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OneDrive\Documents\MAE640\Homeworks\PR-B\"/>
    </mc:Choice>
  </mc:AlternateContent>
  <xr:revisionPtr revIDLastSave="0" documentId="8_{E8664FB2-FC26-4E65-9DCC-A30048B07715}" xr6:coauthVersionLast="47" xr6:coauthVersionMax="47" xr10:uidLastSave="{00000000-0000-0000-0000-000000000000}"/>
  <bookViews>
    <workbookView xWindow="735" yWindow="735" windowWidth="21600" windowHeight="13245" xr2:uid="{1F11DF79-5FCA-49D8-99FB-944DD0C3B134}"/>
  </bookViews>
  <sheets>
    <sheet name="Tiwari-Task4" sheetId="1" r:id="rId1"/>
    <sheet name="Loomis-Task5(values)" sheetId="4" r:id="rId2"/>
    <sheet name="Loomis-Task5(equations)" sheetId="3" r:id="rId3"/>
  </sheets>
  <externalReferences>
    <externalReference r:id="rId4"/>
    <externalReference r:id="rId5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H8" i="3"/>
  <c r="G12" i="3"/>
  <c r="G13" i="3"/>
  <c r="G14" i="3" s="1"/>
  <c r="G15" i="3" s="1"/>
  <c r="P430" i="3"/>
  <c r="N430" i="3"/>
  <c r="J430" i="3"/>
  <c r="H430" i="3"/>
  <c r="G430" i="3"/>
  <c r="D430" i="3"/>
  <c r="C430" i="3"/>
  <c r="I430" i="3" s="1"/>
  <c r="P429" i="3"/>
  <c r="Q429" i="3" s="1"/>
  <c r="N429" i="3"/>
  <c r="O429" i="3" s="1"/>
  <c r="H429" i="3"/>
  <c r="G429" i="3"/>
  <c r="J429" i="3" s="1"/>
  <c r="E429" i="3"/>
  <c r="C429" i="3"/>
  <c r="P428" i="3"/>
  <c r="N428" i="3"/>
  <c r="J428" i="3"/>
  <c r="H428" i="3"/>
  <c r="G428" i="3"/>
  <c r="D428" i="3"/>
  <c r="C428" i="3"/>
  <c r="I428" i="3" s="1"/>
  <c r="P427" i="3"/>
  <c r="N427" i="3"/>
  <c r="O427" i="3" s="1"/>
  <c r="H427" i="3"/>
  <c r="G427" i="3"/>
  <c r="J427" i="3" s="1"/>
  <c r="E427" i="3"/>
  <c r="C427" i="3"/>
  <c r="P426" i="3"/>
  <c r="N426" i="3"/>
  <c r="J426" i="3"/>
  <c r="I426" i="3"/>
  <c r="H426" i="3"/>
  <c r="G426" i="3"/>
  <c r="E426" i="3"/>
  <c r="D426" i="3"/>
  <c r="C426" i="3"/>
  <c r="P425" i="3"/>
  <c r="N425" i="3"/>
  <c r="O425" i="3" s="1"/>
  <c r="H425" i="3"/>
  <c r="G425" i="3"/>
  <c r="E425" i="3"/>
  <c r="C425" i="3"/>
  <c r="P424" i="3"/>
  <c r="N424" i="3"/>
  <c r="J424" i="3"/>
  <c r="H424" i="3"/>
  <c r="G424" i="3"/>
  <c r="D424" i="3"/>
  <c r="C424" i="3"/>
  <c r="I424" i="3" s="1"/>
  <c r="P423" i="3"/>
  <c r="N423" i="3"/>
  <c r="O423" i="3" s="1"/>
  <c r="H423" i="3"/>
  <c r="G423" i="3"/>
  <c r="E423" i="3"/>
  <c r="C423" i="3"/>
  <c r="P422" i="3"/>
  <c r="N422" i="3"/>
  <c r="J422" i="3"/>
  <c r="I422" i="3"/>
  <c r="H422" i="3"/>
  <c r="G422" i="3"/>
  <c r="E422" i="3"/>
  <c r="D422" i="3"/>
  <c r="C422" i="3"/>
  <c r="P421" i="3"/>
  <c r="N421" i="3"/>
  <c r="O421" i="3" s="1"/>
  <c r="H421" i="3"/>
  <c r="G421" i="3"/>
  <c r="J421" i="3" s="1"/>
  <c r="C421" i="3"/>
  <c r="P420" i="3"/>
  <c r="N420" i="3"/>
  <c r="J420" i="3"/>
  <c r="H420" i="3"/>
  <c r="G420" i="3"/>
  <c r="D420" i="3"/>
  <c r="C420" i="3"/>
  <c r="I420" i="3" s="1"/>
  <c r="P419" i="3"/>
  <c r="N419" i="3"/>
  <c r="O419" i="3" s="1"/>
  <c r="H419" i="3"/>
  <c r="G419" i="3"/>
  <c r="J419" i="3" s="1"/>
  <c r="C419" i="3"/>
  <c r="P418" i="3"/>
  <c r="N418" i="3"/>
  <c r="O418" i="3" s="1"/>
  <c r="J418" i="3"/>
  <c r="I418" i="3"/>
  <c r="H418" i="3"/>
  <c r="G418" i="3"/>
  <c r="E418" i="3"/>
  <c r="D418" i="3"/>
  <c r="C418" i="3"/>
  <c r="P417" i="3"/>
  <c r="N417" i="3"/>
  <c r="O417" i="3" s="1"/>
  <c r="I417" i="3"/>
  <c r="H417" i="3"/>
  <c r="G417" i="3"/>
  <c r="D417" i="3"/>
  <c r="C417" i="3"/>
  <c r="P416" i="3"/>
  <c r="N416" i="3"/>
  <c r="O416" i="3" s="1"/>
  <c r="J416" i="3"/>
  <c r="H416" i="3"/>
  <c r="G416" i="3"/>
  <c r="D416" i="3"/>
  <c r="C416" i="3"/>
  <c r="P415" i="3"/>
  <c r="N415" i="3"/>
  <c r="O415" i="3" s="1"/>
  <c r="J415" i="3"/>
  <c r="I415" i="3"/>
  <c r="H415" i="3"/>
  <c r="G415" i="3"/>
  <c r="E415" i="3"/>
  <c r="D415" i="3"/>
  <c r="C415" i="3"/>
  <c r="P414" i="3"/>
  <c r="N414" i="3"/>
  <c r="O414" i="3" s="1"/>
  <c r="H414" i="3"/>
  <c r="G414" i="3"/>
  <c r="D414" i="3"/>
  <c r="C414" i="3"/>
  <c r="P413" i="3"/>
  <c r="N413" i="3"/>
  <c r="H413" i="3"/>
  <c r="G413" i="3"/>
  <c r="C413" i="3"/>
  <c r="P412" i="3"/>
  <c r="N412" i="3"/>
  <c r="O412" i="3" s="1"/>
  <c r="J412" i="3"/>
  <c r="I412" i="3"/>
  <c r="H412" i="3"/>
  <c r="G412" i="3"/>
  <c r="E412" i="3"/>
  <c r="C412" i="3"/>
  <c r="P411" i="3"/>
  <c r="N411" i="3"/>
  <c r="O411" i="3" s="1"/>
  <c r="J411" i="3"/>
  <c r="I411" i="3"/>
  <c r="H411" i="3"/>
  <c r="G411" i="3"/>
  <c r="E411" i="3"/>
  <c r="D411" i="3"/>
  <c r="C411" i="3"/>
  <c r="P410" i="3"/>
  <c r="N410" i="3"/>
  <c r="O410" i="3" s="1"/>
  <c r="H410" i="3"/>
  <c r="G410" i="3"/>
  <c r="C410" i="3"/>
  <c r="P409" i="3"/>
  <c r="N409" i="3"/>
  <c r="H409" i="3"/>
  <c r="G409" i="3"/>
  <c r="C409" i="3"/>
  <c r="P408" i="3"/>
  <c r="N408" i="3"/>
  <c r="O408" i="3" s="1"/>
  <c r="J408" i="3"/>
  <c r="I408" i="3"/>
  <c r="H408" i="3"/>
  <c r="G408" i="3"/>
  <c r="E408" i="3"/>
  <c r="D408" i="3"/>
  <c r="C408" i="3"/>
  <c r="P407" i="3"/>
  <c r="N407" i="3"/>
  <c r="J407" i="3"/>
  <c r="I407" i="3"/>
  <c r="H407" i="3"/>
  <c r="G407" i="3"/>
  <c r="E407" i="3"/>
  <c r="C407" i="3"/>
  <c r="P406" i="3"/>
  <c r="N406" i="3"/>
  <c r="O406" i="3" s="1"/>
  <c r="J406" i="3"/>
  <c r="I406" i="3"/>
  <c r="H406" i="3"/>
  <c r="G406" i="3"/>
  <c r="E406" i="3"/>
  <c r="D406" i="3"/>
  <c r="C406" i="3"/>
  <c r="P405" i="3"/>
  <c r="N405" i="3"/>
  <c r="O405" i="3" s="1"/>
  <c r="H405" i="3"/>
  <c r="G405" i="3"/>
  <c r="C405" i="3"/>
  <c r="P404" i="3"/>
  <c r="N404" i="3"/>
  <c r="O404" i="3" s="1"/>
  <c r="J404" i="3"/>
  <c r="H404" i="3"/>
  <c r="G404" i="3"/>
  <c r="C404" i="3"/>
  <c r="P403" i="3"/>
  <c r="N403" i="3"/>
  <c r="J403" i="3"/>
  <c r="I403" i="3"/>
  <c r="H403" i="3"/>
  <c r="G403" i="3"/>
  <c r="E403" i="3"/>
  <c r="C403" i="3"/>
  <c r="P402" i="3"/>
  <c r="N402" i="3"/>
  <c r="O402" i="3" s="1"/>
  <c r="J402" i="3"/>
  <c r="I402" i="3"/>
  <c r="H402" i="3"/>
  <c r="G402" i="3"/>
  <c r="E402" i="3"/>
  <c r="D402" i="3"/>
  <c r="C402" i="3"/>
  <c r="P401" i="3"/>
  <c r="N401" i="3"/>
  <c r="O401" i="3" s="1"/>
  <c r="H401" i="3"/>
  <c r="G401" i="3"/>
  <c r="D401" i="3"/>
  <c r="C401" i="3"/>
  <c r="P400" i="3"/>
  <c r="N400" i="3"/>
  <c r="O400" i="3" s="1"/>
  <c r="J400" i="3"/>
  <c r="H400" i="3"/>
  <c r="G400" i="3"/>
  <c r="C400" i="3"/>
  <c r="P399" i="3"/>
  <c r="N399" i="3"/>
  <c r="O399" i="3" s="1"/>
  <c r="J399" i="3"/>
  <c r="I399" i="3"/>
  <c r="H399" i="3"/>
  <c r="G399" i="3"/>
  <c r="E399" i="3"/>
  <c r="C399" i="3"/>
  <c r="P398" i="3"/>
  <c r="N398" i="3"/>
  <c r="O398" i="3" s="1"/>
  <c r="J398" i="3"/>
  <c r="I398" i="3"/>
  <c r="H398" i="3"/>
  <c r="G398" i="3"/>
  <c r="E398" i="3"/>
  <c r="D398" i="3"/>
  <c r="C398" i="3"/>
  <c r="P397" i="3"/>
  <c r="N397" i="3"/>
  <c r="O397" i="3" s="1"/>
  <c r="H397" i="3"/>
  <c r="G397" i="3"/>
  <c r="D397" i="3"/>
  <c r="C397" i="3"/>
  <c r="P396" i="3"/>
  <c r="N396" i="3"/>
  <c r="H396" i="3"/>
  <c r="G396" i="3"/>
  <c r="C396" i="3"/>
  <c r="P395" i="3"/>
  <c r="N395" i="3"/>
  <c r="O395" i="3" s="1"/>
  <c r="J395" i="3"/>
  <c r="I395" i="3"/>
  <c r="H395" i="3"/>
  <c r="G395" i="3"/>
  <c r="E395" i="3"/>
  <c r="C395" i="3"/>
  <c r="P394" i="3"/>
  <c r="N394" i="3"/>
  <c r="O394" i="3" s="1"/>
  <c r="I394" i="3"/>
  <c r="H394" i="3"/>
  <c r="G394" i="3"/>
  <c r="J394" i="3" s="1"/>
  <c r="E394" i="3"/>
  <c r="D394" i="3"/>
  <c r="C394" i="3"/>
  <c r="P393" i="3"/>
  <c r="N393" i="3"/>
  <c r="O393" i="3" s="1"/>
  <c r="H393" i="3"/>
  <c r="G393" i="3"/>
  <c r="D393" i="3"/>
  <c r="C393" i="3"/>
  <c r="P392" i="3"/>
  <c r="N392" i="3"/>
  <c r="H392" i="3"/>
  <c r="G392" i="3"/>
  <c r="C392" i="3"/>
  <c r="P391" i="3"/>
  <c r="N391" i="3"/>
  <c r="O391" i="3" s="1"/>
  <c r="J391" i="3"/>
  <c r="I391" i="3"/>
  <c r="H391" i="3"/>
  <c r="G391" i="3"/>
  <c r="E391" i="3"/>
  <c r="C391" i="3"/>
  <c r="P390" i="3"/>
  <c r="N390" i="3"/>
  <c r="J390" i="3"/>
  <c r="I390" i="3"/>
  <c r="H390" i="3"/>
  <c r="G390" i="3"/>
  <c r="E390" i="3"/>
  <c r="D390" i="3"/>
  <c r="C390" i="3"/>
  <c r="P389" i="3"/>
  <c r="N389" i="3"/>
  <c r="O389" i="3" s="1"/>
  <c r="H389" i="3"/>
  <c r="G389" i="3"/>
  <c r="C389" i="3"/>
  <c r="P388" i="3"/>
  <c r="N388" i="3"/>
  <c r="O388" i="3" s="1"/>
  <c r="H388" i="3"/>
  <c r="G388" i="3"/>
  <c r="C388" i="3"/>
  <c r="P387" i="3"/>
  <c r="N387" i="3"/>
  <c r="J387" i="3"/>
  <c r="I387" i="3"/>
  <c r="H387" i="3"/>
  <c r="G387" i="3"/>
  <c r="E387" i="3"/>
  <c r="D387" i="3"/>
  <c r="C387" i="3"/>
  <c r="P386" i="3"/>
  <c r="N386" i="3"/>
  <c r="O386" i="3" s="1"/>
  <c r="I386" i="3"/>
  <c r="H386" i="3"/>
  <c r="G386" i="3"/>
  <c r="J386" i="3" s="1"/>
  <c r="E386" i="3"/>
  <c r="D386" i="3"/>
  <c r="C386" i="3"/>
  <c r="P385" i="3"/>
  <c r="N385" i="3"/>
  <c r="O385" i="3" s="1"/>
  <c r="H385" i="3"/>
  <c r="G385" i="3"/>
  <c r="D385" i="3"/>
  <c r="C385" i="3"/>
  <c r="P384" i="3"/>
  <c r="N384" i="3"/>
  <c r="J384" i="3"/>
  <c r="I384" i="3"/>
  <c r="H384" i="3"/>
  <c r="G384" i="3"/>
  <c r="E384" i="3"/>
  <c r="C384" i="3"/>
  <c r="P383" i="3"/>
  <c r="N383" i="3"/>
  <c r="O383" i="3" s="1"/>
  <c r="J383" i="3"/>
  <c r="I383" i="3"/>
  <c r="H383" i="3"/>
  <c r="G383" i="3"/>
  <c r="E383" i="3"/>
  <c r="D383" i="3"/>
  <c r="C383" i="3"/>
  <c r="P382" i="3"/>
  <c r="N382" i="3"/>
  <c r="O382" i="3" s="1"/>
  <c r="I382" i="3"/>
  <c r="H382" i="3"/>
  <c r="G382" i="3"/>
  <c r="E382" i="3"/>
  <c r="D382" i="3"/>
  <c r="C382" i="3"/>
  <c r="P381" i="3"/>
  <c r="N381" i="3"/>
  <c r="O381" i="3" s="1"/>
  <c r="J381" i="3"/>
  <c r="H381" i="3"/>
  <c r="G381" i="3"/>
  <c r="D381" i="3"/>
  <c r="C381" i="3"/>
  <c r="P380" i="3"/>
  <c r="N380" i="3"/>
  <c r="O380" i="3" s="1"/>
  <c r="I380" i="3"/>
  <c r="H380" i="3"/>
  <c r="G380" i="3"/>
  <c r="J380" i="3" s="1"/>
  <c r="E380" i="3"/>
  <c r="D380" i="3"/>
  <c r="C380" i="3"/>
  <c r="P379" i="3"/>
  <c r="N379" i="3"/>
  <c r="O379" i="3" s="1"/>
  <c r="J379" i="3"/>
  <c r="H379" i="3"/>
  <c r="G379" i="3"/>
  <c r="D379" i="3"/>
  <c r="C379" i="3"/>
  <c r="P378" i="3"/>
  <c r="N378" i="3"/>
  <c r="H378" i="3"/>
  <c r="G378" i="3"/>
  <c r="C378" i="3"/>
  <c r="P377" i="3"/>
  <c r="N377" i="3"/>
  <c r="J377" i="3"/>
  <c r="I377" i="3"/>
  <c r="H377" i="3"/>
  <c r="G377" i="3"/>
  <c r="E377" i="3"/>
  <c r="D377" i="3"/>
  <c r="C377" i="3"/>
  <c r="P376" i="3"/>
  <c r="N376" i="3"/>
  <c r="O376" i="3" s="1"/>
  <c r="H376" i="3"/>
  <c r="G376" i="3"/>
  <c r="C376" i="3"/>
  <c r="P375" i="3"/>
  <c r="N375" i="3"/>
  <c r="H375" i="3"/>
  <c r="G375" i="3"/>
  <c r="C375" i="3"/>
  <c r="P374" i="3"/>
  <c r="N374" i="3"/>
  <c r="J374" i="3"/>
  <c r="I374" i="3"/>
  <c r="H374" i="3"/>
  <c r="G374" i="3"/>
  <c r="E374" i="3"/>
  <c r="C374" i="3"/>
  <c r="P373" i="3"/>
  <c r="N373" i="3"/>
  <c r="O373" i="3" s="1"/>
  <c r="J373" i="3"/>
  <c r="I373" i="3"/>
  <c r="H373" i="3"/>
  <c r="G373" i="3"/>
  <c r="E373" i="3"/>
  <c r="D373" i="3"/>
  <c r="C373" i="3"/>
  <c r="P372" i="3"/>
  <c r="N372" i="3"/>
  <c r="O372" i="3" s="1"/>
  <c r="H372" i="3"/>
  <c r="G372" i="3"/>
  <c r="C372" i="3"/>
  <c r="P371" i="3"/>
  <c r="N371" i="3"/>
  <c r="O371" i="3" s="1"/>
  <c r="J371" i="3"/>
  <c r="I371" i="3"/>
  <c r="H371" i="3"/>
  <c r="G371" i="3"/>
  <c r="E371" i="3"/>
  <c r="C371" i="3"/>
  <c r="P370" i="3"/>
  <c r="N370" i="3"/>
  <c r="O370" i="3" s="1"/>
  <c r="J370" i="3"/>
  <c r="I370" i="3"/>
  <c r="H370" i="3"/>
  <c r="G370" i="3"/>
  <c r="E370" i="3"/>
  <c r="D370" i="3"/>
  <c r="C370" i="3"/>
  <c r="P369" i="3"/>
  <c r="N369" i="3"/>
  <c r="O369" i="3" s="1"/>
  <c r="H369" i="3"/>
  <c r="G369" i="3"/>
  <c r="D369" i="3"/>
  <c r="C369" i="3"/>
  <c r="P368" i="3"/>
  <c r="N368" i="3"/>
  <c r="H368" i="3"/>
  <c r="G368" i="3"/>
  <c r="C368" i="3"/>
  <c r="P367" i="3"/>
  <c r="N367" i="3"/>
  <c r="O367" i="3" s="1"/>
  <c r="J367" i="3"/>
  <c r="I367" i="3"/>
  <c r="H367" i="3"/>
  <c r="G367" i="3"/>
  <c r="E367" i="3"/>
  <c r="C367" i="3"/>
  <c r="P366" i="3"/>
  <c r="N366" i="3"/>
  <c r="O366" i="3" s="1"/>
  <c r="J366" i="3"/>
  <c r="I366" i="3"/>
  <c r="H366" i="3"/>
  <c r="G366" i="3"/>
  <c r="E366" i="3"/>
  <c r="D366" i="3"/>
  <c r="C366" i="3"/>
  <c r="P365" i="3"/>
  <c r="N365" i="3"/>
  <c r="O365" i="3" s="1"/>
  <c r="H365" i="3"/>
  <c r="G365" i="3"/>
  <c r="C365" i="3"/>
  <c r="P364" i="3"/>
  <c r="N364" i="3"/>
  <c r="O364" i="3" s="1"/>
  <c r="H364" i="3"/>
  <c r="G364" i="3"/>
  <c r="C364" i="3"/>
  <c r="P363" i="3"/>
  <c r="N363" i="3"/>
  <c r="J363" i="3"/>
  <c r="I363" i="3"/>
  <c r="H363" i="3"/>
  <c r="G363" i="3"/>
  <c r="E363" i="3"/>
  <c r="C363" i="3"/>
  <c r="P362" i="3"/>
  <c r="N362" i="3"/>
  <c r="O362" i="3" s="1"/>
  <c r="J362" i="3"/>
  <c r="I362" i="3"/>
  <c r="H362" i="3"/>
  <c r="G362" i="3"/>
  <c r="E362" i="3"/>
  <c r="D362" i="3"/>
  <c r="C362" i="3"/>
  <c r="P361" i="3"/>
  <c r="N361" i="3"/>
  <c r="O361" i="3" s="1"/>
  <c r="H361" i="3"/>
  <c r="G361" i="3"/>
  <c r="D361" i="3"/>
  <c r="C361" i="3"/>
  <c r="P360" i="3"/>
  <c r="N360" i="3"/>
  <c r="H360" i="3"/>
  <c r="G360" i="3"/>
  <c r="C360" i="3"/>
  <c r="P359" i="3"/>
  <c r="N359" i="3"/>
  <c r="O359" i="3" s="1"/>
  <c r="J359" i="3"/>
  <c r="I359" i="3"/>
  <c r="H359" i="3"/>
  <c r="G359" i="3"/>
  <c r="E359" i="3"/>
  <c r="C359" i="3"/>
  <c r="P358" i="3"/>
  <c r="N358" i="3"/>
  <c r="O358" i="3" s="1"/>
  <c r="J358" i="3"/>
  <c r="I358" i="3"/>
  <c r="H358" i="3"/>
  <c r="G358" i="3"/>
  <c r="E358" i="3"/>
  <c r="D358" i="3"/>
  <c r="C358" i="3"/>
  <c r="P357" i="3"/>
  <c r="N357" i="3"/>
  <c r="O357" i="3" s="1"/>
  <c r="J357" i="3"/>
  <c r="I357" i="3"/>
  <c r="H357" i="3"/>
  <c r="G357" i="3"/>
  <c r="E357" i="3"/>
  <c r="D357" i="3"/>
  <c r="C357" i="3"/>
  <c r="P356" i="3"/>
  <c r="N356" i="3"/>
  <c r="O356" i="3" s="1"/>
  <c r="H356" i="3"/>
  <c r="G356" i="3"/>
  <c r="C356" i="3"/>
  <c r="P355" i="3"/>
  <c r="N355" i="3"/>
  <c r="J355" i="3"/>
  <c r="H355" i="3"/>
  <c r="G355" i="3"/>
  <c r="D355" i="3"/>
  <c r="C355" i="3"/>
  <c r="I355" i="3" s="1"/>
  <c r="P354" i="3"/>
  <c r="N354" i="3"/>
  <c r="O354" i="3" s="1"/>
  <c r="I354" i="3"/>
  <c r="H354" i="3"/>
  <c r="G354" i="3"/>
  <c r="J354" i="3" s="1"/>
  <c r="E354" i="3"/>
  <c r="C354" i="3"/>
  <c r="P353" i="3"/>
  <c r="N353" i="3"/>
  <c r="O353" i="3" s="1"/>
  <c r="J353" i="3"/>
  <c r="I353" i="3"/>
  <c r="H353" i="3"/>
  <c r="G353" i="3"/>
  <c r="E353" i="3"/>
  <c r="D353" i="3"/>
  <c r="C353" i="3"/>
  <c r="P352" i="3"/>
  <c r="N352" i="3"/>
  <c r="O352" i="3" s="1"/>
  <c r="H352" i="3"/>
  <c r="G352" i="3"/>
  <c r="C352" i="3"/>
  <c r="P351" i="3"/>
  <c r="N351" i="3"/>
  <c r="J351" i="3"/>
  <c r="H351" i="3"/>
  <c r="G351" i="3"/>
  <c r="D351" i="3"/>
  <c r="C351" i="3"/>
  <c r="I351" i="3" s="1"/>
  <c r="P350" i="3"/>
  <c r="N350" i="3"/>
  <c r="O350" i="3" s="1"/>
  <c r="I350" i="3"/>
  <c r="H350" i="3"/>
  <c r="G350" i="3"/>
  <c r="J350" i="3" s="1"/>
  <c r="E350" i="3"/>
  <c r="C350" i="3"/>
  <c r="P349" i="3"/>
  <c r="N349" i="3"/>
  <c r="O349" i="3" s="1"/>
  <c r="J349" i="3"/>
  <c r="H349" i="3"/>
  <c r="G349" i="3"/>
  <c r="D349" i="3"/>
  <c r="C349" i="3"/>
  <c r="I349" i="3" s="1"/>
  <c r="P348" i="3"/>
  <c r="N348" i="3"/>
  <c r="O348" i="3" s="1"/>
  <c r="H348" i="3"/>
  <c r="G348" i="3"/>
  <c r="C348" i="3"/>
  <c r="P347" i="3"/>
  <c r="N347" i="3"/>
  <c r="J347" i="3"/>
  <c r="H347" i="3"/>
  <c r="G347" i="3"/>
  <c r="D347" i="3"/>
  <c r="C347" i="3"/>
  <c r="I347" i="3" s="1"/>
  <c r="P346" i="3"/>
  <c r="N346" i="3"/>
  <c r="O346" i="3" s="1"/>
  <c r="I346" i="3"/>
  <c r="H346" i="3"/>
  <c r="G346" i="3"/>
  <c r="J346" i="3" s="1"/>
  <c r="E346" i="3"/>
  <c r="C346" i="3"/>
  <c r="P345" i="3"/>
  <c r="N345" i="3"/>
  <c r="O345" i="3" s="1"/>
  <c r="H345" i="3"/>
  <c r="G345" i="3"/>
  <c r="D345" i="3"/>
  <c r="C345" i="3"/>
  <c r="J345" i="3" s="1"/>
  <c r="P344" i="3"/>
  <c r="N344" i="3"/>
  <c r="O344" i="3" s="1"/>
  <c r="H344" i="3"/>
  <c r="G344" i="3"/>
  <c r="C344" i="3"/>
  <c r="P343" i="3"/>
  <c r="N343" i="3"/>
  <c r="O343" i="3" s="1"/>
  <c r="H343" i="3"/>
  <c r="G343" i="3"/>
  <c r="C343" i="3"/>
  <c r="P342" i="3"/>
  <c r="N342" i="3"/>
  <c r="O342" i="3" s="1"/>
  <c r="J342" i="3"/>
  <c r="I342" i="3"/>
  <c r="H342" i="3"/>
  <c r="G342" i="3"/>
  <c r="E342" i="3"/>
  <c r="D342" i="3"/>
  <c r="C342" i="3"/>
  <c r="P341" i="3"/>
  <c r="N341" i="3"/>
  <c r="O341" i="3" s="1"/>
  <c r="I341" i="3"/>
  <c r="H341" i="3"/>
  <c r="G341" i="3"/>
  <c r="J341" i="3" s="1"/>
  <c r="E341" i="3"/>
  <c r="D341" i="3"/>
  <c r="C341" i="3"/>
  <c r="P340" i="3"/>
  <c r="N340" i="3"/>
  <c r="O340" i="3" s="1"/>
  <c r="J340" i="3"/>
  <c r="I340" i="3"/>
  <c r="H340" i="3"/>
  <c r="G340" i="3"/>
  <c r="E340" i="3"/>
  <c r="D340" i="3"/>
  <c r="C340" i="3"/>
  <c r="P339" i="3"/>
  <c r="N339" i="3"/>
  <c r="O339" i="3" s="1"/>
  <c r="H339" i="3"/>
  <c r="G339" i="3"/>
  <c r="J339" i="3" s="1"/>
  <c r="E339" i="3"/>
  <c r="D339" i="3"/>
  <c r="C339" i="3"/>
  <c r="I339" i="3" s="1"/>
  <c r="P338" i="3"/>
  <c r="N338" i="3"/>
  <c r="O338" i="3" s="1"/>
  <c r="H338" i="3"/>
  <c r="G338" i="3"/>
  <c r="J338" i="3" s="1"/>
  <c r="C338" i="3"/>
  <c r="I338" i="3" s="1"/>
  <c r="P337" i="3"/>
  <c r="N337" i="3"/>
  <c r="J337" i="3"/>
  <c r="H337" i="3"/>
  <c r="G337" i="3"/>
  <c r="E337" i="3"/>
  <c r="C337" i="3"/>
  <c r="I337" i="3" s="1"/>
  <c r="P336" i="3"/>
  <c r="N336" i="3"/>
  <c r="O336" i="3" s="1"/>
  <c r="J336" i="3"/>
  <c r="I336" i="3"/>
  <c r="H336" i="3"/>
  <c r="G336" i="3"/>
  <c r="E336" i="3"/>
  <c r="D336" i="3"/>
  <c r="C336" i="3"/>
  <c r="P335" i="3"/>
  <c r="N335" i="3"/>
  <c r="O335" i="3" s="1"/>
  <c r="H335" i="3"/>
  <c r="G335" i="3"/>
  <c r="J335" i="3" s="1"/>
  <c r="D335" i="3"/>
  <c r="C335" i="3"/>
  <c r="I335" i="3" s="1"/>
  <c r="P334" i="3"/>
  <c r="N334" i="3"/>
  <c r="O334" i="3" s="1"/>
  <c r="H334" i="3"/>
  <c r="G334" i="3"/>
  <c r="J334" i="3" s="1"/>
  <c r="C334" i="3"/>
  <c r="I334" i="3" s="1"/>
  <c r="P333" i="3"/>
  <c r="N333" i="3"/>
  <c r="J333" i="3"/>
  <c r="I333" i="3"/>
  <c r="H333" i="3"/>
  <c r="G333" i="3"/>
  <c r="E333" i="3"/>
  <c r="C333" i="3"/>
  <c r="P332" i="3"/>
  <c r="N332" i="3"/>
  <c r="O332" i="3" s="1"/>
  <c r="J332" i="3"/>
  <c r="I332" i="3"/>
  <c r="H332" i="3"/>
  <c r="G332" i="3"/>
  <c r="E332" i="3"/>
  <c r="D332" i="3"/>
  <c r="C332" i="3"/>
  <c r="P331" i="3"/>
  <c r="N331" i="3"/>
  <c r="O331" i="3" s="1"/>
  <c r="H331" i="3"/>
  <c r="G331" i="3"/>
  <c r="J331" i="3" s="1"/>
  <c r="D331" i="3"/>
  <c r="C331" i="3"/>
  <c r="I331" i="3" s="1"/>
  <c r="P330" i="3"/>
  <c r="N330" i="3"/>
  <c r="O330" i="3" s="1"/>
  <c r="H330" i="3"/>
  <c r="G330" i="3"/>
  <c r="J330" i="3" s="1"/>
  <c r="C330" i="3"/>
  <c r="I330" i="3" s="1"/>
  <c r="P329" i="3"/>
  <c r="N329" i="3"/>
  <c r="J329" i="3"/>
  <c r="I329" i="3"/>
  <c r="H329" i="3"/>
  <c r="G329" i="3"/>
  <c r="E329" i="3"/>
  <c r="C329" i="3"/>
  <c r="P328" i="3"/>
  <c r="N328" i="3"/>
  <c r="O328" i="3" s="1"/>
  <c r="J328" i="3"/>
  <c r="I328" i="3"/>
  <c r="H328" i="3"/>
  <c r="G328" i="3"/>
  <c r="E328" i="3"/>
  <c r="D328" i="3"/>
  <c r="C328" i="3"/>
  <c r="P327" i="3"/>
  <c r="N327" i="3"/>
  <c r="O327" i="3" s="1"/>
  <c r="H327" i="3"/>
  <c r="G327" i="3"/>
  <c r="J327" i="3" s="1"/>
  <c r="D327" i="3"/>
  <c r="C327" i="3"/>
  <c r="I327" i="3" s="1"/>
  <c r="P326" i="3"/>
  <c r="N326" i="3"/>
  <c r="O326" i="3" s="1"/>
  <c r="H326" i="3"/>
  <c r="G326" i="3"/>
  <c r="C326" i="3"/>
  <c r="P325" i="3"/>
  <c r="N325" i="3"/>
  <c r="J325" i="3"/>
  <c r="I325" i="3"/>
  <c r="H325" i="3"/>
  <c r="G325" i="3"/>
  <c r="E325" i="3"/>
  <c r="C325" i="3"/>
  <c r="P324" i="3"/>
  <c r="N324" i="3"/>
  <c r="O324" i="3" s="1"/>
  <c r="J324" i="3"/>
  <c r="I324" i="3"/>
  <c r="H324" i="3"/>
  <c r="G324" i="3"/>
  <c r="E324" i="3"/>
  <c r="D324" i="3"/>
  <c r="C324" i="3"/>
  <c r="P323" i="3"/>
  <c r="N323" i="3"/>
  <c r="O323" i="3" s="1"/>
  <c r="H323" i="3"/>
  <c r="G323" i="3"/>
  <c r="C323" i="3"/>
  <c r="P322" i="3"/>
  <c r="N322" i="3"/>
  <c r="O322" i="3" s="1"/>
  <c r="H322" i="3"/>
  <c r="G322" i="3"/>
  <c r="C322" i="3"/>
  <c r="P321" i="3"/>
  <c r="N321" i="3"/>
  <c r="O321" i="3" s="1"/>
  <c r="J321" i="3"/>
  <c r="I321" i="3"/>
  <c r="H321" i="3"/>
  <c r="G321" i="3"/>
  <c r="E321" i="3"/>
  <c r="D321" i="3"/>
  <c r="C321" i="3"/>
  <c r="P320" i="3"/>
  <c r="N320" i="3"/>
  <c r="O320" i="3" s="1"/>
  <c r="H320" i="3"/>
  <c r="G320" i="3"/>
  <c r="C320" i="3"/>
  <c r="I320" i="3" s="1"/>
  <c r="P319" i="3"/>
  <c r="N319" i="3"/>
  <c r="O319" i="3" s="1"/>
  <c r="J319" i="3"/>
  <c r="I319" i="3"/>
  <c r="H319" i="3"/>
  <c r="G319" i="3"/>
  <c r="E319" i="3"/>
  <c r="C319" i="3"/>
  <c r="P318" i="3"/>
  <c r="N318" i="3"/>
  <c r="O318" i="3" s="1"/>
  <c r="J318" i="3"/>
  <c r="I318" i="3"/>
  <c r="H318" i="3"/>
  <c r="G318" i="3"/>
  <c r="E318" i="3"/>
  <c r="D318" i="3"/>
  <c r="C318" i="3"/>
  <c r="P317" i="3"/>
  <c r="N317" i="3"/>
  <c r="O317" i="3" s="1"/>
  <c r="H317" i="3"/>
  <c r="G317" i="3"/>
  <c r="J317" i="3" s="1"/>
  <c r="D317" i="3"/>
  <c r="C317" i="3"/>
  <c r="I317" i="3" s="1"/>
  <c r="P316" i="3"/>
  <c r="N316" i="3"/>
  <c r="O316" i="3" s="1"/>
  <c r="H316" i="3"/>
  <c r="G316" i="3"/>
  <c r="C316" i="3"/>
  <c r="I316" i="3" s="1"/>
  <c r="P315" i="3"/>
  <c r="N315" i="3"/>
  <c r="O315" i="3" s="1"/>
  <c r="J315" i="3"/>
  <c r="I315" i="3"/>
  <c r="H315" i="3"/>
  <c r="G315" i="3"/>
  <c r="E315" i="3"/>
  <c r="C315" i="3"/>
  <c r="P314" i="3"/>
  <c r="N314" i="3"/>
  <c r="J314" i="3"/>
  <c r="I314" i="3"/>
  <c r="H314" i="3"/>
  <c r="G314" i="3"/>
  <c r="E314" i="3"/>
  <c r="D314" i="3"/>
  <c r="C314" i="3"/>
  <c r="P313" i="3"/>
  <c r="N313" i="3"/>
  <c r="O313" i="3" s="1"/>
  <c r="H313" i="3"/>
  <c r="G313" i="3"/>
  <c r="J313" i="3" s="1"/>
  <c r="D313" i="3"/>
  <c r="C313" i="3"/>
  <c r="I313" i="3" s="1"/>
  <c r="P312" i="3"/>
  <c r="N312" i="3"/>
  <c r="O312" i="3" s="1"/>
  <c r="H312" i="3"/>
  <c r="G312" i="3"/>
  <c r="C312" i="3"/>
  <c r="I312" i="3" s="1"/>
  <c r="P311" i="3"/>
  <c r="N311" i="3"/>
  <c r="O311" i="3" s="1"/>
  <c r="J311" i="3"/>
  <c r="I311" i="3"/>
  <c r="H311" i="3"/>
  <c r="G311" i="3"/>
  <c r="E311" i="3"/>
  <c r="C311" i="3"/>
  <c r="P310" i="3"/>
  <c r="N310" i="3"/>
  <c r="O310" i="3" s="1"/>
  <c r="J310" i="3"/>
  <c r="I310" i="3"/>
  <c r="H310" i="3"/>
  <c r="G310" i="3"/>
  <c r="E310" i="3"/>
  <c r="D310" i="3"/>
  <c r="C310" i="3"/>
  <c r="P309" i="3"/>
  <c r="N309" i="3"/>
  <c r="O309" i="3" s="1"/>
  <c r="H309" i="3"/>
  <c r="G309" i="3"/>
  <c r="J309" i="3" s="1"/>
  <c r="D309" i="3"/>
  <c r="C309" i="3"/>
  <c r="I309" i="3" s="1"/>
  <c r="P308" i="3"/>
  <c r="N308" i="3"/>
  <c r="O308" i="3" s="1"/>
  <c r="H308" i="3"/>
  <c r="G308" i="3"/>
  <c r="C308" i="3"/>
  <c r="I308" i="3" s="1"/>
  <c r="P307" i="3"/>
  <c r="N307" i="3"/>
  <c r="O307" i="3" s="1"/>
  <c r="J307" i="3"/>
  <c r="I307" i="3"/>
  <c r="H307" i="3"/>
  <c r="G307" i="3"/>
  <c r="E307" i="3"/>
  <c r="D307" i="3"/>
  <c r="C307" i="3"/>
  <c r="P306" i="3"/>
  <c r="N306" i="3"/>
  <c r="O306" i="3" s="1"/>
  <c r="I306" i="3"/>
  <c r="H306" i="3"/>
  <c r="G306" i="3"/>
  <c r="J306" i="3" s="1"/>
  <c r="E306" i="3"/>
  <c r="D306" i="3"/>
  <c r="C306" i="3"/>
  <c r="P305" i="3"/>
  <c r="N305" i="3"/>
  <c r="O305" i="3" s="1"/>
  <c r="H305" i="3"/>
  <c r="G305" i="3"/>
  <c r="J305" i="3" s="1"/>
  <c r="D305" i="3"/>
  <c r="C305" i="3"/>
  <c r="I305" i="3" s="1"/>
  <c r="P304" i="3"/>
  <c r="N304" i="3"/>
  <c r="O304" i="3" s="1"/>
  <c r="H304" i="3"/>
  <c r="G304" i="3"/>
  <c r="C304" i="3"/>
  <c r="I304" i="3" s="1"/>
  <c r="P303" i="3"/>
  <c r="N303" i="3"/>
  <c r="O303" i="3" s="1"/>
  <c r="J303" i="3"/>
  <c r="I303" i="3"/>
  <c r="H303" i="3"/>
  <c r="G303" i="3"/>
  <c r="E303" i="3"/>
  <c r="D303" i="3"/>
  <c r="C303" i="3"/>
  <c r="P302" i="3"/>
  <c r="N302" i="3"/>
  <c r="O302" i="3" s="1"/>
  <c r="I302" i="3"/>
  <c r="H302" i="3"/>
  <c r="G302" i="3"/>
  <c r="J302" i="3" s="1"/>
  <c r="E302" i="3"/>
  <c r="D302" i="3"/>
  <c r="C302" i="3"/>
  <c r="P301" i="3"/>
  <c r="N301" i="3"/>
  <c r="O301" i="3" s="1"/>
  <c r="H301" i="3"/>
  <c r="G301" i="3"/>
  <c r="J301" i="3" s="1"/>
  <c r="D301" i="3"/>
  <c r="C301" i="3"/>
  <c r="I301" i="3" s="1"/>
  <c r="P300" i="3"/>
  <c r="N300" i="3"/>
  <c r="O300" i="3" s="1"/>
  <c r="H300" i="3"/>
  <c r="G300" i="3"/>
  <c r="C300" i="3"/>
  <c r="I300" i="3" s="1"/>
  <c r="P299" i="3"/>
  <c r="N299" i="3"/>
  <c r="O299" i="3" s="1"/>
  <c r="J299" i="3"/>
  <c r="I299" i="3"/>
  <c r="H299" i="3"/>
  <c r="G299" i="3"/>
  <c r="E299" i="3"/>
  <c r="D299" i="3"/>
  <c r="C299" i="3"/>
  <c r="P298" i="3"/>
  <c r="N298" i="3"/>
  <c r="O298" i="3" s="1"/>
  <c r="I298" i="3"/>
  <c r="H298" i="3"/>
  <c r="G298" i="3"/>
  <c r="J298" i="3" s="1"/>
  <c r="E298" i="3"/>
  <c r="D298" i="3"/>
  <c r="C298" i="3"/>
  <c r="P297" i="3"/>
  <c r="N297" i="3"/>
  <c r="O297" i="3" s="1"/>
  <c r="H297" i="3"/>
  <c r="G297" i="3"/>
  <c r="J297" i="3" s="1"/>
  <c r="D297" i="3"/>
  <c r="C297" i="3"/>
  <c r="I297" i="3" s="1"/>
  <c r="P296" i="3"/>
  <c r="N296" i="3"/>
  <c r="O296" i="3" s="1"/>
  <c r="H296" i="3"/>
  <c r="G296" i="3"/>
  <c r="C296" i="3"/>
  <c r="I296" i="3" s="1"/>
  <c r="P295" i="3"/>
  <c r="N295" i="3"/>
  <c r="O295" i="3" s="1"/>
  <c r="J295" i="3"/>
  <c r="I295" i="3"/>
  <c r="H295" i="3"/>
  <c r="G295" i="3"/>
  <c r="E295" i="3"/>
  <c r="D295" i="3"/>
  <c r="C295" i="3"/>
  <c r="P294" i="3"/>
  <c r="N294" i="3"/>
  <c r="O294" i="3" s="1"/>
  <c r="I294" i="3"/>
  <c r="H294" i="3"/>
  <c r="G294" i="3"/>
  <c r="J294" i="3" s="1"/>
  <c r="E294" i="3"/>
  <c r="D294" i="3"/>
  <c r="C294" i="3"/>
  <c r="P293" i="3"/>
  <c r="N293" i="3"/>
  <c r="O293" i="3" s="1"/>
  <c r="H293" i="3"/>
  <c r="G293" i="3"/>
  <c r="J293" i="3" s="1"/>
  <c r="D293" i="3"/>
  <c r="C293" i="3"/>
  <c r="I293" i="3" s="1"/>
  <c r="P292" i="3"/>
  <c r="N292" i="3"/>
  <c r="O292" i="3" s="1"/>
  <c r="H292" i="3"/>
  <c r="G292" i="3"/>
  <c r="C292" i="3"/>
  <c r="I292" i="3" s="1"/>
  <c r="P291" i="3"/>
  <c r="N291" i="3"/>
  <c r="O291" i="3" s="1"/>
  <c r="J291" i="3"/>
  <c r="I291" i="3"/>
  <c r="H291" i="3"/>
  <c r="G291" i="3"/>
  <c r="E291" i="3"/>
  <c r="D291" i="3"/>
  <c r="C291" i="3"/>
  <c r="P290" i="3"/>
  <c r="N290" i="3"/>
  <c r="O290" i="3" s="1"/>
  <c r="I290" i="3"/>
  <c r="H290" i="3"/>
  <c r="G290" i="3"/>
  <c r="J290" i="3" s="1"/>
  <c r="E290" i="3"/>
  <c r="D290" i="3"/>
  <c r="C290" i="3"/>
  <c r="P289" i="3"/>
  <c r="N289" i="3"/>
  <c r="O289" i="3" s="1"/>
  <c r="H289" i="3"/>
  <c r="G289" i="3"/>
  <c r="C289" i="3"/>
  <c r="P288" i="3"/>
  <c r="N288" i="3"/>
  <c r="O288" i="3" s="1"/>
  <c r="H288" i="3"/>
  <c r="G288" i="3"/>
  <c r="C288" i="3"/>
  <c r="P287" i="3"/>
  <c r="N287" i="3"/>
  <c r="O287" i="3" s="1"/>
  <c r="J287" i="3"/>
  <c r="I287" i="3"/>
  <c r="H287" i="3"/>
  <c r="G287" i="3"/>
  <c r="E287" i="3"/>
  <c r="D287" i="3"/>
  <c r="C287" i="3"/>
  <c r="P286" i="3"/>
  <c r="N286" i="3"/>
  <c r="O286" i="3" s="1"/>
  <c r="I286" i="3"/>
  <c r="H286" i="3"/>
  <c r="G286" i="3"/>
  <c r="J286" i="3" s="1"/>
  <c r="E286" i="3"/>
  <c r="D286" i="3"/>
  <c r="C286" i="3"/>
  <c r="P285" i="3"/>
  <c r="N285" i="3"/>
  <c r="O285" i="3" s="1"/>
  <c r="H285" i="3"/>
  <c r="G285" i="3"/>
  <c r="C285" i="3"/>
  <c r="P284" i="3"/>
  <c r="N284" i="3"/>
  <c r="O284" i="3" s="1"/>
  <c r="H284" i="3"/>
  <c r="G284" i="3"/>
  <c r="C284" i="3"/>
  <c r="P283" i="3"/>
  <c r="N283" i="3"/>
  <c r="O283" i="3" s="1"/>
  <c r="J283" i="3"/>
  <c r="I283" i="3"/>
  <c r="H283" i="3"/>
  <c r="G283" i="3"/>
  <c r="E283" i="3"/>
  <c r="D283" i="3"/>
  <c r="C283" i="3"/>
  <c r="P282" i="3"/>
  <c r="N282" i="3"/>
  <c r="O282" i="3" s="1"/>
  <c r="I282" i="3"/>
  <c r="H282" i="3"/>
  <c r="G282" i="3"/>
  <c r="J282" i="3" s="1"/>
  <c r="E282" i="3"/>
  <c r="D282" i="3"/>
  <c r="C282" i="3"/>
  <c r="P281" i="3"/>
  <c r="N281" i="3"/>
  <c r="O281" i="3" s="1"/>
  <c r="H281" i="3"/>
  <c r="G281" i="3"/>
  <c r="C281" i="3"/>
  <c r="P280" i="3"/>
  <c r="N280" i="3"/>
  <c r="H280" i="3"/>
  <c r="G280" i="3"/>
  <c r="C280" i="3"/>
  <c r="I280" i="3" s="1"/>
  <c r="P279" i="3"/>
  <c r="N279" i="3"/>
  <c r="O279" i="3" s="1"/>
  <c r="J279" i="3"/>
  <c r="I279" i="3"/>
  <c r="H279" i="3"/>
  <c r="G279" i="3"/>
  <c r="E279" i="3"/>
  <c r="D279" i="3"/>
  <c r="C279" i="3"/>
  <c r="P278" i="3"/>
  <c r="N278" i="3"/>
  <c r="Q278" i="3" s="1"/>
  <c r="I278" i="3"/>
  <c r="H278" i="3"/>
  <c r="G278" i="3"/>
  <c r="J278" i="3" s="1"/>
  <c r="E278" i="3"/>
  <c r="C278" i="3"/>
  <c r="P277" i="3"/>
  <c r="N277" i="3"/>
  <c r="J277" i="3"/>
  <c r="H277" i="3"/>
  <c r="G277" i="3"/>
  <c r="D277" i="3"/>
  <c r="C277" i="3"/>
  <c r="I277" i="3" s="1"/>
  <c r="P276" i="3"/>
  <c r="N276" i="3"/>
  <c r="O276" i="3" s="1"/>
  <c r="H276" i="3"/>
  <c r="G276" i="3"/>
  <c r="C276" i="3"/>
  <c r="I276" i="3" s="1"/>
  <c r="P275" i="3"/>
  <c r="N275" i="3"/>
  <c r="O275" i="3" s="1"/>
  <c r="J275" i="3"/>
  <c r="I275" i="3"/>
  <c r="H275" i="3"/>
  <c r="G275" i="3"/>
  <c r="E275" i="3"/>
  <c r="D275" i="3"/>
  <c r="C275" i="3"/>
  <c r="P274" i="3"/>
  <c r="N274" i="3"/>
  <c r="I274" i="3"/>
  <c r="H274" i="3"/>
  <c r="G274" i="3"/>
  <c r="J274" i="3" s="1"/>
  <c r="E274" i="3"/>
  <c r="C274" i="3"/>
  <c r="P273" i="3"/>
  <c r="N273" i="3"/>
  <c r="J273" i="3"/>
  <c r="H273" i="3"/>
  <c r="G273" i="3"/>
  <c r="D273" i="3"/>
  <c r="C273" i="3"/>
  <c r="I273" i="3" s="1"/>
  <c r="P272" i="3"/>
  <c r="N272" i="3"/>
  <c r="O272" i="3" s="1"/>
  <c r="H272" i="3"/>
  <c r="G272" i="3"/>
  <c r="C272" i="3"/>
  <c r="I272" i="3" s="1"/>
  <c r="P271" i="3"/>
  <c r="N271" i="3"/>
  <c r="O271" i="3" s="1"/>
  <c r="J271" i="3"/>
  <c r="I271" i="3"/>
  <c r="H271" i="3"/>
  <c r="G271" i="3"/>
  <c r="E271" i="3"/>
  <c r="D271" i="3"/>
  <c r="C271" i="3"/>
  <c r="P270" i="3"/>
  <c r="N270" i="3"/>
  <c r="O270" i="3" s="1"/>
  <c r="I270" i="3"/>
  <c r="H270" i="3"/>
  <c r="G270" i="3"/>
  <c r="J270" i="3" s="1"/>
  <c r="E270" i="3"/>
  <c r="D270" i="3"/>
  <c r="C270" i="3"/>
  <c r="P269" i="3"/>
  <c r="N269" i="3"/>
  <c r="O269" i="3" s="1"/>
  <c r="H269" i="3"/>
  <c r="G269" i="3"/>
  <c r="J269" i="3" s="1"/>
  <c r="D269" i="3"/>
  <c r="C269" i="3"/>
  <c r="I269" i="3" s="1"/>
  <c r="P268" i="3"/>
  <c r="N268" i="3"/>
  <c r="O268" i="3" s="1"/>
  <c r="H268" i="3"/>
  <c r="G268" i="3"/>
  <c r="C268" i="3"/>
  <c r="I268" i="3" s="1"/>
  <c r="P267" i="3"/>
  <c r="N267" i="3"/>
  <c r="O267" i="3" s="1"/>
  <c r="J267" i="3"/>
  <c r="H267" i="3"/>
  <c r="G267" i="3"/>
  <c r="C267" i="3"/>
  <c r="P266" i="3"/>
  <c r="N266" i="3"/>
  <c r="J266" i="3"/>
  <c r="I266" i="3"/>
  <c r="H266" i="3"/>
  <c r="G266" i="3"/>
  <c r="E266" i="3"/>
  <c r="D266" i="3"/>
  <c r="C266" i="3"/>
  <c r="P265" i="3"/>
  <c r="N265" i="3"/>
  <c r="O265" i="3" s="1"/>
  <c r="H265" i="3"/>
  <c r="G265" i="3"/>
  <c r="J265" i="3" s="1"/>
  <c r="D265" i="3"/>
  <c r="C265" i="3"/>
  <c r="I265" i="3" s="1"/>
  <c r="P264" i="3"/>
  <c r="N264" i="3"/>
  <c r="O264" i="3" s="1"/>
  <c r="H264" i="3"/>
  <c r="G264" i="3"/>
  <c r="C264" i="3"/>
  <c r="I264" i="3" s="1"/>
  <c r="P263" i="3"/>
  <c r="N263" i="3"/>
  <c r="O263" i="3" s="1"/>
  <c r="J263" i="3"/>
  <c r="I263" i="3"/>
  <c r="H263" i="3"/>
  <c r="G263" i="3"/>
  <c r="E263" i="3"/>
  <c r="C263" i="3"/>
  <c r="P262" i="3"/>
  <c r="N262" i="3"/>
  <c r="O262" i="3" s="1"/>
  <c r="J262" i="3"/>
  <c r="I262" i="3"/>
  <c r="H262" i="3"/>
  <c r="G262" i="3"/>
  <c r="E262" i="3"/>
  <c r="D262" i="3"/>
  <c r="C262" i="3"/>
  <c r="P261" i="3"/>
  <c r="N261" i="3"/>
  <c r="O261" i="3" s="1"/>
  <c r="H261" i="3"/>
  <c r="G261" i="3"/>
  <c r="J261" i="3" s="1"/>
  <c r="D261" i="3"/>
  <c r="C261" i="3"/>
  <c r="I261" i="3" s="1"/>
  <c r="P260" i="3"/>
  <c r="N260" i="3"/>
  <c r="O260" i="3" s="1"/>
  <c r="H260" i="3"/>
  <c r="G260" i="3"/>
  <c r="C260" i="3"/>
  <c r="I260" i="3" s="1"/>
  <c r="P259" i="3"/>
  <c r="N259" i="3"/>
  <c r="O259" i="3" s="1"/>
  <c r="J259" i="3"/>
  <c r="I259" i="3"/>
  <c r="H259" i="3"/>
  <c r="G259" i="3"/>
  <c r="E259" i="3"/>
  <c r="D259" i="3"/>
  <c r="C259" i="3"/>
  <c r="P258" i="3"/>
  <c r="N258" i="3"/>
  <c r="O258" i="3" s="1"/>
  <c r="I258" i="3"/>
  <c r="H258" i="3"/>
  <c r="G258" i="3"/>
  <c r="E258" i="3"/>
  <c r="D258" i="3"/>
  <c r="C258" i="3"/>
  <c r="J258" i="3" s="1"/>
  <c r="P257" i="3"/>
  <c r="N257" i="3"/>
  <c r="O257" i="3" s="1"/>
  <c r="H257" i="3"/>
  <c r="G257" i="3"/>
  <c r="J257" i="3" s="1"/>
  <c r="D257" i="3"/>
  <c r="C257" i="3"/>
  <c r="I257" i="3" s="1"/>
  <c r="P256" i="3"/>
  <c r="N256" i="3"/>
  <c r="O256" i="3" s="1"/>
  <c r="H256" i="3"/>
  <c r="G256" i="3"/>
  <c r="C256" i="3"/>
  <c r="I256" i="3" s="1"/>
  <c r="P255" i="3"/>
  <c r="N255" i="3"/>
  <c r="O255" i="3" s="1"/>
  <c r="J255" i="3"/>
  <c r="I255" i="3"/>
  <c r="H255" i="3"/>
  <c r="G255" i="3"/>
  <c r="E255" i="3"/>
  <c r="D255" i="3"/>
  <c r="C255" i="3"/>
  <c r="P254" i="3"/>
  <c r="N254" i="3"/>
  <c r="O254" i="3" s="1"/>
  <c r="I254" i="3"/>
  <c r="H254" i="3"/>
  <c r="G254" i="3"/>
  <c r="J254" i="3" s="1"/>
  <c r="E254" i="3"/>
  <c r="D254" i="3"/>
  <c r="C254" i="3"/>
  <c r="P253" i="3"/>
  <c r="N253" i="3"/>
  <c r="O253" i="3" s="1"/>
  <c r="H253" i="3"/>
  <c r="G253" i="3"/>
  <c r="J253" i="3" s="1"/>
  <c r="D253" i="3"/>
  <c r="C253" i="3"/>
  <c r="I253" i="3" s="1"/>
  <c r="P252" i="3"/>
  <c r="N252" i="3"/>
  <c r="O252" i="3" s="1"/>
  <c r="H252" i="3"/>
  <c r="G252" i="3"/>
  <c r="C252" i="3"/>
  <c r="I252" i="3" s="1"/>
  <c r="P251" i="3"/>
  <c r="N251" i="3"/>
  <c r="O251" i="3" s="1"/>
  <c r="J251" i="3"/>
  <c r="I251" i="3"/>
  <c r="H251" i="3"/>
  <c r="G251" i="3"/>
  <c r="E251" i="3"/>
  <c r="D251" i="3"/>
  <c r="C251" i="3"/>
  <c r="P250" i="3"/>
  <c r="N250" i="3"/>
  <c r="O250" i="3" s="1"/>
  <c r="I250" i="3"/>
  <c r="H250" i="3"/>
  <c r="G250" i="3"/>
  <c r="E250" i="3"/>
  <c r="D250" i="3"/>
  <c r="C250" i="3"/>
  <c r="J250" i="3" s="1"/>
  <c r="P249" i="3"/>
  <c r="N249" i="3"/>
  <c r="O249" i="3" s="1"/>
  <c r="H249" i="3"/>
  <c r="G249" i="3"/>
  <c r="J249" i="3" s="1"/>
  <c r="D249" i="3"/>
  <c r="C249" i="3"/>
  <c r="I249" i="3" s="1"/>
  <c r="P248" i="3"/>
  <c r="N248" i="3"/>
  <c r="O248" i="3" s="1"/>
  <c r="H248" i="3"/>
  <c r="G248" i="3"/>
  <c r="C248" i="3"/>
  <c r="I248" i="3" s="1"/>
  <c r="P247" i="3"/>
  <c r="N247" i="3"/>
  <c r="O247" i="3" s="1"/>
  <c r="J247" i="3"/>
  <c r="I247" i="3"/>
  <c r="H247" i="3"/>
  <c r="G247" i="3"/>
  <c r="E247" i="3"/>
  <c r="D247" i="3"/>
  <c r="C247" i="3"/>
  <c r="P246" i="3"/>
  <c r="N246" i="3"/>
  <c r="I246" i="3"/>
  <c r="H246" i="3"/>
  <c r="G246" i="3"/>
  <c r="J246" i="3" s="1"/>
  <c r="E246" i="3"/>
  <c r="D246" i="3"/>
  <c r="C246" i="3"/>
  <c r="P245" i="3"/>
  <c r="N245" i="3"/>
  <c r="O245" i="3" s="1"/>
  <c r="H245" i="3"/>
  <c r="G245" i="3"/>
  <c r="J245" i="3" s="1"/>
  <c r="D245" i="3"/>
  <c r="C245" i="3"/>
  <c r="I245" i="3" s="1"/>
  <c r="P244" i="3"/>
  <c r="N244" i="3"/>
  <c r="O244" i="3" s="1"/>
  <c r="H244" i="3"/>
  <c r="G244" i="3"/>
  <c r="C244" i="3"/>
  <c r="I244" i="3" s="1"/>
  <c r="P243" i="3"/>
  <c r="N243" i="3"/>
  <c r="O243" i="3" s="1"/>
  <c r="J243" i="3"/>
  <c r="I243" i="3"/>
  <c r="H243" i="3"/>
  <c r="G243" i="3"/>
  <c r="E243" i="3"/>
  <c r="D243" i="3"/>
  <c r="C243" i="3"/>
  <c r="P242" i="3"/>
  <c r="N242" i="3"/>
  <c r="O242" i="3" s="1"/>
  <c r="I242" i="3"/>
  <c r="H242" i="3"/>
  <c r="G242" i="3"/>
  <c r="J242" i="3" s="1"/>
  <c r="E242" i="3"/>
  <c r="D242" i="3"/>
  <c r="C242" i="3"/>
  <c r="P241" i="3"/>
  <c r="N241" i="3"/>
  <c r="O241" i="3" s="1"/>
  <c r="H241" i="3"/>
  <c r="G241" i="3"/>
  <c r="J241" i="3" s="1"/>
  <c r="D241" i="3"/>
  <c r="C241" i="3"/>
  <c r="I241" i="3" s="1"/>
  <c r="P240" i="3"/>
  <c r="N240" i="3"/>
  <c r="O240" i="3" s="1"/>
  <c r="H240" i="3"/>
  <c r="G240" i="3"/>
  <c r="C240" i="3"/>
  <c r="I240" i="3" s="1"/>
  <c r="P239" i="3"/>
  <c r="N239" i="3"/>
  <c r="O239" i="3" s="1"/>
  <c r="J239" i="3"/>
  <c r="I239" i="3"/>
  <c r="H239" i="3"/>
  <c r="G239" i="3"/>
  <c r="E239" i="3"/>
  <c r="D239" i="3"/>
  <c r="C239" i="3"/>
  <c r="P238" i="3"/>
  <c r="N238" i="3"/>
  <c r="O238" i="3" s="1"/>
  <c r="I238" i="3"/>
  <c r="H238" i="3"/>
  <c r="G238" i="3"/>
  <c r="J238" i="3" s="1"/>
  <c r="E238" i="3"/>
  <c r="D238" i="3"/>
  <c r="C238" i="3"/>
  <c r="P237" i="3"/>
  <c r="N237" i="3"/>
  <c r="O237" i="3" s="1"/>
  <c r="H237" i="3"/>
  <c r="G237" i="3"/>
  <c r="C237" i="3"/>
  <c r="P236" i="3"/>
  <c r="N236" i="3"/>
  <c r="J236" i="3"/>
  <c r="H236" i="3"/>
  <c r="G236" i="3"/>
  <c r="C236" i="3"/>
  <c r="I236" i="3" s="1"/>
  <c r="P235" i="3"/>
  <c r="N235" i="3"/>
  <c r="O235" i="3" s="1"/>
  <c r="J235" i="3"/>
  <c r="I235" i="3"/>
  <c r="H235" i="3"/>
  <c r="G235" i="3"/>
  <c r="E235" i="3"/>
  <c r="D235" i="3"/>
  <c r="C235" i="3"/>
  <c r="P234" i="3"/>
  <c r="N234" i="3"/>
  <c r="O234" i="3" s="1"/>
  <c r="I234" i="3"/>
  <c r="H234" i="3"/>
  <c r="G234" i="3"/>
  <c r="J234" i="3" s="1"/>
  <c r="E234" i="3"/>
  <c r="D234" i="3"/>
  <c r="C234" i="3"/>
  <c r="P233" i="3"/>
  <c r="N233" i="3"/>
  <c r="O233" i="3" s="1"/>
  <c r="H233" i="3"/>
  <c r="G233" i="3"/>
  <c r="C233" i="3"/>
  <c r="P232" i="3"/>
  <c r="N232" i="3"/>
  <c r="O232" i="3" s="1"/>
  <c r="H232" i="3"/>
  <c r="G232" i="3"/>
  <c r="C232" i="3"/>
  <c r="P231" i="3"/>
  <c r="N231" i="3"/>
  <c r="O231" i="3" s="1"/>
  <c r="J231" i="3"/>
  <c r="I231" i="3"/>
  <c r="H231" i="3"/>
  <c r="G231" i="3"/>
  <c r="E231" i="3"/>
  <c r="D231" i="3"/>
  <c r="C231" i="3"/>
  <c r="P230" i="3"/>
  <c r="N230" i="3"/>
  <c r="O230" i="3" s="1"/>
  <c r="I230" i="3"/>
  <c r="H230" i="3"/>
  <c r="G230" i="3"/>
  <c r="J230" i="3" s="1"/>
  <c r="E230" i="3"/>
  <c r="D230" i="3"/>
  <c r="C230" i="3"/>
  <c r="P229" i="3"/>
  <c r="N229" i="3"/>
  <c r="O229" i="3" s="1"/>
  <c r="H229" i="3"/>
  <c r="G229" i="3"/>
  <c r="C229" i="3"/>
  <c r="P228" i="3"/>
  <c r="N228" i="3"/>
  <c r="O228" i="3" s="1"/>
  <c r="H228" i="3"/>
  <c r="G228" i="3"/>
  <c r="C228" i="3"/>
  <c r="P227" i="3"/>
  <c r="N227" i="3"/>
  <c r="O227" i="3" s="1"/>
  <c r="J227" i="3"/>
  <c r="I227" i="3"/>
  <c r="H227" i="3"/>
  <c r="G227" i="3"/>
  <c r="E227" i="3"/>
  <c r="D227" i="3"/>
  <c r="C227" i="3"/>
  <c r="P226" i="3"/>
  <c r="N226" i="3"/>
  <c r="O226" i="3" s="1"/>
  <c r="I226" i="3"/>
  <c r="H226" i="3"/>
  <c r="G226" i="3"/>
  <c r="J226" i="3" s="1"/>
  <c r="E226" i="3"/>
  <c r="D226" i="3"/>
  <c r="C226" i="3"/>
  <c r="P225" i="3"/>
  <c r="N225" i="3"/>
  <c r="J225" i="3"/>
  <c r="I225" i="3"/>
  <c r="H225" i="3"/>
  <c r="G225" i="3"/>
  <c r="E225" i="3"/>
  <c r="D225" i="3"/>
  <c r="C225" i="3"/>
  <c r="P224" i="3"/>
  <c r="N224" i="3"/>
  <c r="O224" i="3" s="1"/>
  <c r="H224" i="3"/>
  <c r="G224" i="3"/>
  <c r="J224" i="3" s="1"/>
  <c r="C224" i="3"/>
  <c r="I224" i="3" s="1"/>
  <c r="P223" i="3"/>
  <c r="N223" i="3"/>
  <c r="J223" i="3"/>
  <c r="H223" i="3"/>
  <c r="G223" i="3"/>
  <c r="D223" i="3"/>
  <c r="C223" i="3"/>
  <c r="I223" i="3" s="1"/>
  <c r="P222" i="3"/>
  <c r="N222" i="3"/>
  <c r="O222" i="3" s="1"/>
  <c r="I222" i="3"/>
  <c r="H222" i="3"/>
  <c r="G222" i="3"/>
  <c r="J222" i="3" s="1"/>
  <c r="E222" i="3"/>
  <c r="C222" i="3"/>
  <c r="P221" i="3"/>
  <c r="N221" i="3"/>
  <c r="O221" i="3" s="1"/>
  <c r="J221" i="3"/>
  <c r="I221" i="3"/>
  <c r="H221" i="3"/>
  <c r="G221" i="3"/>
  <c r="E221" i="3"/>
  <c r="D221" i="3"/>
  <c r="C221" i="3"/>
  <c r="P220" i="3"/>
  <c r="N220" i="3"/>
  <c r="O220" i="3" s="1"/>
  <c r="H220" i="3"/>
  <c r="G220" i="3"/>
  <c r="J220" i="3" s="1"/>
  <c r="C220" i="3"/>
  <c r="I220" i="3" s="1"/>
  <c r="P219" i="3"/>
  <c r="N219" i="3"/>
  <c r="J219" i="3"/>
  <c r="H219" i="3"/>
  <c r="G219" i="3"/>
  <c r="D219" i="3"/>
  <c r="C219" i="3"/>
  <c r="I219" i="3" s="1"/>
  <c r="P218" i="3"/>
  <c r="N218" i="3"/>
  <c r="O218" i="3" s="1"/>
  <c r="I218" i="3"/>
  <c r="H218" i="3"/>
  <c r="G218" i="3"/>
  <c r="J218" i="3" s="1"/>
  <c r="E218" i="3"/>
  <c r="C218" i="3"/>
  <c r="P217" i="3"/>
  <c r="N217" i="3"/>
  <c r="O217" i="3" s="1"/>
  <c r="J217" i="3"/>
  <c r="I217" i="3"/>
  <c r="H217" i="3"/>
  <c r="G217" i="3"/>
  <c r="E217" i="3"/>
  <c r="D217" i="3"/>
  <c r="C217" i="3"/>
  <c r="P216" i="3"/>
  <c r="N216" i="3"/>
  <c r="O216" i="3" s="1"/>
  <c r="H216" i="3"/>
  <c r="G216" i="3"/>
  <c r="C216" i="3"/>
  <c r="P215" i="3"/>
  <c r="N215" i="3"/>
  <c r="J215" i="3"/>
  <c r="H215" i="3"/>
  <c r="G215" i="3"/>
  <c r="D215" i="3"/>
  <c r="C215" i="3"/>
  <c r="I215" i="3" s="1"/>
  <c r="P214" i="3"/>
  <c r="N214" i="3"/>
  <c r="O214" i="3" s="1"/>
  <c r="I214" i="3"/>
  <c r="H214" i="3"/>
  <c r="G214" i="3"/>
  <c r="J214" i="3" s="1"/>
  <c r="E214" i="3"/>
  <c r="C214" i="3"/>
  <c r="P213" i="3"/>
  <c r="N213" i="3"/>
  <c r="O213" i="3" s="1"/>
  <c r="J213" i="3"/>
  <c r="I213" i="3"/>
  <c r="H213" i="3"/>
  <c r="G213" i="3"/>
  <c r="E213" i="3"/>
  <c r="D213" i="3"/>
  <c r="C213" i="3"/>
  <c r="P212" i="3"/>
  <c r="N212" i="3"/>
  <c r="O212" i="3" s="1"/>
  <c r="H212" i="3"/>
  <c r="G212" i="3"/>
  <c r="C212" i="3"/>
  <c r="P211" i="3"/>
  <c r="N211" i="3"/>
  <c r="J211" i="3"/>
  <c r="H211" i="3"/>
  <c r="G211" i="3"/>
  <c r="D211" i="3"/>
  <c r="C211" i="3"/>
  <c r="I211" i="3" s="1"/>
  <c r="P210" i="3"/>
  <c r="N210" i="3"/>
  <c r="O210" i="3" s="1"/>
  <c r="I210" i="3"/>
  <c r="H210" i="3"/>
  <c r="G210" i="3"/>
  <c r="J210" i="3" s="1"/>
  <c r="E210" i="3"/>
  <c r="C210" i="3"/>
  <c r="P209" i="3"/>
  <c r="N209" i="3"/>
  <c r="O209" i="3" s="1"/>
  <c r="J209" i="3"/>
  <c r="H209" i="3"/>
  <c r="G209" i="3"/>
  <c r="D209" i="3"/>
  <c r="C209" i="3"/>
  <c r="I209" i="3" s="1"/>
  <c r="P208" i="3"/>
  <c r="N208" i="3"/>
  <c r="O208" i="3" s="1"/>
  <c r="H208" i="3"/>
  <c r="G208" i="3"/>
  <c r="C208" i="3"/>
  <c r="P207" i="3"/>
  <c r="N207" i="3"/>
  <c r="J207" i="3"/>
  <c r="I207" i="3"/>
  <c r="H207" i="3"/>
  <c r="G207" i="3"/>
  <c r="E207" i="3"/>
  <c r="D207" i="3"/>
  <c r="C207" i="3"/>
  <c r="P206" i="3"/>
  <c r="N206" i="3"/>
  <c r="O206" i="3" s="1"/>
  <c r="H206" i="3"/>
  <c r="G206" i="3"/>
  <c r="J206" i="3" s="1"/>
  <c r="E206" i="3"/>
  <c r="C206" i="3"/>
  <c r="P205" i="3"/>
  <c r="N205" i="3"/>
  <c r="J205" i="3"/>
  <c r="H205" i="3"/>
  <c r="G205" i="3"/>
  <c r="D205" i="3"/>
  <c r="C205" i="3"/>
  <c r="I205" i="3" s="1"/>
  <c r="P204" i="3"/>
  <c r="N204" i="3"/>
  <c r="O204" i="3" s="1"/>
  <c r="H204" i="3"/>
  <c r="G204" i="3"/>
  <c r="J204" i="3" s="1"/>
  <c r="E204" i="3"/>
  <c r="C204" i="3"/>
  <c r="P203" i="3"/>
  <c r="N203" i="3"/>
  <c r="J203" i="3"/>
  <c r="H203" i="3"/>
  <c r="G203" i="3"/>
  <c r="D203" i="3"/>
  <c r="C203" i="3"/>
  <c r="I203" i="3" s="1"/>
  <c r="P202" i="3"/>
  <c r="N202" i="3"/>
  <c r="O202" i="3" s="1"/>
  <c r="H202" i="3"/>
  <c r="G202" i="3"/>
  <c r="J202" i="3" s="1"/>
  <c r="E202" i="3"/>
  <c r="C202" i="3"/>
  <c r="P201" i="3"/>
  <c r="N201" i="3"/>
  <c r="J201" i="3"/>
  <c r="H201" i="3"/>
  <c r="G201" i="3"/>
  <c r="D201" i="3"/>
  <c r="C201" i="3"/>
  <c r="I201" i="3" s="1"/>
  <c r="P200" i="3"/>
  <c r="N200" i="3"/>
  <c r="O200" i="3" s="1"/>
  <c r="H200" i="3"/>
  <c r="G200" i="3"/>
  <c r="J200" i="3" s="1"/>
  <c r="E200" i="3"/>
  <c r="C200" i="3"/>
  <c r="P199" i="3"/>
  <c r="N199" i="3"/>
  <c r="J199" i="3"/>
  <c r="H199" i="3"/>
  <c r="G199" i="3"/>
  <c r="D199" i="3"/>
  <c r="C199" i="3"/>
  <c r="I199" i="3" s="1"/>
  <c r="P198" i="3"/>
  <c r="N198" i="3"/>
  <c r="O198" i="3" s="1"/>
  <c r="H198" i="3"/>
  <c r="G198" i="3"/>
  <c r="J198" i="3" s="1"/>
  <c r="E198" i="3"/>
  <c r="C198" i="3"/>
  <c r="P197" i="3"/>
  <c r="N197" i="3"/>
  <c r="J197" i="3"/>
  <c r="H197" i="3"/>
  <c r="G197" i="3"/>
  <c r="D197" i="3"/>
  <c r="C197" i="3"/>
  <c r="I197" i="3" s="1"/>
  <c r="P196" i="3"/>
  <c r="N196" i="3"/>
  <c r="O196" i="3" s="1"/>
  <c r="H196" i="3"/>
  <c r="G196" i="3"/>
  <c r="J196" i="3" s="1"/>
  <c r="E196" i="3"/>
  <c r="C196" i="3"/>
  <c r="P195" i="3"/>
  <c r="N195" i="3"/>
  <c r="J195" i="3"/>
  <c r="H195" i="3"/>
  <c r="G195" i="3"/>
  <c r="D195" i="3"/>
  <c r="C195" i="3"/>
  <c r="I195" i="3" s="1"/>
  <c r="P194" i="3"/>
  <c r="N194" i="3"/>
  <c r="O194" i="3" s="1"/>
  <c r="H194" i="3"/>
  <c r="G194" i="3"/>
  <c r="J194" i="3" s="1"/>
  <c r="E194" i="3"/>
  <c r="C194" i="3"/>
  <c r="P193" i="3"/>
  <c r="N193" i="3"/>
  <c r="J193" i="3"/>
  <c r="H193" i="3"/>
  <c r="G193" i="3"/>
  <c r="D193" i="3"/>
  <c r="C193" i="3"/>
  <c r="I193" i="3" s="1"/>
  <c r="P192" i="3"/>
  <c r="N192" i="3"/>
  <c r="O192" i="3" s="1"/>
  <c r="H192" i="3"/>
  <c r="G192" i="3"/>
  <c r="J192" i="3" s="1"/>
  <c r="E192" i="3"/>
  <c r="C192" i="3"/>
  <c r="P191" i="3"/>
  <c r="N191" i="3"/>
  <c r="J191" i="3"/>
  <c r="I191" i="3"/>
  <c r="H191" i="3"/>
  <c r="G191" i="3"/>
  <c r="E191" i="3"/>
  <c r="D191" i="3"/>
  <c r="C191" i="3"/>
  <c r="P190" i="3"/>
  <c r="N190" i="3"/>
  <c r="O190" i="3" s="1"/>
  <c r="H190" i="3"/>
  <c r="G190" i="3"/>
  <c r="C190" i="3"/>
  <c r="P189" i="3"/>
  <c r="N189" i="3"/>
  <c r="J189" i="3"/>
  <c r="H189" i="3"/>
  <c r="G189" i="3"/>
  <c r="D189" i="3"/>
  <c r="C189" i="3"/>
  <c r="I189" i="3" s="1"/>
  <c r="P188" i="3"/>
  <c r="N188" i="3"/>
  <c r="O188" i="3" s="1"/>
  <c r="H188" i="3"/>
  <c r="G188" i="3"/>
  <c r="C188" i="3"/>
  <c r="P187" i="3"/>
  <c r="N187" i="3"/>
  <c r="J187" i="3"/>
  <c r="H187" i="3"/>
  <c r="G187" i="3"/>
  <c r="D187" i="3"/>
  <c r="C187" i="3"/>
  <c r="I187" i="3" s="1"/>
  <c r="P186" i="3"/>
  <c r="N186" i="3"/>
  <c r="O186" i="3" s="1"/>
  <c r="H186" i="3"/>
  <c r="G186" i="3"/>
  <c r="C186" i="3"/>
  <c r="P185" i="3"/>
  <c r="N185" i="3"/>
  <c r="J185" i="3"/>
  <c r="H185" i="3"/>
  <c r="G185" i="3"/>
  <c r="D185" i="3"/>
  <c r="C185" i="3"/>
  <c r="I185" i="3" s="1"/>
  <c r="P184" i="3"/>
  <c r="N184" i="3"/>
  <c r="O184" i="3" s="1"/>
  <c r="H184" i="3"/>
  <c r="G184" i="3"/>
  <c r="C184" i="3"/>
  <c r="P183" i="3"/>
  <c r="N183" i="3"/>
  <c r="J183" i="3"/>
  <c r="H183" i="3"/>
  <c r="G183" i="3"/>
  <c r="D183" i="3"/>
  <c r="C183" i="3"/>
  <c r="I183" i="3" s="1"/>
  <c r="P182" i="3"/>
  <c r="N182" i="3"/>
  <c r="O182" i="3" s="1"/>
  <c r="H182" i="3"/>
  <c r="G182" i="3"/>
  <c r="C182" i="3"/>
  <c r="P181" i="3"/>
  <c r="N181" i="3"/>
  <c r="J181" i="3"/>
  <c r="H181" i="3"/>
  <c r="G181" i="3"/>
  <c r="D181" i="3"/>
  <c r="C181" i="3"/>
  <c r="I181" i="3" s="1"/>
  <c r="P180" i="3"/>
  <c r="N180" i="3"/>
  <c r="O180" i="3" s="1"/>
  <c r="H180" i="3"/>
  <c r="G180" i="3"/>
  <c r="C180" i="3"/>
  <c r="P179" i="3"/>
  <c r="N179" i="3"/>
  <c r="J179" i="3"/>
  <c r="H179" i="3"/>
  <c r="G179" i="3"/>
  <c r="D179" i="3"/>
  <c r="C179" i="3"/>
  <c r="I179" i="3" s="1"/>
  <c r="P178" i="3"/>
  <c r="N178" i="3"/>
  <c r="O178" i="3" s="1"/>
  <c r="H178" i="3"/>
  <c r="G178" i="3"/>
  <c r="C178" i="3"/>
  <c r="P177" i="3"/>
  <c r="N177" i="3"/>
  <c r="J177" i="3"/>
  <c r="H177" i="3"/>
  <c r="G177" i="3"/>
  <c r="D177" i="3"/>
  <c r="C177" i="3"/>
  <c r="I177" i="3" s="1"/>
  <c r="P176" i="3"/>
  <c r="N176" i="3"/>
  <c r="O176" i="3" s="1"/>
  <c r="H176" i="3"/>
  <c r="G176" i="3"/>
  <c r="C176" i="3"/>
  <c r="P175" i="3"/>
  <c r="N175" i="3"/>
  <c r="J175" i="3"/>
  <c r="H175" i="3"/>
  <c r="G175" i="3"/>
  <c r="D175" i="3"/>
  <c r="C175" i="3"/>
  <c r="I175" i="3" s="1"/>
  <c r="P174" i="3"/>
  <c r="N174" i="3"/>
  <c r="O174" i="3" s="1"/>
  <c r="H174" i="3"/>
  <c r="G174" i="3"/>
  <c r="C174" i="3"/>
  <c r="P173" i="3"/>
  <c r="N173" i="3"/>
  <c r="J173" i="3"/>
  <c r="H173" i="3"/>
  <c r="G173" i="3"/>
  <c r="D173" i="3"/>
  <c r="C173" i="3"/>
  <c r="I173" i="3" s="1"/>
  <c r="P172" i="3"/>
  <c r="N172" i="3"/>
  <c r="O172" i="3" s="1"/>
  <c r="H172" i="3"/>
  <c r="G172" i="3"/>
  <c r="C172" i="3"/>
  <c r="P171" i="3"/>
  <c r="N171" i="3"/>
  <c r="O171" i="3" s="1"/>
  <c r="I171" i="3"/>
  <c r="H171" i="3"/>
  <c r="G171" i="3"/>
  <c r="J171" i="3" s="1"/>
  <c r="E171" i="3"/>
  <c r="C171" i="3"/>
  <c r="P170" i="3"/>
  <c r="N170" i="3"/>
  <c r="J170" i="3"/>
  <c r="H170" i="3"/>
  <c r="G170" i="3"/>
  <c r="D170" i="3"/>
  <c r="C170" i="3"/>
  <c r="I170" i="3" s="1"/>
  <c r="P169" i="3"/>
  <c r="N169" i="3"/>
  <c r="O169" i="3" s="1"/>
  <c r="H169" i="3"/>
  <c r="G169" i="3"/>
  <c r="C169" i="3"/>
  <c r="I169" i="3" s="1"/>
  <c r="P168" i="3"/>
  <c r="N168" i="3"/>
  <c r="O168" i="3" s="1"/>
  <c r="J168" i="3"/>
  <c r="I168" i="3"/>
  <c r="H168" i="3"/>
  <c r="G168" i="3"/>
  <c r="E168" i="3"/>
  <c r="D168" i="3"/>
  <c r="C168" i="3"/>
  <c r="P167" i="3"/>
  <c r="N167" i="3"/>
  <c r="O167" i="3" s="1"/>
  <c r="I167" i="3"/>
  <c r="H167" i="3"/>
  <c r="G167" i="3"/>
  <c r="J167" i="3" s="1"/>
  <c r="E167" i="3"/>
  <c r="C167" i="3"/>
  <c r="P166" i="3"/>
  <c r="N166" i="3"/>
  <c r="J166" i="3"/>
  <c r="H166" i="3"/>
  <c r="G166" i="3"/>
  <c r="D166" i="3"/>
  <c r="C166" i="3"/>
  <c r="I166" i="3" s="1"/>
  <c r="P165" i="3"/>
  <c r="N165" i="3"/>
  <c r="O165" i="3" s="1"/>
  <c r="H165" i="3"/>
  <c r="G165" i="3"/>
  <c r="C165" i="3"/>
  <c r="I165" i="3" s="1"/>
  <c r="P164" i="3"/>
  <c r="N164" i="3"/>
  <c r="O164" i="3" s="1"/>
  <c r="J164" i="3"/>
  <c r="H164" i="3"/>
  <c r="G164" i="3"/>
  <c r="D164" i="3"/>
  <c r="C164" i="3"/>
  <c r="I164" i="3" s="1"/>
  <c r="P163" i="3"/>
  <c r="N163" i="3"/>
  <c r="I163" i="3"/>
  <c r="H163" i="3"/>
  <c r="G163" i="3"/>
  <c r="J163" i="3" s="1"/>
  <c r="E163" i="3"/>
  <c r="C163" i="3"/>
  <c r="P162" i="3"/>
  <c r="N162" i="3"/>
  <c r="J162" i="3"/>
  <c r="I162" i="3"/>
  <c r="H162" i="3"/>
  <c r="G162" i="3"/>
  <c r="E162" i="3"/>
  <c r="D162" i="3"/>
  <c r="C162" i="3"/>
  <c r="P161" i="3"/>
  <c r="N161" i="3"/>
  <c r="O161" i="3" s="1"/>
  <c r="H161" i="3"/>
  <c r="G161" i="3"/>
  <c r="C161" i="3"/>
  <c r="I161" i="3" s="1"/>
  <c r="P160" i="3"/>
  <c r="N160" i="3"/>
  <c r="O160" i="3" s="1"/>
  <c r="J160" i="3"/>
  <c r="H160" i="3"/>
  <c r="G160" i="3"/>
  <c r="D160" i="3"/>
  <c r="C160" i="3"/>
  <c r="I160" i="3" s="1"/>
  <c r="P159" i="3"/>
  <c r="N159" i="3"/>
  <c r="I159" i="3"/>
  <c r="H159" i="3"/>
  <c r="G159" i="3"/>
  <c r="J159" i="3" s="1"/>
  <c r="E159" i="3"/>
  <c r="C159" i="3"/>
  <c r="P158" i="3"/>
  <c r="N158" i="3"/>
  <c r="J158" i="3"/>
  <c r="I158" i="3"/>
  <c r="H158" i="3"/>
  <c r="G158" i="3"/>
  <c r="E158" i="3"/>
  <c r="D158" i="3"/>
  <c r="C158" i="3"/>
  <c r="P157" i="3"/>
  <c r="N157" i="3"/>
  <c r="O157" i="3" s="1"/>
  <c r="H157" i="3"/>
  <c r="G157" i="3"/>
  <c r="C157" i="3"/>
  <c r="I157" i="3" s="1"/>
  <c r="P156" i="3"/>
  <c r="N156" i="3"/>
  <c r="O156" i="3" s="1"/>
  <c r="J156" i="3"/>
  <c r="H156" i="3"/>
  <c r="G156" i="3"/>
  <c r="D156" i="3"/>
  <c r="C156" i="3"/>
  <c r="I156" i="3" s="1"/>
  <c r="P155" i="3"/>
  <c r="N155" i="3"/>
  <c r="I155" i="3"/>
  <c r="H155" i="3"/>
  <c r="G155" i="3"/>
  <c r="J155" i="3" s="1"/>
  <c r="E155" i="3"/>
  <c r="C155" i="3"/>
  <c r="P154" i="3"/>
  <c r="N154" i="3"/>
  <c r="J154" i="3"/>
  <c r="I154" i="3"/>
  <c r="H154" i="3"/>
  <c r="G154" i="3"/>
  <c r="E154" i="3"/>
  <c r="D154" i="3"/>
  <c r="C154" i="3"/>
  <c r="P153" i="3"/>
  <c r="N153" i="3"/>
  <c r="O153" i="3" s="1"/>
  <c r="H153" i="3"/>
  <c r="G153" i="3"/>
  <c r="C153" i="3"/>
  <c r="I153" i="3" s="1"/>
  <c r="P152" i="3"/>
  <c r="N152" i="3"/>
  <c r="O152" i="3" s="1"/>
  <c r="J152" i="3"/>
  <c r="H152" i="3"/>
  <c r="G152" i="3"/>
  <c r="D152" i="3"/>
  <c r="C152" i="3"/>
  <c r="I152" i="3" s="1"/>
  <c r="P151" i="3"/>
  <c r="N151" i="3"/>
  <c r="I151" i="3"/>
  <c r="H151" i="3"/>
  <c r="G151" i="3"/>
  <c r="J151" i="3" s="1"/>
  <c r="E151" i="3"/>
  <c r="C151" i="3"/>
  <c r="P150" i="3"/>
  <c r="N150" i="3"/>
  <c r="J150" i="3"/>
  <c r="I150" i="3"/>
  <c r="H150" i="3"/>
  <c r="G150" i="3"/>
  <c r="E150" i="3"/>
  <c r="D150" i="3"/>
  <c r="C150" i="3"/>
  <c r="P149" i="3"/>
  <c r="N149" i="3"/>
  <c r="O149" i="3" s="1"/>
  <c r="H149" i="3"/>
  <c r="G149" i="3"/>
  <c r="C149" i="3"/>
  <c r="I149" i="3" s="1"/>
  <c r="P148" i="3"/>
  <c r="N148" i="3"/>
  <c r="O148" i="3" s="1"/>
  <c r="J148" i="3"/>
  <c r="H148" i="3"/>
  <c r="G148" i="3"/>
  <c r="D148" i="3"/>
  <c r="C148" i="3"/>
  <c r="I148" i="3" s="1"/>
  <c r="P147" i="3"/>
  <c r="N147" i="3"/>
  <c r="I147" i="3"/>
  <c r="H147" i="3"/>
  <c r="G147" i="3"/>
  <c r="J147" i="3" s="1"/>
  <c r="E147" i="3"/>
  <c r="C147" i="3"/>
  <c r="P146" i="3"/>
  <c r="N146" i="3"/>
  <c r="J146" i="3"/>
  <c r="I146" i="3"/>
  <c r="H146" i="3"/>
  <c r="G146" i="3"/>
  <c r="E146" i="3"/>
  <c r="D146" i="3"/>
  <c r="C146" i="3"/>
  <c r="P145" i="3"/>
  <c r="N145" i="3"/>
  <c r="O145" i="3" s="1"/>
  <c r="H145" i="3"/>
  <c r="G145" i="3"/>
  <c r="C145" i="3"/>
  <c r="I145" i="3" s="1"/>
  <c r="P144" i="3"/>
  <c r="N144" i="3"/>
  <c r="O144" i="3" s="1"/>
  <c r="J144" i="3"/>
  <c r="H144" i="3"/>
  <c r="G144" i="3"/>
  <c r="D144" i="3"/>
  <c r="C144" i="3"/>
  <c r="I144" i="3" s="1"/>
  <c r="P143" i="3"/>
  <c r="N143" i="3"/>
  <c r="I143" i="3"/>
  <c r="H143" i="3"/>
  <c r="G143" i="3"/>
  <c r="J143" i="3" s="1"/>
  <c r="E143" i="3"/>
  <c r="C143" i="3"/>
  <c r="P142" i="3"/>
  <c r="N142" i="3"/>
  <c r="J142" i="3"/>
  <c r="H142" i="3"/>
  <c r="G142" i="3"/>
  <c r="E142" i="3"/>
  <c r="D142" i="3"/>
  <c r="C142" i="3"/>
  <c r="I142" i="3" s="1"/>
  <c r="P141" i="3"/>
  <c r="N141" i="3"/>
  <c r="O141" i="3" s="1"/>
  <c r="H141" i="3"/>
  <c r="G141" i="3"/>
  <c r="C141" i="3"/>
  <c r="I141" i="3" s="1"/>
  <c r="P140" i="3"/>
  <c r="N140" i="3"/>
  <c r="O140" i="3" s="1"/>
  <c r="J140" i="3"/>
  <c r="H140" i="3"/>
  <c r="G140" i="3"/>
  <c r="D140" i="3"/>
  <c r="C140" i="3"/>
  <c r="I140" i="3" s="1"/>
  <c r="P139" i="3"/>
  <c r="N139" i="3"/>
  <c r="O139" i="3" s="1"/>
  <c r="I139" i="3"/>
  <c r="H139" i="3"/>
  <c r="G139" i="3"/>
  <c r="J139" i="3" s="1"/>
  <c r="E139" i="3"/>
  <c r="C139" i="3"/>
  <c r="P138" i="3"/>
  <c r="N138" i="3"/>
  <c r="J138" i="3"/>
  <c r="I138" i="3"/>
  <c r="H138" i="3"/>
  <c r="G138" i="3"/>
  <c r="E138" i="3"/>
  <c r="D138" i="3"/>
  <c r="C138" i="3"/>
  <c r="P137" i="3"/>
  <c r="N137" i="3"/>
  <c r="O137" i="3" s="1"/>
  <c r="H137" i="3"/>
  <c r="G137" i="3"/>
  <c r="C137" i="3"/>
  <c r="I137" i="3" s="1"/>
  <c r="P136" i="3"/>
  <c r="N136" i="3"/>
  <c r="O136" i="3" s="1"/>
  <c r="J136" i="3"/>
  <c r="H136" i="3"/>
  <c r="G136" i="3"/>
  <c r="D136" i="3"/>
  <c r="C136" i="3"/>
  <c r="I136" i="3" s="1"/>
  <c r="P135" i="3"/>
  <c r="N135" i="3"/>
  <c r="O135" i="3" s="1"/>
  <c r="I135" i="3"/>
  <c r="H135" i="3"/>
  <c r="G135" i="3"/>
  <c r="J135" i="3" s="1"/>
  <c r="E135" i="3"/>
  <c r="C135" i="3"/>
  <c r="P134" i="3"/>
  <c r="N134" i="3"/>
  <c r="J134" i="3"/>
  <c r="I134" i="3"/>
  <c r="H134" i="3"/>
  <c r="G134" i="3"/>
  <c r="E134" i="3"/>
  <c r="D134" i="3"/>
  <c r="C134" i="3"/>
  <c r="P133" i="3"/>
  <c r="N133" i="3"/>
  <c r="O133" i="3" s="1"/>
  <c r="H133" i="3"/>
  <c r="G133" i="3"/>
  <c r="C133" i="3"/>
  <c r="P132" i="3"/>
  <c r="N132" i="3"/>
  <c r="J132" i="3"/>
  <c r="H132" i="3"/>
  <c r="G132" i="3"/>
  <c r="D132" i="3"/>
  <c r="C132" i="3"/>
  <c r="I132" i="3" s="1"/>
  <c r="P131" i="3"/>
  <c r="N131" i="3"/>
  <c r="O131" i="3" s="1"/>
  <c r="H131" i="3"/>
  <c r="G131" i="3"/>
  <c r="C131" i="3"/>
  <c r="P130" i="3"/>
  <c r="N130" i="3"/>
  <c r="J130" i="3"/>
  <c r="I130" i="3"/>
  <c r="H130" i="3"/>
  <c r="G130" i="3"/>
  <c r="E130" i="3"/>
  <c r="D130" i="3"/>
  <c r="C130" i="3"/>
  <c r="P129" i="3"/>
  <c r="N129" i="3"/>
  <c r="O129" i="3" s="1"/>
  <c r="H129" i="3"/>
  <c r="G129" i="3"/>
  <c r="C129" i="3"/>
  <c r="P128" i="3"/>
  <c r="N128" i="3"/>
  <c r="J128" i="3"/>
  <c r="H128" i="3"/>
  <c r="G128" i="3"/>
  <c r="C128" i="3"/>
  <c r="I128" i="3" s="1"/>
  <c r="P127" i="3"/>
  <c r="N127" i="3"/>
  <c r="O127" i="3" s="1"/>
  <c r="J127" i="3"/>
  <c r="I127" i="3"/>
  <c r="H127" i="3"/>
  <c r="G127" i="3"/>
  <c r="E127" i="3"/>
  <c r="D127" i="3"/>
  <c r="C127" i="3"/>
  <c r="P126" i="3"/>
  <c r="N126" i="3"/>
  <c r="O126" i="3" s="1"/>
  <c r="H126" i="3"/>
  <c r="G126" i="3"/>
  <c r="J126" i="3" s="1"/>
  <c r="D126" i="3"/>
  <c r="C126" i="3"/>
  <c r="I126" i="3" s="1"/>
  <c r="P125" i="3"/>
  <c r="N125" i="3"/>
  <c r="O125" i="3" s="1"/>
  <c r="H125" i="3"/>
  <c r="G125" i="3"/>
  <c r="J125" i="3" s="1"/>
  <c r="C125" i="3"/>
  <c r="I125" i="3" s="1"/>
  <c r="P124" i="3"/>
  <c r="N124" i="3"/>
  <c r="J124" i="3"/>
  <c r="I124" i="3"/>
  <c r="H124" i="3"/>
  <c r="G124" i="3"/>
  <c r="E124" i="3"/>
  <c r="C124" i="3"/>
  <c r="P123" i="3"/>
  <c r="N123" i="3"/>
  <c r="O123" i="3" s="1"/>
  <c r="J123" i="3"/>
  <c r="I123" i="3"/>
  <c r="H123" i="3"/>
  <c r="G123" i="3"/>
  <c r="E123" i="3"/>
  <c r="D123" i="3"/>
  <c r="C123" i="3"/>
  <c r="P122" i="3"/>
  <c r="N122" i="3"/>
  <c r="O122" i="3" s="1"/>
  <c r="H122" i="3"/>
  <c r="G122" i="3"/>
  <c r="J122" i="3" s="1"/>
  <c r="D122" i="3"/>
  <c r="C122" i="3"/>
  <c r="I122" i="3" s="1"/>
  <c r="P121" i="3"/>
  <c r="N121" i="3"/>
  <c r="O121" i="3" s="1"/>
  <c r="H121" i="3"/>
  <c r="G121" i="3"/>
  <c r="J121" i="3" s="1"/>
  <c r="C121" i="3"/>
  <c r="I121" i="3" s="1"/>
  <c r="P120" i="3"/>
  <c r="N120" i="3"/>
  <c r="J120" i="3"/>
  <c r="I120" i="3"/>
  <c r="H120" i="3"/>
  <c r="G120" i="3"/>
  <c r="E120" i="3"/>
  <c r="C120" i="3"/>
  <c r="P119" i="3"/>
  <c r="N119" i="3"/>
  <c r="O119" i="3" s="1"/>
  <c r="J119" i="3"/>
  <c r="I119" i="3"/>
  <c r="H119" i="3"/>
  <c r="G119" i="3"/>
  <c r="E119" i="3"/>
  <c r="D119" i="3"/>
  <c r="C119" i="3"/>
  <c r="P118" i="3"/>
  <c r="N118" i="3"/>
  <c r="O118" i="3" s="1"/>
  <c r="H118" i="3"/>
  <c r="G118" i="3"/>
  <c r="J118" i="3" s="1"/>
  <c r="D118" i="3"/>
  <c r="C118" i="3"/>
  <c r="I118" i="3" s="1"/>
  <c r="P117" i="3"/>
  <c r="N117" i="3"/>
  <c r="O117" i="3" s="1"/>
  <c r="H117" i="3"/>
  <c r="G117" i="3"/>
  <c r="J117" i="3" s="1"/>
  <c r="C117" i="3"/>
  <c r="I117" i="3" s="1"/>
  <c r="P116" i="3"/>
  <c r="N116" i="3"/>
  <c r="J116" i="3"/>
  <c r="I116" i="3"/>
  <c r="H116" i="3"/>
  <c r="G116" i="3"/>
  <c r="E116" i="3"/>
  <c r="C116" i="3"/>
  <c r="P115" i="3"/>
  <c r="N115" i="3"/>
  <c r="O115" i="3" s="1"/>
  <c r="J115" i="3"/>
  <c r="I115" i="3"/>
  <c r="H115" i="3"/>
  <c r="G115" i="3"/>
  <c r="E115" i="3"/>
  <c r="D115" i="3"/>
  <c r="C115" i="3"/>
  <c r="P114" i="3"/>
  <c r="N114" i="3"/>
  <c r="O114" i="3" s="1"/>
  <c r="H114" i="3"/>
  <c r="G114" i="3"/>
  <c r="J114" i="3" s="1"/>
  <c r="D114" i="3"/>
  <c r="C114" i="3"/>
  <c r="I114" i="3" s="1"/>
  <c r="P113" i="3"/>
  <c r="N113" i="3"/>
  <c r="O113" i="3" s="1"/>
  <c r="H113" i="3"/>
  <c r="G113" i="3"/>
  <c r="J113" i="3" s="1"/>
  <c r="C113" i="3"/>
  <c r="I113" i="3" s="1"/>
  <c r="P112" i="3"/>
  <c r="N112" i="3"/>
  <c r="J112" i="3"/>
  <c r="I112" i="3"/>
  <c r="H112" i="3"/>
  <c r="G112" i="3"/>
  <c r="E112" i="3"/>
  <c r="C112" i="3"/>
  <c r="P111" i="3"/>
  <c r="N111" i="3"/>
  <c r="O111" i="3" s="1"/>
  <c r="J111" i="3"/>
  <c r="I111" i="3"/>
  <c r="H111" i="3"/>
  <c r="G111" i="3"/>
  <c r="E111" i="3"/>
  <c r="D111" i="3"/>
  <c r="C111" i="3"/>
  <c r="P110" i="3"/>
  <c r="N110" i="3"/>
  <c r="O110" i="3" s="1"/>
  <c r="H110" i="3"/>
  <c r="G110" i="3"/>
  <c r="J110" i="3" s="1"/>
  <c r="D110" i="3"/>
  <c r="C110" i="3"/>
  <c r="I110" i="3" s="1"/>
  <c r="P109" i="3"/>
  <c r="N109" i="3"/>
  <c r="O109" i="3" s="1"/>
  <c r="H109" i="3"/>
  <c r="G109" i="3"/>
  <c r="J109" i="3" s="1"/>
  <c r="C109" i="3"/>
  <c r="I109" i="3" s="1"/>
  <c r="P108" i="3"/>
  <c r="N108" i="3"/>
  <c r="J108" i="3"/>
  <c r="I108" i="3"/>
  <c r="H108" i="3"/>
  <c r="G108" i="3"/>
  <c r="E108" i="3"/>
  <c r="C108" i="3"/>
  <c r="P107" i="3"/>
  <c r="N107" i="3"/>
  <c r="O107" i="3" s="1"/>
  <c r="J107" i="3"/>
  <c r="I107" i="3"/>
  <c r="H107" i="3"/>
  <c r="G107" i="3"/>
  <c r="E107" i="3"/>
  <c r="D107" i="3"/>
  <c r="C107" i="3"/>
  <c r="P106" i="3"/>
  <c r="N106" i="3"/>
  <c r="O106" i="3" s="1"/>
  <c r="H106" i="3"/>
  <c r="G106" i="3"/>
  <c r="J106" i="3" s="1"/>
  <c r="D106" i="3"/>
  <c r="C106" i="3"/>
  <c r="I106" i="3" s="1"/>
  <c r="P105" i="3"/>
  <c r="N105" i="3"/>
  <c r="O105" i="3" s="1"/>
  <c r="H105" i="3"/>
  <c r="G105" i="3"/>
  <c r="J105" i="3" s="1"/>
  <c r="C105" i="3"/>
  <c r="I105" i="3" s="1"/>
  <c r="P104" i="3"/>
  <c r="N104" i="3"/>
  <c r="J104" i="3"/>
  <c r="I104" i="3"/>
  <c r="H104" i="3"/>
  <c r="G104" i="3"/>
  <c r="E104" i="3"/>
  <c r="C104" i="3"/>
  <c r="P103" i="3"/>
  <c r="N103" i="3"/>
  <c r="O103" i="3" s="1"/>
  <c r="J103" i="3"/>
  <c r="I103" i="3"/>
  <c r="H103" i="3"/>
  <c r="G103" i="3"/>
  <c r="E103" i="3"/>
  <c r="D103" i="3"/>
  <c r="C103" i="3"/>
  <c r="P102" i="3"/>
  <c r="N102" i="3"/>
  <c r="O102" i="3" s="1"/>
  <c r="H102" i="3"/>
  <c r="G102" i="3"/>
  <c r="J102" i="3" s="1"/>
  <c r="D102" i="3"/>
  <c r="C102" i="3"/>
  <c r="I102" i="3" s="1"/>
  <c r="P101" i="3"/>
  <c r="N101" i="3"/>
  <c r="O101" i="3" s="1"/>
  <c r="H101" i="3"/>
  <c r="G101" i="3"/>
  <c r="J101" i="3" s="1"/>
  <c r="C101" i="3"/>
  <c r="I101" i="3" s="1"/>
  <c r="P100" i="3"/>
  <c r="N100" i="3"/>
  <c r="J100" i="3"/>
  <c r="I100" i="3"/>
  <c r="H100" i="3"/>
  <c r="G100" i="3"/>
  <c r="E100" i="3"/>
  <c r="C100" i="3"/>
  <c r="P99" i="3"/>
  <c r="N99" i="3"/>
  <c r="O99" i="3" s="1"/>
  <c r="J99" i="3"/>
  <c r="I99" i="3"/>
  <c r="H99" i="3"/>
  <c r="G99" i="3"/>
  <c r="E99" i="3"/>
  <c r="D99" i="3"/>
  <c r="C99" i="3"/>
  <c r="P98" i="3"/>
  <c r="N98" i="3"/>
  <c r="O98" i="3" s="1"/>
  <c r="H98" i="3"/>
  <c r="G98" i="3"/>
  <c r="J98" i="3" s="1"/>
  <c r="D98" i="3"/>
  <c r="C98" i="3"/>
  <c r="I98" i="3" s="1"/>
  <c r="P97" i="3"/>
  <c r="N97" i="3"/>
  <c r="O97" i="3" s="1"/>
  <c r="H97" i="3"/>
  <c r="G97" i="3"/>
  <c r="J97" i="3" s="1"/>
  <c r="C97" i="3"/>
  <c r="I97" i="3" s="1"/>
  <c r="P96" i="3"/>
  <c r="N96" i="3"/>
  <c r="J96" i="3"/>
  <c r="I96" i="3"/>
  <c r="H96" i="3"/>
  <c r="G96" i="3"/>
  <c r="E96" i="3"/>
  <c r="C96" i="3"/>
  <c r="P95" i="3"/>
  <c r="N95" i="3"/>
  <c r="O95" i="3" s="1"/>
  <c r="J95" i="3"/>
  <c r="I95" i="3"/>
  <c r="H95" i="3"/>
  <c r="G95" i="3"/>
  <c r="E95" i="3"/>
  <c r="D95" i="3"/>
  <c r="C95" i="3"/>
  <c r="P94" i="3"/>
  <c r="N94" i="3"/>
  <c r="O94" i="3" s="1"/>
  <c r="H94" i="3"/>
  <c r="G94" i="3"/>
  <c r="J94" i="3" s="1"/>
  <c r="D94" i="3"/>
  <c r="C94" i="3"/>
  <c r="I94" i="3" s="1"/>
  <c r="P93" i="3"/>
  <c r="N93" i="3"/>
  <c r="O93" i="3" s="1"/>
  <c r="H93" i="3"/>
  <c r="G93" i="3"/>
  <c r="J93" i="3" s="1"/>
  <c r="C93" i="3"/>
  <c r="I93" i="3" s="1"/>
  <c r="P92" i="3"/>
  <c r="N92" i="3"/>
  <c r="J92" i="3"/>
  <c r="I92" i="3"/>
  <c r="H92" i="3"/>
  <c r="G92" i="3"/>
  <c r="E92" i="3"/>
  <c r="D92" i="3"/>
  <c r="C92" i="3"/>
  <c r="P91" i="3"/>
  <c r="N91" i="3"/>
  <c r="I91" i="3"/>
  <c r="H91" i="3"/>
  <c r="G91" i="3"/>
  <c r="J91" i="3" s="1"/>
  <c r="E91" i="3"/>
  <c r="D91" i="3"/>
  <c r="C91" i="3"/>
  <c r="P90" i="3"/>
  <c r="N90" i="3"/>
  <c r="O90" i="3" s="1"/>
  <c r="H90" i="3"/>
  <c r="G90" i="3"/>
  <c r="J90" i="3" s="1"/>
  <c r="D90" i="3"/>
  <c r="C90" i="3"/>
  <c r="I90" i="3" s="1"/>
  <c r="P89" i="3"/>
  <c r="N89" i="3"/>
  <c r="O89" i="3" s="1"/>
  <c r="H89" i="3"/>
  <c r="G89" i="3"/>
  <c r="J89" i="3" s="1"/>
  <c r="C89" i="3"/>
  <c r="I89" i="3" s="1"/>
  <c r="P88" i="3"/>
  <c r="N88" i="3"/>
  <c r="J88" i="3"/>
  <c r="I88" i="3"/>
  <c r="H88" i="3"/>
  <c r="G88" i="3"/>
  <c r="E88" i="3"/>
  <c r="D88" i="3"/>
  <c r="C88" i="3"/>
  <c r="P87" i="3"/>
  <c r="N87" i="3"/>
  <c r="I87" i="3"/>
  <c r="H87" i="3"/>
  <c r="G87" i="3"/>
  <c r="J87" i="3" s="1"/>
  <c r="E87" i="3"/>
  <c r="D87" i="3"/>
  <c r="C87" i="3"/>
  <c r="P86" i="3"/>
  <c r="N86" i="3"/>
  <c r="O86" i="3" s="1"/>
  <c r="H86" i="3"/>
  <c r="G86" i="3"/>
  <c r="J86" i="3" s="1"/>
  <c r="D86" i="3"/>
  <c r="C86" i="3"/>
  <c r="I86" i="3" s="1"/>
  <c r="P85" i="3"/>
  <c r="N85" i="3"/>
  <c r="O85" i="3" s="1"/>
  <c r="H85" i="3"/>
  <c r="G85" i="3"/>
  <c r="J85" i="3" s="1"/>
  <c r="C85" i="3"/>
  <c r="I85" i="3" s="1"/>
  <c r="P84" i="3"/>
  <c r="N84" i="3"/>
  <c r="J84" i="3"/>
  <c r="I84" i="3"/>
  <c r="H84" i="3"/>
  <c r="G84" i="3"/>
  <c r="E84" i="3"/>
  <c r="D84" i="3"/>
  <c r="C84" i="3"/>
  <c r="P83" i="3"/>
  <c r="N83" i="3"/>
  <c r="I83" i="3"/>
  <c r="H83" i="3"/>
  <c r="G83" i="3"/>
  <c r="J83" i="3" s="1"/>
  <c r="E83" i="3"/>
  <c r="D83" i="3"/>
  <c r="C83" i="3"/>
  <c r="P82" i="3"/>
  <c r="N82" i="3"/>
  <c r="O82" i="3" s="1"/>
  <c r="H82" i="3"/>
  <c r="G82" i="3"/>
  <c r="J82" i="3" s="1"/>
  <c r="D82" i="3"/>
  <c r="C82" i="3"/>
  <c r="I82" i="3" s="1"/>
  <c r="P81" i="3"/>
  <c r="N81" i="3"/>
  <c r="O81" i="3" s="1"/>
  <c r="H81" i="3"/>
  <c r="G81" i="3"/>
  <c r="J81" i="3" s="1"/>
  <c r="C81" i="3"/>
  <c r="I81" i="3" s="1"/>
  <c r="P80" i="3"/>
  <c r="N80" i="3"/>
  <c r="J80" i="3"/>
  <c r="I80" i="3"/>
  <c r="H80" i="3"/>
  <c r="G80" i="3"/>
  <c r="E80" i="3"/>
  <c r="D80" i="3"/>
  <c r="C80" i="3"/>
  <c r="P79" i="3"/>
  <c r="N79" i="3"/>
  <c r="I79" i="3"/>
  <c r="H79" i="3"/>
  <c r="G79" i="3"/>
  <c r="J79" i="3" s="1"/>
  <c r="E79" i="3"/>
  <c r="D79" i="3"/>
  <c r="C79" i="3"/>
  <c r="P78" i="3"/>
  <c r="N78" i="3"/>
  <c r="O78" i="3" s="1"/>
  <c r="H78" i="3"/>
  <c r="G78" i="3"/>
  <c r="J78" i="3" s="1"/>
  <c r="D78" i="3"/>
  <c r="C78" i="3"/>
  <c r="I78" i="3" s="1"/>
  <c r="P77" i="3"/>
  <c r="N77" i="3"/>
  <c r="O77" i="3" s="1"/>
  <c r="H77" i="3"/>
  <c r="G77" i="3"/>
  <c r="J77" i="3" s="1"/>
  <c r="C77" i="3"/>
  <c r="I77" i="3" s="1"/>
  <c r="P76" i="3"/>
  <c r="N76" i="3"/>
  <c r="J76" i="3"/>
  <c r="I76" i="3"/>
  <c r="H76" i="3"/>
  <c r="G76" i="3"/>
  <c r="E76" i="3"/>
  <c r="D76" i="3"/>
  <c r="C76" i="3"/>
  <c r="P75" i="3"/>
  <c r="N75" i="3"/>
  <c r="I75" i="3"/>
  <c r="H75" i="3"/>
  <c r="G75" i="3"/>
  <c r="J75" i="3" s="1"/>
  <c r="E75" i="3"/>
  <c r="D75" i="3"/>
  <c r="C75" i="3"/>
  <c r="P74" i="3"/>
  <c r="N74" i="3"/>
  <c r="O74" i="3" s="1"/>
  <c r="H74" i="3"/>
  <c r="G74" i="3"/>
  <c r="J74" i="3" s="1"/>
  <c r="D74" i="3"/>
  <c r="C74" i="3"/>
  <c r="I74" i="3" s="1"/>
  <c r="P73" i="3"/>
  <c r="N73" i="3"/>
  <c r="O73" i="3" s="1"/>
  <c r="H73" i="3"/>
  <c r="G73" i="3"/>
  <c r="J73" i="3" s="1"/>
  <c r="C73" i="3"/>
  <c r="I73" i="3" s="1"/>
  <c r="P72" i="3"/>
  <c r="N72" i="3"/>
  <c r="J72" i="3"/>
  <c r="I72" i="3"/>
  <c r="H72" i="3"/>
  <c r="G72" i="3"/>
  <c r="E72" i="3"/>
  <c r="D72" i="3"/>
  <c r="C72" i="3"/>
  <c r="P71" i="3"/>
  <c r="N71" i="3"/>
  <c r="I71" i="3"/>
  <c r="H71" i="3"/>
  <c r="G71" i="3"/>
  <c r="J71" i="3" s="1"/>
  <c r="E71" i="3"/>
  <c r="D71" i="3"/>
  <c r="C71" i="3"/>
  <c r="P70" i="3"/>
  <c r="N70" i="3"/>
  <c r="O70" i="3" s="1"/>
  <c r="H70" i="3"/>
  <c r="G70" i="3"/>
  <c r="J70" i="3" s="1"/>
  <c r="D70" i="3"/>
  <c r="C70" i="3"/>
  <c r="I70" i="3" s="1"/>
  <c r="P69" i="3"/>
  <c r="N69" i="3"/>
  <c r="O69" i="3" s="1"/>
  <c r="H69" i="3"/>
  <c r="G69" i="3"/>
  <c r="J69" i="3" s="1"/>
  <c r="C69" i="3"/>
  <c r="I69" i="3" s="1"/>
  <c r="P68" i="3"/>
  <c r="N68" i="3"/>
  <c r="J68" i="3"/>
  <c r="I68" i="3"/>
  <c r="H68" i="3"/>
  <c r="G68" i="3"/>
  <c r="E68" i="3"/>
  <c r="D68" i="3"/>
  <c r="C68" i="3"/>
  <c r="P67" i="3"/>
  <c r="N67" i="3"/>
  <c r="I67" i="3"/>
  <c r="H67" i="3"/>
  <c r="G67" i="3"/>
  <c r="J67" i="3" s="1"/>
  <c r="E67" i="3"/>
  <c r="D67" i="3"/>
  <c r="C67" i="3"/>
  <c r="P66" i="3"/>
  <c r="N66" i="3"/>
  <c r="O66" i="3" s="1"/>
  <c r="H66" i="3"/>
  <c r="G66" i="3"/>
  <c r="J66" i="3" s="1"/>
  <c r="D66" i="3"/>
  <c r="C66" i="3"/>
  <c r="I66" i="3" s="1"/>
  <c r="P65" i="3"/>
  <c r="N65" i="3"/>
  <c r="O65" i="3" s="1"/>
  <c r="H65" i="3"/>
  <c r="G65" i="3"/>
  <c r="J65" i="3" s="1"/>
  <c r="C65" i="3"/>
  <c r="I65" i="3" s="1"/>
  <c r="P64" i="3"/>
  <c r="N64" i="3"/>
  <c r="J64" i="3"/>
  <c r="I64" i="3"/>
  <c r="H64" i="3"/>
  <c r="G64" i="3"/>
  <c r="E64" i="3"/>
  <c r="D64" i="3"/>
  <c r="C64" i="3"/>
  <c r="P63" i="3"/>
  <c r="N63" i="3"/>
  <c r="I63" i="3"/>
  <c r="H63" i="3"/>
  <c r="G63" i="3"/>
  <c r="J63" i="3" s="1"/>
  <c r="E63" i="3"/>
  <c r="D63" i="3"/>
  <c r="C63" i="3"/>
  <c r="P62" i="3"/>
  <c r="N62" i="3"/>
  <c r="O62" i="3" s="1"/>
  <c r="H62" i="3"/>
  <c r="G62" i="3"/>
  <c r="J62" i="3" s="1"/>
  <c r="D62" i="3"/>
  <c r="C62" i="3"/>
  <c r="I62" i="3" s="1"/>
  <c r="P61" i="3"/>
  <c r="N61" i="3"/>
  <c r="O61" i="3" s="1"/>
  <c r="H61" i="3"/>
  <c r="G61" i="3"/>
  <c r="J61" i="3" s="1"/>
  <c r="C61" i="3"/>
  <c r="I61" i="3" s="1"/>
  <c r="P60" i="3"/>
  <c r="N60" i="3"/>
  <c r="J60" i="3"/>
  <c r="I60" i="3"/>
  <c r="H60" i="3"/>
  <c r="G60" i="3"/>
  <c r="E60" i="3"/>
  <c r="D60" i="3"/>
  <c r="C60" i="3"/>
  <c r="P59" i="3"/>
  <c r="N59" i="3"/>
  <c r="I59" i="3"/>
  <c r="H59" i="3"/>
  <c r="G59" i="3"/>
  <c r="J59" i="3" s="1"/>
  <c r="E59" i="3"/>
  <c r="D59" i="3"/>
  <c r="C59" i="3"/>
  <c r="P58" i="3"/>
  <c r="N58" i="3"/>
  <c r="O58" i="3" s="1"/>
  <c r="H58" i="3"/>
  <c r="G58" i="3"/>
  <c r="J58" i="3" s="1"/>
  <c r="D58" i="3"/>
  <c r="C58" i="3"/>
  <c r="I58" i="3" s="1"/>
  <c r="P57" i="3"/>
  <c r="N57" i="3"/>
  <c r="O57" i="3" s="1"/>
  <c r="H57" i="3"/>
  <c r="G57" i="3"/>
  <c r="J57" i="3" s="1"/>
  <c r="C57" i="3"/>
  <c r="I57" i="3" s="1"/>
  <c r="P56" i="3"/>
  <c r="N56" i="3"/>
  <c r="J56" i="3"/>
  <c r="I56" i="3"/>
  <c r="H56" i="3"/>
  <c r="G56" i="3"/>
  <c r="E56" i="3"/>
  <c r="D56" i="3"/>
  <c r="C56" i="3"/>
  <c r="P55" i="3"/>
  <c r="N55" i="3"/>
  <c r="I55" i="3"/>
  <c r="H55" i="3"/>
  <c r="G55" i="3"/>
  <c r="J55" i="3" s="1"/>
  <c r="E55" i="3"/>
  <c r="D55" i="3"/>
  <c r="C55" i="3"/>
  <c r="P54" i="3"/>
  <c r="N54" i="3"/>
  <c r="O54" i="3" s="1"/>
  <c r="H54" i="3"/>
  <c r="G54" i="3"/>
  <c r="J54" i="3" s="1"/>
  <c r="D54" i="3"/>
  <c r="C54" i="3"/>
  <c r="I54" i="3" s="1"/>
  <c r="P53" i="3"/>
  <c r="N53" i="3"/>
  <c r="O53" i="3" s="1"/>
  <c r="H53" i="3"/>
  <c r="G53" i="3"/>
  <c r="J53" i="3" s="1"/>
  <c r="C53" i="3"/>
  <c r="I53" i="3" s="1"/>
  <c r="P52" i="3"/>
  <c r="N52" i="3"/>
  <c r="J52" i="3"/>
  <c r="I52" i="3"/>
  <c r="H52" i="3"/>
  <c r="G52" i="3"/>
  <c r="E52" i="3"/>
  <c r="D52" i="3"/>
  <c r="C52" i="3"/>
  <c r="P51" i="3"/>
  <c r="N51" i="3"/>
  <c r="I51" i="3"/>
  <c r="H51" i="3"/>
  <c r="G51" i="3"/>
  <c r="J51" i="3" s="1"/>
  <c r="E51" i="3"/>
  <c r="D51" i="3"/>
  <c r="C51" i="3"/>
  <c r="P50" i="3"/>
  <c r="N50" i="3"/>
  <c r="O50" i="3" s="1"/>
  <c r="H50" i="3"/>
  <c r="G50" i="3"/>
  <c r="J50" i="3" s="1"/>
  <c r="D50" i="3"/>
  <c r="C50" i="3"/>
  <c r="I50" i="3" s="1"/>
  <c r="P49" i="3"/>
  <c r="N49" i="3"/>
  <c r="O49" i="3" s="1"/>
  <c r="H49" i="3"/>
  <c r="G49" i="3"/>
  <c r="J49" i="3" s="1"/>
  <c r="C49" i="3"/>
  <c r="I49" i="3" s="1"/>
  <c r="P48" i="3"/>
  <c r="N48" i="3"/>
  <c r="J48" i="3"/>
  <c r="I48" i="3"/>
  <c r="H48" i="3"/>
  <c r="G48" i="3"/>
  <c r="E48" i="3"/>
  <c r="D48" i="3"/>
  <c r="C48" i="3"/>
  <c r="P47" i="3"/>
  <c r="N47" i="3"/>
  <c r="I47" i="3"/>
  <c r="H47" i="3"/>
  <c r="G47" i="3"/>
  <c r="E47" i="3"/>
  <c r="D47" i="3"/>
  <c r="C47" i="3"/>
  <c r="J47" i="3" s="1"/>
  <c r="P46" i="3"/>
  <c r="N46" i="3"/>
  <c r="O46" i="3" s="1"/>
  <c r="H46" i="3"/>
  <c r="G46" i="3"/>
  <c r="J46" i="3" s="1"/>
  <c r="D46" i="3"/>
  <c r="C46" i="3"/>
  <c r="I46" i="3" s="1"/>
  <c r="P45" i="3"/>
  <c r="N45" i="3"/>
  <c r="O45" i="3" s="1"/>
  <c r="H45" i="3"/>
  <c r="G45" i="3"/>
  <c r="J45" i="3" s="1"/>
  <c r="C45" i="3"/>
  <c r="I45" i="3" s="1"/>
  <c r="P44" i="3"/>
  <c r="N44" i="3"/>
  <c r="J44" i="3"/>
  <c r="I44" i="3"/>
  <c r="H44" i="3"/>
  <c r="G44" i="3"/>
  <c r="E44" i="3"/>
  <c r="D44" i="3"/>
  <c r="C44" i="3"/>
  <c r="P43" i="3"/>
  <c r="N43" i="3"/>
  <c r="O43" i="3" s="1"/>
  <c r="I43" i="3"/>
  <c r="H43" i="3"/>
  <c r="G43" i="3"/>
  <c r="J43" i="3" s="1"/>
  <c r="E43" i="3"/>
  <c r="D43" i="3"/>
  <c r="C43" i="3"/>
  <c r="P42" i="3"/>
  <c r="N42" i="3"/>
  <c r="O42" i="3" s="1"/>
  <c r="H42" i="3"/>
  <c r="G42" i="3"/>
  <c r="J42" i="3" s="1"/>
  <c r="D42" i="3"/>
  <c r="C42" i="3"/>
  <c r="I42" i="3" s="1"/>
  <c r="P41" i="3"/>
  <c r="N41" i="3"/>
  <c r="O41" i="3" s="1"/>
  <c r="H41" i="3"/>
  <c r="G41" i="3"/>
  <c r="J41" i="3" s="1"/>
  <c r="C41" i="3"/>
  <c r="I41" i="3" s="1"/>
  <c r="P40" i="3"/>
  <c r="N40" i="3"/>
  <c r="J40" i="3"/>
  <c r="I40" i="3"/>
  <c r="H40" i="3"/>
  <c r="G40" i="3"/>
  <c r="E40" i="3"/>
  <c r="D40" i="3"/>
  <c r="C40" i="3"/>
  <c r="P39" i="3"/>
  <c r="N39" i="3"/>
  <c r="O39" i="3" s="1"/>
  <c r="I39" i="3"/>
  <c r="H39" i="3"/>
  <c r="G39" i="3"/>
  <c r="E39" i="3"/>
  <c r="D39" i="3"/>
  <c r="C39" i="3"/>
  <c r="J39" i="3" s="1"/>
  <c r="P38" i="3"/>
  <c r="N38" i="3"/>
  <c r="O38" i="3" s="1"/>
  <c r="H38" i="3"/>
  <c r="G38" i="3"/>
  <c r="J38" i="3" s="1"/>
  <c r="D38" i="3"/>
  <c r="C38" i="3"/>
  <c r="I38" i="3" s="1"/>
  <c r="P37" i="3"/>
  <c r="N37" i="3"/>
  <c r="O37" i="3" s="1"/>
  <c r="H37" i="3"/>
  <c r="G37" i="3"/>
  <c r="J37" i="3" s="1"/>
  <c r="C37" i="3"/>
  <c r="I37" i="3" s="1"/>
  <c r="P36" i="3"/>
  <c r="N36" i="3"/>
  <c r="J36" i="3"/>
  <c r="I36" i="3"/>
  <c r="H36" i="3"/>
  <c r="G36" i="3"/>
  <c r="E36" i="3"/>
  <c r="C36" i="3"/>
  <c r="P35" i="3"/>
  <c r="N35" i="3"/>
  <c r="J35" i="3"/>
  <c r="I35" i="3"/>
  <c r="H35" i="3"/>
  <c r="G35" i="3"/>
  <c r="E35" i="3"/>
  <c r="D35" i="3"/>
  <c r="C35" i="3"/>
  <c r="P34" i="3"/>
  <c r="N34" i="3"/>
  <c r="O34" i="3" s="1"/>
  <c r="H34" i="3"/>
  <c r="G34" i="3"/>
  <c r="J34" i="3" s="1"/>
  <c r="D34" i="3"/>
  <c r="C34" i="3"/>
  <c r="I34" i="3" s="1"/>
  <c r="P33" i="3"/>
  <c r="N33" i="3"/>
  <c r="O33" i="3" s="1"/>
  <c r="H33" i="3"/>
  <c r="G33" i="3"/>
  <c r="C33" i="3"/>
  <c r="P32" i="3"/>
  <c r="N32" i="3"/>
  <c r="J32" i="3"/>
  <c r="I32" i="3"/>
  <c r="H32" i="3"/>
  <c r="G32" i="3"/>
  <c r="E32" i="3"/>
  <c r="D32" i="3"/>
  <c r="C32" i="3"/>
  <c r="P31" i="3"/>
  <c r="N31" i="3"/>
  <c r="J31" i="3"/>
  <c r="I31" i="3"/>
  <c r="H31" i="3"/>
  <c r="G31" i="3"/>
  <c r="E31" i="3"/>
  <c r="D31" i="3"/>
  <c r="C31" i="3"/>
  <c r="P30" i="3"/>
  <c r="N30" i="3"/>
  <c r="O30" i="3" s="1"/>
  <c r="H30" i="3"/>
  <c r="G30" i="3"/>
  <c r="D30" i="3"/>
  <c r="C30" i="3"/>
  <c r="P29" i="3"/>
  <c r="N29" i="3"/>
  <c r="J29" i="3"/>
  <c r="H29" i="3"/>
  <c r="G29" i="3"/>
  <c r="C29" i="3"/>
  <c r="P28" i="3"/>
  <c r="N28" i="3"/>
  <c r="O28" i="3" s="1"/>
  <c r="J28" i="3"/>
  <c r="I28" i="3"/>
  <c r="H28" i="3"/>
  <c r="G28" i="3"/>
  <c r="E28" i="3"/>
  <c r="C28" i="3"/>
  <c r="P27" i="3"/>
  <c r="N27" i="3"/>
  <c r="O27" i="3" s="1"/>
  <c r="J27" i="3"/>
  <c r="I27" i="3"/>
  <c r="H27" i="3"/>
  <c r="G27" i="3"/>
  <c r="E27" i="3"/>
  <c r="D27" i="3"/>
  <c r="C27" i="3"/>
  <c r="P26" i="3"/>
  <c r="N26" i="3"/>
  <c r="O26" i="3" s="1"/>
  <c r="H26" i="3"/>
  <c r="G26" i="3"/>
  <c r="C26" i="3"/>
  <c r="P25" i="3"/>
  <c r="N25" i="3"/>
  <c r="O25" i="3" s="1"/>
  <c r="H25" i="3"/>
  <c r="G25" i="3"/>
  <c r="C25" i="3"/>
  <c r="P24" i="3"/>
  <c r="N24" i="3"/>
  <c r="O24" i="3" s="1"/>
  <c r="J24" i="3"/>
  <c r="I24" i="3"/>
  <c r="H24" i="3"/>
  <c r="G24" i="3"/>
  <c r="E24" i="3"/>
  <c r="C24" i="3"/>
  <c r="P23" i="3"/>
  <c r="N23" i="3"/>
  <c r="O23" i="3" s="1"/>
  <c r="I23" i="3"/>
  <c r="H23" i="3"/>
  <c r="G23" i="3"/>
  <c r="J23" i="3" s="1"/>
  <c r="E23" i="3"/>
  <c r="D23" i="3"/>
  <c r="C23" i="3"/>
  <c r="P22" i="3"/>
  <c r="N22" i="3"/>
  <c r="O22" i="3" s="1"/>
  <c r="H22" i="3"/>
  <c r="G22" i="3"/>
  <c r="C22" i="3"/>
  <c r="P21" i="3"/>
  <c r="N21" i="3"/>
  <c r="O21" i="3" s="1"/>
  <c r="H21" i="3"/>
  <c r="G21" i="3"/>
  <c r="C21" i="3"/>
  <c r="P20" i="3"/>
  <c r="N20" i="3"/>
  <c r="O20" i="3" s="1"/>
  <c r="J20" i="3"/>
  <c r="I20" i="3"/>
  <c r="H20" i="3"/>
  <c r="G20" i="3"/>
  <c r="E20" i="3"/>
  <c r="D20" i="3"/>
  <c r="C20" i="3"/>
  <c r="T19" i="3"/>
  <c r="S19" i="3"/>
  <c r="P19" i="3"/>
  <c r="N19" i="3"/>
  <c r="O19" i="3" s="1"/>
  <c r="H19" i="3"/>
  <c r="G19" i="3"/>
  <c r="C19" i="3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F8" i="1"/>
  <c r="C9" i="1" a="1"/>
  <c r="Q282" i="3" l="1"/>
  <c r="Q171" i="3"/>
  <c r="Q22" i="3"/>
  <c r="Q23" i="3"/>
  <c r="Q24" i="3"/>
  <c r="Q34" i="3"/>
  <c r="Q50" i="3"/>
  <c r="Q335" i="3"/>
  <c r="Q58" i="3"/>
  <c r="Q274" i="3"/>
  <c r="Q287" i="3"/>
  <c r="Q149" i="3"/>
  <c r="Q153" i="3"/>
  <c r="Q352" i="3"/>
  <c r="Q354" i="3"/>
  <c r="Q365" i="3"/>
  <c r="Q421" i="3"/>
  <c r="Q161" i="3"/>
  <c r="Q256" i="3"/>
  <c r="Q258" i="3"/>
  <c r="Q397" i="3"/>
  <c r="Q110" i="3"/>
  <c r="Q211" i="3"/>
  <c r="Q215" i="3"/>
  <c r="Q219" i="3"/>
  <c r="Q223" i="3"/>
  <c r="Q237" i="3"/>
  <c r="Q238" i="3"/>
  <c r="Q242" i="3"/>
  <c r="Q289" i="3"/>
  <c r="Q290" i="3"/>
  <c r="Q294" i="3"/>
  <c r="Q297" i="3"/>
  <c r="Q306" i="3"/>
  <c r="Q309" i="3"/>
  <c r="Q351" i="3"/>
  <c r="Q414" i="3"/>
  <c r="Q418" i="3"/>
  <c r="Q114" i="3"/>
  <c r="Q276" i="3"/>
  <c r="Q412" i="3"/>
  <c r="Q78" i="3"/>
  <c r="Q97" i="3"/>
  <c r="Q103" i="3"/>
  <c r="Q107" i="3"/>
  <c r="Q191" i="3"/>
  <c r="Q196" i="3"/>
  <c r="Q246" i="3"/>
  <c r="Q332" i="3"/>
  <c r="Q357" i="3"/>
  <c r="Q361" i="3"/>
  <c r="Q371" i="3"/>
  <c r="Q376" i="3"/>
  <c r="Q389" i="3"/>
  <c r="Q393" i="3"/>
  <c r="Q394" i="3"/>
  <c r="Q417" i="3"/>
  <c r="Q424" i="3"/>
  <c r="Q430" i="3"/>
  <c r="Q280" i="3"/>
  <c r="Q359" i="3"/>
  <c r="Q381" i="3"/>
  <c r="Q423" i="3"/>
  <c r="Q428" i="3"/>
  <c r="Q82" i="3"/>
  <c r="Q167" i="3"/>
  <c r="Q204" i="3"/>
  <c r="Q90" i="3"/>
  <c r="Q133" i="3"/>
  <c r="Q135" i="3"/>
  <c r="Q192" i="3"/>
  <c r="Q195" i="3"/>
  <c r="Q200" i="3"/>
  <c r="Q235" i="3"/>
  <c r="Q415" i="3"/>
  <c r="Q62" i="3"/>
  <c r="Q94" i="3"/>
  <c r="Q129" i="3"/>
  <c r="Q134" i="3"/>
  <c r="Q165" i="3"/>
  <c r="Q203" i="3"/>
  <c r="Q249" i="3"/>
  <c r="Q250" i="3"/>
  <c r="Q270" i="3"/>
  <c r="O274" i="3"/>
  <c r="O278" i="3"/>
  <c r="O280" i="3"/>
  <c r="Q318" i="3"/>
  <c r="Q330" i="3"/>
  <c r="Q339" i="3"/>
  <c r="Q344" i="3"/>
  <c r="Q349" i="3"/>
  <c r="Q353" i="3"/>
  <c r="Q380" i="3"/>
  <c r="Q382" i="3"/>
  <c r="Q386" i="3"/>
  <c r="Q391" i="3"/>
  <c r="Q398" i="3"/>
  <c r="Q399" i="3"/>
  <c r="Q405" i="3"/>
  <c r="Q413" i="3"/>
  <c r="Q425" i="3"/>
  <c r="Q39" i="3"/>
  <c r="Q66" i="3"/>
  <c r="Q113" i="3"/>
  <c r="Q137" i="3"/>
  <c r="Q199" i="3"/>
  <c r="Q225" i="3"/>
  <c r="Q229" i="3"/>
  <c r="Q253" i="3"/>
  <c r="Q254" i="3"/>
  <c r="Q323" i="3"/>
  <c r="Q356" i="3"/>
  <c r="Q373" i="3"/>
  <c r="Q410" i="3"/>
  <c r="Q27" i="3"/>
  <c r="Q37" i="3"/>
  <c r="Q43" i="3"/>
  <c r="Q74" i="3"/>
  <c r="Q131" i="3"/>
  <c r="Q138" i="3"/>
  <c r="Q141" i="3"/>
  <c r="Q145" i="3"/>
  <c r="Q226" i="3"/>
  <c r="Q230" i="3"/>
  <c r="Q320" i="3"/>
  <c r="Q327" i="3"/>
  <c r="Q345" i="3"/>
  <c r="Q20" i="3"/>
  <c r="Q41" i="3"/>
  <c r="Q101" i="3"/>
  <c r="Q119" i="3"/>
  <c r="Q140" i="3"/>
  <c r="Q194" i="3"/>
  <c r="Q198" i="3"/>
  <c r="Q202" i="3"/>
  <c r="Q206" i="3"/>
  <c r="Q210" i="3"/>
  <c r="Q212" i="3"/>
  <c r="Q214" i="3"/>
  <c r="Q216" i="3"/>
  <c r="Q218" i="3"/>
  <c r="Q220" i="3"/>
  <c r="Q222" i="3"/>
  <c r="Q224" i="3"/>
  <c r="Q245" i="3"/>
  <c r="O246" i="3"/>
  <c r="Q260" i="3"/>
  <c r="Q262" i="3"/>
  <c r="Q265" i="3"/>
  <c r="Q271" i="3"/>
  <c r="Q310" i="3"/>
  <c r="Q313" i="3"/>
  <c r="Q336" i="3"/>
  <c r="Q338" i="3"/>
  <c r="Q341" i="3"/>
  <c r="Q348" i="3"/>
  <c r="Q366" i="3"/>
  <c r="Q383" i="3"/>
  <c r="Q395" i="3"/>
  <c r="Q427" i="3"/>
  <c r="Q30" i="3"/>
  <c r="Q70" i="3"/>
  <c r="Q86" i="3"/>
  <c r="Q98" i="3"/>
  <c r="Q117" i="3"/>
  <c r="Q123" i="3"/>
  <c r="Q126" i="3"/>
  <c r="Q139" i="3"/>
  <c r="Q157" i="3"/>
  <c r="Q169" i="3"/>
  <c r="Q209" i="3"/>
  <c r="Q213" i="3"/>
  <c r="Q217" i="3"/>
  <c r="Q221" i="3"/>
  <c r="Q227" i="3"/>
  <c r="Q248" i="3"/>
  <c r="Q285" i="3"/>
  <c r="Q301" i="3"/>
  <c r="Q317" i="3"/>
  <c r="Q326" i="3"/>
  <c r="Q328" i="3"/>
  <c r="Q400" i="3"/>
  <c r="Q408" i="3"/>
  <c r="Q419" i="3"/>
  <c r="Q19" i="3"/>
  <c r="Q25" i="3"/>
  <c r="Q38" i="3"/>
  <c r="Q54" i="3"/>
  <c r="Q99" i="3"/>
  <c r="Q136" i="3"/>
  <c r="Q166" i="3"/>
  <c r="Q281" i="3"/>
  <c r="Q305" i="3"/>
  <c r="Q312" i="3"/>
  <c r="Q316" i="3"/>
  <c r="Q350" i="3"/>
  <c r="O378" i="3"/>
  <c r="Q378" i="3"/>
  <c r="Q407" i="3"/>
  <c r="O407" i="3"/>
  <c r="O35" i="3"/>
  <c r="Q35" i="3"/>
  <c r="Q55" i="3"/>
  <c r="O55" i="3"/>
  <c r="Q71" i="3"/>
  <c r="O71" i="3"/>
  <c r="Q87" i="3"/>
  <c r="O87" i="3"/>
  <c r="Q143" i="3"/>
  <c r="O143" i="3"/>
  <c r="Q159" i="3"/>
  <c r="O159" i="3"/>
  <c r="O266" i="3"/>
  <c r="Q266" i="3"/>
  <c r="Q63" i="3"/>
  <c r="O63" i="3"/>
  <c r="Q79" i="3"/>
  <c r="O79" i="3"/>
  <c r="Q51" i="3"/>
  <c r="O51" i="3"/>
  <c r="Q67" i="3"/>
  <c r="O67" i="3"/>
  <c r="Q83" i="3"/>
  <c r="O83" i="3"/>
  <c r="Q115" i="3"/>
  <c r="Q155" i="3"/>
  <c r="O155" i="3"/>
  <c r="O325" i="3"/>
  <c r="Q325" i="3"/>
  <c r="O31" i="3"/>
  <c r="Q31" i="3"/>
  <c r="O47" i="3"/>
  <c r="Q47" i="3"/>
  <c r="Q59" i="3"/>
  <c r="O59" i="3"/>
  <c r="Q75" i="3"/>
  <c r="O75" i="3"/>
  <c r="Q91" i="3"/>
  <c r="O91" i="3"/>
  <c r="Q147" i="3"/>
  <c r="O147" i="3"/>
  <c r="Q163" i="3"/>
  <c r="O163" i="3"/>
  <c r="Q151" i="3"/>
  <c r="O151" i="3"/>
  <c r="Q130" i="3"/>
  <c r="Q268" i="3"/>
  <c r="Q298" i="3"/>
  <c r="O314" i="3"/>
  <c r="Q314" i="3"/>
  <c r="Q346" i="3"/>
  <c r="Q26" i="3"/>
  <c r="Q29" i="3"/>
  <c r="Q33" i="3"/>
  <c r="Q46" i="3"/>
  <c r="Q81" i="3"/>
  <c r="Q85" i="3"/>
  <c r="Q93" i="3"/>
  <c r="Q106" i="3"/>
  <c r="Q109" i="3"/>
  <c r="Q122" i="3"/>
  <c r="Q125" i="3"/>
  <c r="Q142" i="3"/>
  <c r="Q144" i="3"/>
  <c r="Q146" i="3"/>
  <c r="Q148" i="3"/>
  <c r="Q150" i="3"/>
  <c r="Q152" i="3"/>
  <c r="Q154" i="3"/>
  <c r="Q156" i="3"/>
  <c r="Q158" i="3"/>
  <c r="Q160" i="3"/>
  <c r="Q162" i="3"/>
  <c r="Q164" i="3"/>
  <c r="Q172" i="3"/>
  <c r="Q174" i="3"/>
  <c r="Q176" i="3"/>
  <c r="Q178" i="3"/>
  <c r="Q180" i="3"/>
  <c r="Q182" i="3"/>
  <c r="Q184" i="3"/>
  <c r="Q186" i="3"/>
  <c r="Q188" i="3"/>
  <c r="Q190" i="3"/>
  <c r="Q208" i="3"/>
  <c r="Q234" i="3"/>
  <c r="Q257" i="3"/>
  <c r="Q286" i="3"/>
  <c r="Q302" i="3"/>
  <c r="Q411" i="3"/>
  <c r="Q241" i="3"/>
  <c r="Q252" i="3"/>
  <c r="Q21" i="3"/>
  <c r="Q42" i="3"/>
  <c r="Q45" i="3"/>
  <c r="Q95" i="3"/>
  <c r="Q102" i="3"/>
  <c r="Q105" i="3"/>
  <c r="Q111" i="3"/>
  <c r="Q118" i="3"/>
  <c r="Q121" i="3"/>
  <c r="Q127" i="3"/>
  <c r="O390" i="3"/>
  <c r="Q390" i="3"/>
  <c r="Q170" i="3"/>
  <c r="Q197" i="3"/>
  <c r="Q205" i="3"/>
  <c r="Q236" i="3"/>
  <c r="Q275" i="3"/>
  <c r="Q279" i="3"/>
  <c r="Q293" i="3"/>
  <c r="Q324" i="3"/>
  <c r="Q360" i="3"/>
  <c r="Q362" i="3"/>
  <c r="Q385" i="3"/>
  <c r="Q406" i="3"/>
  <c r="Q422" i="3"/>
  <c r="Q426" i="3"/>
  <c r="Q308" i="3"/>
  <c r="Q331" i="3"/>
  <c r="Q334" i="3"/>
  <c r="Q340" i="3"/>
  <c r="Q343" i="3"/>
  <c r="Q369" i="3"/>
  <c r="Q372" i="3"/>
  <c r="Q379" i="3"/>
  <c r="Q401" i="3"/>
  <c r="Q404" i="3"/>
  <c r="Q168" i="3"/>
  <c r="Q193" i="3"/>
  <c r="Q201" i="3"/>
  <c r="Q233" i="3"/>
  <c r="Q261" i="3"/>
  <c r="Q264" i="3"/>
  <c r="Q269" i="3"/>
  <c r="Q273" i="3"/>
  <c r="Q277" i="3"/>
  <c r="Q355" i="3"/>
  <c r="Q358" i="3"/>
  <c r="Q364" i="3"/>
  <c r="Q370" i="3"/>
  <c r="Q402" i="3"/>
  <c r="J22" i="3"/>
  <c r="Q32" i="3"/>
  <c r="O32" i="3"/>
  <c r="Q28" i="3"/>
  <c r="J30" i="3"/>
  <c r="I33" i="3"/>
  <c r="E33" i="3"/>
  <c r="D33" i="3"/>
  <c r="AC19" i="3"/>
  <c r="I29" i="3"/>
  <c r="E29" i="3"/>
  <c r="D29" i="3"/>
  <c r="I22" i="3"/>
  <c r="E22" i="3"/>
  <c r="I26" i="3"/>
  <c r="E26" i="3"/>
  <c r="J33" i="3"/>
  <c r="J19" i="3"/>
  <c r="K19" i="3" s="1"/>
  <c r="F20" i="3" s="1"/>
  <c r="J26" i="3"/>
  <c r="E19" i="3"/>
  <c r="I19" i="3"/>
  <c r="D19" i="3"/>
  <c r="I21" i="3"/>
  <c r="E21" i="3"/>
  <c r="D21" i="3"/>
  <c r="J21" i="3"/>
  <c r="D22" i="3"/>
  <c r="I25" i="3"/>
  <c r="E25" i="3"/>
  <c r="D25" i="3"/>
  <c r="J25" i="3"/>
  <c r="D26" i="3"/>
  <c r="O29" i="3"/>
  <c r="I30" i="3"/>
  <c r="E30" i="3"/>
  <c r="E34" i="3"/>
  <c r="O36" i="3"/>
  <c r="D37" i="3"/>
  <c r="E38" i="3"/>
  <c r="O40" i="3"/>
  <c r="D41" i="3"/>
  <c r="E42" i="3"/>
  <c r="O44" i="3"/>
  <c r="D45" i="3"/>
  <c r="E46" i="3"/>
  <c r="O48" i="3"/>
  <c r="D49" i="3"/>
  <c r="E50" i="3"/>
  <c r="O52" i="3"/>
  <c r="D53" i="3"/>
  <c r="E54" i="3"/>
  <c r="O56" i="3"/>
  <c r="D57" i="3"/>
  <c r="E58" i="3"/>
  <c r="O60" i="3"/>
  <c r="D61" i="3"/>
  <c r="E62" i="3"/>
  <c r="O64" i="3"/>
  <c r="D65" i="3"/>
  <c r="E66" i="3"/>
  <c r="O68" i="3"/>
  <c r="D69" i="3"/>
  <c r="E70" i="3"/>
  <c r="O72" i="3"/>
  <c r="D73" i="3"/>
  <c r="E74" i="3"/>
  <c r="O76" i="3"/>
  <c r="D77" i="3"/>
  <c r="E78" i="3"/>
  <c r="O80" i="3"/>
  <c r="D81" i="3"/>
  <c r="E82" i="3"/>
  <c r="O84" i="3"/>
  <c r="D85" i="3"/>
  <c r="E86" i="3"/>
  <c r="O88" i="3"/>
  <c r="D89" i="3"/>
  <c r="E90" i="3"/>
  <c r="O92" i="3"/>
  <c r="D93" i="3"/>
  <c r="E94" i="3"/>
  <c r="O96" i="3"/>
  <c r="D97" i="3"/>
  <c r="E98" i="3"/>
  <c r="O100" i="3"/>
  <c r="D101" i="3"/>
  <c r="E102" i="3"/>
  <c r="O104" i="3"/>
  <c r="D105" i="3"/>
  <c r="E106" i="3"/>
  <c r="O108" i="3"/>
  <c r="D109" i="3"/>
  <c r="E110" i="3"/>
  <c r="O112" i="3"/>
  <c r="D113" i="3"/>
  <c r="E114" i="3"/>
  <c r="O116" i="3"/>
  <c r="D117" i="3"/>
  <c r="E118" i="3"/>
  <c r="O120" i="3"/>
  <c r="D121" i="3"/>
  <c r="E122" i="3"/>
  <c r="O124" i="3"/>
  <c r="D125" i="3"/>
  <c r="E126" i="3"/>
  <c r="O128" i="3"/>
  <c r="D129" i="3"/>
  <c r="I129" i="3"/>
  <c r="D131" i="3"/>
  <c r="I131" i="3"/>
  <c r="Q132" i="3"/>
  <c r="I133" i="3"/>
  <c r="E133" i="3"/>
  <c r="D133" i="3"/>
  <c r="D24" i="3"/>
  <c r="D28" i="3"/>
  <c r="D36" i="3"/>
  <c r="E37" i="3"/>
  <c r="E41" i="3"/>
  <c r="E45" i="3"/>
  <c r="E49" i="3"/>
  <c r="Q49" i="3"/>
  <c r="E53" i="3"/>
  <c r="Q53" i="3"/>
  <c r="E57" i="3"/>
  <c r="Q57" i="3"/>
  <c r="E61" i="3"/>
  <c r="Q61" i="3"/>
  <c r="E65" i="3"/>
  <c r="Q65" i="3"/>
  <c r="E69" i="3"/>
  <c r="Q69" i="3"/>
  <c r="E73" i="3"/>
  <c r="Q73" i="3"/>
  <c r="E77" i="3"/>
  <c r="Q77" i="3"/>
  <c r="E81" i="3"/>
  <c r="E85" i="3"/>
  <c r="E89" i="3"/>
  <c r="Q89" i="3"/>
  <c r="E93" i="3"/>
  <c r="D96" i="3"/>
  <c r="E97" i="3"/>
  <c r="D100" i="3"/>
  <c r="E101" i="3"/>
  <c r="D104" i="3"/>
  <c r="E105" i="3"/>
  <c r="D108" i="3"/>
  <c r="E109" i="3"/>
  <c r="D112" i="3"/>
  <c r="E113" i="3"/>
  <c r="D116" i="3"/>
  <c r="E117" i="3"/>
  <c r="D120" i="3"/>
  <c r="E121" i="3"/>
  <c r="D124" i="3"/>
  <c r="E125" i="3"/>
  <c r="D128" i="3"/>
  <c r="E129" i="3"/>
  <c r="E131" i="3"/>
  <c r="J133" i="3"/>
  <c r="Q36" i="3"/>
  <c r="Q40" i="3"/>
  <c r="Q44" i="3"/>
  <c r="Q48" i="3"/>
  <c r="Q52" i="3"/>
  <c r="Q56" i="3"/>
  <c r="Q60" i="3"/>
  <c r="Q64" i="3"/>
  <c r="Q68" i="3"/>
  <c r="Q72" i="3"/>
  <c r="Q76" i="3"/>
  <c r="Q80" i="3"/>
  <c r="Q84" i="3"/>
  <c r="Q88" i="3"/>
  <c r="Q92" i="3"/>
  <c r="Q96" i="3"/>
  <c r="Q100" i="3"/>
  <c r="Q104" i="3"/>
  <c r="Q108" i="3"/>
  <c r="Q112" i="3"/>
  <c r="Q116" i="3"/>
  <c r="Q120" i="3"/>
  <c r="Q124" i="3"/>
  <c r="E128" i="3"/>
  <c r="Q128" i="3"/>
  <c r="J129" i="3"/>
  <c r="J131" i="3"/>
  <c r="O130" i="3"/>
  <c r="O132" i="3"/>
  <c r="E132" i="3"/>
  <c r="O134" i="3"/>
  <c r="D135" i="3"/>
  <c r="E136" i="3"/>
  <c r="J137" i="3"/>
  <c r="O138" i="3"/>
  <c r="D139" i="3"/>
  <c r="E140" i="3"/>
  <c r="J141" i="3"/>
  <c r="O142" i="3"/>
  <c r="D143" i="3"/>
  <c r="E144" i="3"/>
  <c r="J145" i="3"/>
  <c r="O146" i="3"/>
  <c r="D147" i="3"/>
  <c r="E148" i="3"/>
  <c r="J149" i="3"/>
  <c r="O150" i="3"/>
  <c r="D151" i="3"/>
  <c r="E152" i="3"/>
  <c r="J153" i="3"/>
  <c r="O154" i="3"/>
  <c r="D155" i="3"/>
  <c r="E156" i="3"/>
  <c r="J157" i="3"/>
  <c r="O158" i="3"/>
  <c r="D159" i="3"/>
  <c r="E160" i="3"/>
  <c r="J161" i="3"/>
  <c r="O162" i="3"/>
  <c r="D163" i="3"/>
  <c r="E164" i="3"/>
  <c r="J165" i="3"/>
  <c r="O166" i="3"/>
  <c r="D167" i="3"/>
  <c r="J169" i="3"/>
  <c r="O170" i="3"/>
  <c r="D171" i="3"/>
  <c r="I212" i="3"/>
  <c r="E212" i="3"/>
  <c r="D212" i="3"/>
  <c r="I216" i="3"/>
  <c r="E216" i="3"/>
  <c r="D216" i="3"/>
  <c r="D172" i="3"/>
  <c r="I172" i="3"/>
  <c r="O173" i="3"/>
  <c r="D174" i="3"/>
  <c r="I174" i="3"/>
  <c r="O175" i="3"/>
  <c r="D176" i="3"/>
  <c r="I176" i="3"/>
  <c r="O177" i="3"/>
  <c r="D178" i="3"/>
  <c r="I178" i="3"/>
  <c r="O179" i="3"/>
  <c r="D180" i="3"/>
  <c r="I180" i="3"/>
  <c r="O181" i="3"/>
  <c r="D182" i="3"/>
  <c r="I182" i="3"/>
  <c r="O183" i="3"/>
  <c r="D184" i="3"/>
  <c r="I184" i="3"/>
  <c r="O185" i="3"/>
  <c r="D186" i="3"/>
  <c r="I186" i="3"/>
  <c r="O187" i="3"/>
  <c r="D188" i="3"/>
  <c r="I188" i="3"/>
  <c r="O189" i="3"/>
  <c r="D190" i="3"/>
  <c r="I190" i="3"/>
  <c r="O207" i="3"/>
  <c r="J212" i="3"/>
  <c r="J216" i="3"/>
  <c r="D137" i="3"/>
  <c r="D141" i="3"/>
  <c r="D145" i="3"/>
  <c r="D149" i="3"/>
  <c r="D153" i="3"/>
  <c r="D157" i="3"/>
  <c r="D161" i="3"/>
  <c r="D165" i="3"/>
  <c r="E166" i="3"/>
  <c r="D169" i="3"/>
  <c r="E170" i="3"/>
  <c r="E172" i="3"/>
  <c r="Q173" i="3"/>
  <c r="E174" i="3"/>
  <c r="Q175" i="3"/>
  <c r="E176" i="3"/>
  <c r="Q177" i="3"/>
  <c r="E178" i="3"/>
  <c r="Q179" i="3"/>
  <c r="E180" i="3"/>
  <c r="Q181" i="3"/>
  <c r="E182" i="3"/>
  <c r="Q183" i="3"/>
  <c r="E184" i="3"/>
  <c r="Q185" i="3"/>
  <c r="E186" i="3"/>
  <c r="Q187" i="3"/>
  <c r="E188" i="3"/>
  <c r="Q189" i="3"/>
  <c r="E190" i="3"/>
  <c r="Q207" i="3"/>
  <c r="I208" i="3"/>
  <c r="E208" i="3"/>
  <c r="D208" i="3"/>
  <c r="E137" i="3"/>
  <c r="E141" i="3"/>
  <c r="E145" i="3"/>
  <c r="E149" i="3"/>
  <c r="E153" i="3"/>
  <c r="E157" i="3"/>
  <c r="E161" i="3"/>
  <c r="E165" i="3"/>
  <c r="E169" i="3"/>
  <c r="J172" i="3"/>
  <c r="J174" i="3"/>
  <c r="J176" i="3"/>
  <c r="J178" i="3"/>
  <c r="J180" i="3"/>
  <c r="J182" i="3"/>
  <c r="J184" i="3"/>
  <c r="J186" i="3"/>
  <c r="J188" i="3"/>
  <c r="J190" i="3"/>
  <c r="O191" i="3"/>
  <c r="D192" i="3"/>
  <c r="I192" i="3"/>
  <c r="O193" i="3"/>
  <c r="D194" i="3"/>
  <c r="I194" i="3"/>
  <c r="O195" i="3"/>
  <c r="D196" i="3"/>
  <c r="I196" i="3"/>
  <c r="O197" i="3"/>
  <c r="D198" i="3"/>
  <c r="I198" i="3"/>
  <c r="O199" i="3"/>
  <c r="D200" i="3"/>
  <c r="I200" i="3"/>
  <c r="O201" i="3"/>
  <c r="D202" i="3"/>
  <c r="I202" i="3"/>
  <c r="O203" i="3"/>
  <c r="D204" i="3"/>
  <c r="I204" i="3"/>
  <c r="O205" i="3"/>
  <c r="D206" i="3"/>
  <c r="I206" i="3"/>
  <c r="J208" i="3"/>
  <c r="O211" i="3"/>
  <c r="O215" i="3"/>
  <c r="J229" i="3"/>
  <c r="I233" i="3"/>
  <c r="E233" i="3"/>
  <c r="E173" i="3"/>
  <c r="E177" i="3"/>
  <c r="E181" i="3"/>
  <c r="E185" i="3"/>
  <c r="E189" i="3"/>
  <c r="E193" i="3"/>
  <c r="E197" i="3"/>
  <c r="E201" i="3"/>
  <c r="E205" i="3"/>
  <c r="E209" i="3"/>
  <c r="O219" i="3"/>
  <c r="D220" i="3"/>
  <c r="O223" i="3"/>
  <c r="D224" i="3"/>
  <c r="Q228" i="3"/>
  <c r="I232" i="3"/>
  <c r="E232" i="3"/>
  <c r="D232" i="3"/>
  <c r="J232" i="3"/>
  <c r="D233" i="3"/>
  <c r="O236" i="3"/>
  <c r="E220" i="3"/>
  <c r="E224" i="3"/>
  <c r="I229" i="3"/>
  <c r="E229" i="3"/>
  <c r="Q231" i="3"/>
  <c r="J233" i="3"/>
  <c r="I237" i="3"/>
  <c r="E237" i="3"/>
  <c r="D237" i="3"/>
  <c r="E175" i="3"/>
  <c r="E179" i="3"/>
  <c r="E183" i="3"/>
  <c r="E187" i="3"/>
  <c r="E195" i="3"/>
  <c r="E199" i="3"/>
  <c r="E203" i="3"/>
  <c r="D210" i="3"/>
  <c r="E211" i="3"/>
  <c r="D214" i="3"/>
  <c r="E215" i="3"/>
  <c r="D218" i="3"/>
  <c r="E219" i="3"/>
  <c r="D222" i="3"/>
  <c r="E223" i="3"/>
  <c r="O225" i="3"/>
  <c r="I228" i="3"/>
  <c r="E228" i="3"/>
  <c r="D228" i="3"/>
  <c r="J228" i="3"/>
  <c r="D229" i="3"/>
  <c r="Q232" i="3"/>
  <c r="J237" i="3"/>
  <c r="Q239" i="3"/>
  <c r="J240" i="3"/>
  <c r="Q243" i="3"/>
  <c r="J244" i="3"/>
  <c r="Q247" i="3"/>
  <c r="J248" i="3"/>
  <c r="Q251" i="3"/>
  <c r="J252" i="3"/>
  <c r="Q255" i="3"/>
  <c r="J256" i="3"/>
  <c r="Q259" i="3"/>
  <c r="J260" i="3"/>
  <c r="Q263" i="3"/>
  <c r="J264" i="3"/>
  <c r="E267" i="3"/>
  <c r="I267" i="3"/>
  <c r="Q267" i="3"/>
  <c r="J268" i="3"/>
  <c r="J272" i="3"/>
  <c r="O273" i="3"/>
  <c r="D274" i="3"/>
  <c r="J276" i="3"/>
  <c r="O277" i="3"/>
  <c r="D278" i="3"/>
  <c r="J280" i="3"/>
  <c r="Q284" i="3"/>
  <c r="I288" i="3"/>
  <c r="E288" i="3"/>
  <c r="D288" i="3"/>
  <c r="J288" i="3"/>
  <c r="D289" i="3"/>
  <c r="I281" i="3"/>
  <c r="E281" i="3"/>
  <c r="I285" i="3"/>
  <c r="E285" i="3"/>
  <c r="J289" i="3"/>
  <c r="D236" i="3"/>
  <c r="D240" i="3"/>
  <c r="E241" i="3"/>
  <c r="D244" i="3"/>
  <c r="E245" i="3"/>
  <c r="D248" i="3"/>
  <c r="E249" i="3"/>
  <c r="D252" i="3"/>
  <c r="E253" i="3"/>
  <c r="D256" i="3"/>
  <c r="E257" i="3"/>
  <c r="D260" i="3"/>
  <c r="E261" i="3"/>
  <c r="D264" i="3"/>
  <c r="E265" i="3"/>
  <c r="D268" i="3"/>
  <c r="E269" i="3"/>
  <c r="D272" i="3"/>
  <c r="E273" i="3"/>
  <c r="D276" i="3"/>
  <c r="E277" i="3"/>
  <c r="D280" i="3"/>
  <c r="D281" i="3"/>
  <c r="J281" i="3"/>
  <c r="I284" i="3"/>
  <c r="E284" i="3"/>
  <c r="D284" i="3"/>
  <c r="J284" i="3"/>
  <c r="D285" i="3"/>
  <c r="Q288" i="3"/>
  <c r="E236" i="3"/>
  <c r="E240" i="3"/>
  <c r="Q240" i="3"/>
  <c r="E244" i="3"/>
  <c r="Q244" i="3"/>
  <c r="E248" i="3"/>
  <c r="E252" i="3"/>
  <c r="E256" i="3"/>
  <c r="E260" i="3"/>
  <c r="D263" i="3"/>
  <c r="E264" i="3"/>
  <c r="D267" i="3"/>
  <c r="E268" i="3"/>
  <c r="E272" i="3"/>
  <c r="Q272" i="3"/>
  <c r="E276" i="3"/>
  <c r="E280" i="3"/>
  <c r="Q283" i="3"/>
  <c r="J285" i="3"/>
  <c r="I289" i="3"/>
  <c r="E289" i="3"/>
  <c r="Q291" i="3"/>
  <c r="J292" i="3"/>
  <c r="Q295" i="3"/>
  <c r="J296" i="3"/>
  <c r="Q299" i="3"/>
  <c r="J300" i="3"/>
  <c r="Q303" i="3"/>
  <c r="J304" i="3"/>
  <c r="Q307" i="3"/>
  <c r="J308" i="3"/>
  <c r="Q311" i="3"/>
  <c r="J312" i="3"/>
  <c r="Q315" i="3"/>
  <c r="J316" i="3"/>
  <c r="Q319" i="3"/>
  <c r="J320" i="3"/>
  <c r="I323" i="3"/>
  <c r="E323" i="3"/>
  <c r="J326" i="3"/>
  <c r="D292" i="3"/>
  <c r="E293" i="3"/>
  <c r="D296" i="3"/>
  <c r="E297" i="3"/>
  <c r="D300" i="3"/>
  <c r="E301" i="3"/>
  <c r="D304" i="3"/>
  <c r="E305" i="3"/>
  <c r="D308" i="3"/>
  <c r="E309" i="3"/>
  <c r="D312" i="3"/>
  <c r="E313" i="3"/>
  <c r="D316" i="3"/>
  <c r="E317" i="3"/>
  <c r="D320" i="3"/>
  <c r="I322" i="3"/>
  <c r="E322" i="3"/>
  <c r="D322" i="3"/>
  <c r="J322" i="3"/>
  <c r="Q322" i="3"/>
  <c r="D323" i="3"/>
  <c r="Q329" i="3"/>
  <c r="O329" i="3"/>
  <c r="E292" i="3"/>
  <c r="Q292" i="3"/>
  <c r="E296" i="3"/>
  <c r="Q296" i="3"/>
  <c r="E300" i="3"/>
  <c r="Q300" i="3"/>
  <c r="E304" i="3"/>
  <c r="Q304" i="3"/>
  <c r="E308" i="3"/>
  <c r="D311" i="3"/>
  <c r="E312" i="3"/>
  <c r="D315" i="3"/>
  <c r="E316" i="3"/>
  <c r="D319" i="3"/>
  <c r="E320" i="3"/>
  <c r="Q321" i="3"/>
  <c r="J323" i="3"/>
  <c r="I326" i="3"/>
  <c r="E326" i="3"/>
  <c r="D326" i="3"/>
  <c r="I352" i="3"/>
  <c r="E352" i="3"/>
  <c r="D352" i="3"/>
  <c r="J356" i="3"/>
  <c r="I360" i="3"/>
  <c r="E360" i="3"/>
  <c r="D360" i="3"/>
  <c r="I365" i="3"/>
  <c r="E365" i="3"/>
  <c r="D365" i="3"/>
  <c r="Q374" i="3"/>
  <c r="O374" i="3"/>
  <c r="E327" i="3"/>
  <c r="D330" i="3"/>
  <c r="E331" i="3"/>
  <c r="O333" i="3"/>
  <c r="D334" i="3"/>
  <c r="E335" i="3"/>
  <c r="O337" i="3"/>
  <c r="D338" i="3"/>
  <c r="I343" i="3"/>
  <c r="E343" i="3"/>
  <c r="D343" i="3"/>
  <c r="J343" i="3"/>
  <c r="O347" i="3"/>
  <c r="J352" i="3"/>
  <c r="O363" i="3"/>
  <c r="Q363" i="3"/>
  <c r="O368" i="3"/>
  <c r="O409" i="3"/>
  <c r="D325" i="3"/>
  <c r="D329" i="3"/>
  <c r="E330" i="3"/>
  <c r="D333" i="3"/>
  <c r="E334" i="3"/>
  <c r="D337" i="3"/>
  <c r="E338" i="3"/>
  <c r="Q342" i="3"/>
  <c r="I344" i="3"/>
  <c r="E344" i="3"/>
  <c r="D344" i="3"/>
  <c r="Q347" i="3"/>
  <c r="I348" i="3"/>
  <c r="E348" i="3"/>
  <c r="D348" i="3"/>
  <c r="O355" i="3"/>
  <c r="O375" i="3"/>
  <c r="J376" i="3"/>
  <c r="Q333" i="3"/>
  <c r="Q337" i="3"/>
  <c r="J344" i="3"/>
  <c r="J348" i="3"/>
  <c r="O351" i="3"/>
  <c r="I356" i="3"/>
  <c r="E356" i="3"/>
  <c r="D356" i="3"/>
  <c r="J360" i="3"/>
  <c r="J368" i="3"/>
  <c r="I375" i="3"/>
  <c r="E375" i="3"/>
  <c r="D375" i="3"/>
  <c r="O377" i="3"/>
  <c r="J378" i="3"/>
  <c r="E345" i="3"/>
  <c r="I345" i="3"/>
  <c r="E349" i="3"/>
  <c r="J361" i="3"/>
  <c r="I364" i="3"/>
  <c r="E364" i="3"/>
  <c r="D364" i="3"/>
  <c r="J364" i="3"/>
  <c r="I369" i="3"/>
  <c r="E369" i="3"/>
  <c r="J375" i="3"/>
  <c r="Q377" i="3"/>
  <c r="O392" i="3"/>
  <c r="I404" i="3"/>
  <c r="E404" i="3"/>
  <c r="D404" i="3"/>
  <c r="J365" i="3"/>
  <c r="I368" i="3"/>
  <c r="E368" i="3"/>
  <c r="D368" i="3"/>
  <c r="Q368" i="3"/>
  <c r="I400" i="3"/>
  <c r="E400" i="3"/>
  <c r="D400" i="3"/>
  <c r="O403" i="3"/>
  <c r="Q403" i="3"/>
  <c r="D346" i="3"/>
  <c r="E347" i="3"/>
  <c r="D350" i="3"/>
  <c r="E351" i="3"/>
  <c r="D354" i="3"/>
  <c r="E355" i="3"/>
  <c r="D359" i="3"/>
  <c r="O360" i="3"/>
  <c r="I361" i="3"/>
  <c r="E361" i="3"/>
  <c r="Q367" i="3"/>
  <c r="J369" i="3"/>
  <c r="I372" i="3"/>
  <c r="E372" i="3"/>
  <c r="D372" i="3"/>
  <c r="J372" i="3"/>
  <c r="E376" i="3"/>
  <c r="I376" i="3"/>
  <c r="D376" i="3"/>
  <c r="D378" i="3"/>
  <c r="I378" i="3"/>
  <c r="E378" i="3"/>
  <c r="J393" i="3"/>
  <c r="Q384" i="3"/>
  <c r="J388" i="3"/>
  <c r="I389" i="3"/>
  <c r="E389" i="3"/>
  <c r="D389" i="3"/>
  <c r="J392" i="3"/>
  <c r="Q396" i="3"/>
  <c r="O396" i="3"/>
  <c r="J397" i="3"/>
  <c r="I405" i="3"/>
  <c r="E405" i="3"/>
  <c r="J410" i="3"/>
  <c r="D363" i="3"/>
  <c r="D367" i="3"/>
  <c r="D371" i="3"/>
  <c r="D374" i="3"/>
  <c r="Q375" i="3"/>
  <c r="I379" i="3"/>
  <c r="E379" i="3"/>
  <c r="O384" i="3"/>
  <c r="J385" i="3"/>
  <c r="O387" i="3"/>
  <c r="Q387" i="3"/>
  <c r="J396" i="3"/>
  <c r="J401" i="3"/>
  <c r="D405" i="3"/>
  <c r="J414" i="3"/>
  <c r="J382" i="3"/>
  <c r="I388" i="3"/>
  <c r="E388" i="3"/>
  <c r="D388" i="3"/>
  <c r="Q388" i="3"/>
  <c r="I393" i="3"/>
  <c r="E393" i="3"/>
  <c r="I397" i="3"/>
  <c r="E397" i="3"/>
  <c r="J405" i="3"/>
  <c r="J409" i="3"/>
  <c r="I381" i="3"/>
  <c r="E381" i="3"/>
  <c r="D384" i="3"/>
  <c r="I385" i="3"/>
  <c r="E385" i="3"/>
  <c r="J389" i="3"/>
  <c r="I392" i="3"/>
  <c r="E392" i="3"/>
  <c r="D392" i="3"/>
  <c r="Q392" i="3"/>
  <c r="I396" i="3"/>
  <c r="E396" i="3"/>
  <c r="D396" i="3"/>
  <c r="I401" i="3"/>
  <c r="E401" i="3"/>
  <c r="I413" i="3"/>
  <c r="E413" i="3"/>
  <c r="D413" i="3"/>
  <c r="J413" i="3"/>
  <c r="I410" i="3"/>
  <c r="E410" i="3"/>
  <c r="D391" i="3"/>
  <c r="D395" i="3"/>
  <c r="D399" i="3"/>
  <c r="D403" i="3"/>
  <c r="D407" i="3"/>
  <c r="I409" i="3"/>
  <c r="E409" i="3"/>
  <c r="D409" i="3"/>
  <c r="Q409" i="3"/>
  <c r="D410" i="3"/>
  <c r="O413" i="3"/>
  <c r="I414" i="3"/>
  <c r="E414" i="3"/>
  <c r="Q416" i="3"/>
  <c r="E417" i="3"/>
  <c r="D419" i="3"/>
  <c r="I419" i="3"/>
  <c r="O420" i="3"/>
  <c r="D421" i="3"/>
  <c r="I421" i="3"/>
  <c r="J423" i="3"/>
  <c r="J425" i="3"/>
  <c r="O426" i="3"/>
  <c r="D427" i="3"/>
  <c r="I427" i="3"/>
  <c r="O428" i="3"/>
  <c r="D429" i="3"/>
  <c r="I429" i="3"/>
  <c r="O430" i="3"/>
  <c r="D412" i="3"/>
  <c r="J417" i="3"/>
  <c r="E419" i="3"/>
  <c r="Q420" i="3"/>
  <c r="E421" i="3"/>
  <c r="I416" i="3"/>
  <c r="E416" i="3"/>
  <c r="O422" i="3"/>
  <c r="D423" i="3"/>
  <c r="I423" i="3"/>
  <c r="O424" i="3"/>
  <c r="D425" i="3"/>
  <c r="I425" i="3"/>
  <c r="E420" i="3"/>
  <c r="E424" i="3"/>
  <c r="E428" i="3"/>
  <c r="E430" i="3"/>
  <c r="C9" i="1"/>
  <c r="C10" i="1"/>
  <c r="C11" i="1"/>
  <c r="C12" i="1"/>
  <c r="W19" i="3" l="1"/>
  <c r="L19" i="3"/>
  <c r="U19" i="3" l="1"/>
  <c r="M19" i="3"/>
  <c r="R19" i="3" l="1"/>
  <c r="K20" i="3"/>
  <c r="V19" i="3"/>
  <c r="Y19" i="3" s="1"/>
  <c r="Z19" i="3" s="1"/>
  <c r="X19" i="3" s="1"/>
  <c r="S20" i="3"/>
  <c r="L20" i="3" l="1"/>
  <c r="F21" i="3"/>
  <c r="T20" i="3"/>
  <c r="AC20" i="3" s="1"/>
  <c r="AB19" i="3"/>
  <c r="M20" i="3" l="1"/>
  <c r="U20" i="3"/>
  <c r="W20" i="3" l="1"/>
  <c r="AA20" i="3" s="1"/>
  <c r="R20" i="3"/>
  <c r="V20" i="3"/>
  <c r="Y20" i="3" s="1"/>
  <c r="Z20" i="3" s="1"/>
  <c r="X20" i="3" s="1"/>
  <c r="K21" i="3"/>
  <c r="S21" i="3"/>
  <c r="L21" i="3" l="1"/>
  <c r="F22" i="3"/>
  <c r="AB20" i="3"/>
  <c r="T21" i="3"/>
  <c r="AC21" i="3" s="1"/>
  <c r="U21" i="3" l="1"/>
  <c r="M21" i="3"/>
  <c r="V21" i="3" l="1"/>
  <c r="Y21" i="3" s="1"/>
  <c r="Z21" i="3" s="1"/>
  <c r="R21" i="3"/>
  <c r="W21" i="3"/>
  <c r="AA21" i="3" s="1"/>
  <c r="K22" i="3"/>
  <c r="S22" i="3"/>
  <c r="L22" i="3" l="1"/>
  <c r="F23" i="3"/>
  <c r="AB21" i="3"/>
  <c r="T22" i="3"/>
  <c r="AC22" i="3" s="1"/>
  <c r="X21" i="3"/>
  <c r="M22" i="3" l="1"/>
  <c r="U22" i="3"/>
  <c r="W22" i="3" l="1"/>
  <c r="AA22" i="3" s="1"/>
  <c r="V22" i="3"/>
  <c r="Y22" i="3" s="1"/>
  <c r="Z22" i="3" s="1"/>
  <c r="R22" i="3"/>
  <c r="K23" i="3"/>
  <c r="S23" i="3"/>
  <c r="X22" i="3" l="1"/>
  <c r="L23" i="3"/>
  <c r="F24" i="3"/>
  <c r="T23" i="3"/>
  <c r="AC23" i="3" s="1"/>
  <c r="AB22" i="3"/>
  <c r="M23" i="3" l="1"/>
  <c r="U23" i="3"/>
  <c r="V23" i="3" l="1"/>
  <c r="Y23" i="3" s="1"/>
  <c r="Z23" i="3" s="1"/>
  <c r="K24" i="3"/>
  <c r="R23" i="3"/>
  <c r="W23" i="3"/>
  <c r="AA23" i="3" s="1"/>
  <c r="S24" i="3"/>
  <c r="L24" i="3" l="1"/>
  <c r="F25" i="3"/>
  <c r="T24" i="3"/>
  <c r="AC24" i="3" s="1"/>
  <c r="AB23" i="3"/>
  <c r="X23" i="3"/>
  <c r="M24" i="3" l="1"/>
  <c r="U24" i="3"/>
  <c r="W24" i="3" l="1"/>
  <c r="AA24" i="3" s="1"/>
  <c r="R24" i="3"/>
  <c r="V24" i="3"/>
  <c r="Y24" i="3" s="1"/>
  <c r="Z24" i="3" s="1"/>
  <c r="K25" i="3"/>
  <c r="S25" i="3"/>
  <c r="X24" i="3" l="1"/>
  <c r="L25" i="3"/>
  <c r="F26" i="3"/>
  <c r="AB24" i="3"/>
  <c r="T25" i="3"/>
  <c r="AC25" i="3" s="1"/>
  <c r="M25" i="3" l="1"/>
  <c r="U25" i="3"/>
  <c r="V25" i="3" l="1"/>
  <c r="Y25" i="3" s="1"/>
  <c r="Z25" i="3" s="1"/>
  <c r="R25" i="3"/>
  <c r="W25" i="3"/>
  <c r="AA25" i="3" s="1"/>
  <c r="K26" i="3"/>
  <c r="L26" i="3" l="1"/>
  <c r="S26" i="3"/>
  <c r="F27" i="3"/>
  <c r="X25" i="3"/>
  <c r="AB25" i="3" l="1"/>
  <c r="T26" i="3"/>
  <c r="AC26" i="3" s="1"/>
  <c r="M26" i="3"/>
  <c r="U26" i="3" l="1"/>
  <c r="V26" i="3" l="1"/>
  <c r="Y26" i="3" s="1"/>
  <c r="Z26" i="3" s="1"/>
  <c r="R26" i="3"/>
  <c r="W26" i="3"/>
  <c r="AA26" i="3" s="1"/>
  <c r="K27" i="3"/>
  <c r="L27" i="3" l="1"/>
  <c r="F28" i="3"/>
  <c r="S27" i="3"/>
  <c r="X26" i="3"/>
  <c r="AB26" i="3" l="1"/>
  <c r="T27" i="3"/>
  <c r="AC27" i="3" s="1"/>
  <c r="M27" i="3"/>
  <c r="U27" i="3" l="1"/>
  <c r="W27" i="3" l="1"/>
  <c r="AA27" i="3" s="1"/>
  <c r="V27" i="3"/>
  <c r="Y27" i="3" s="1"/>
  <c r="Z27" i="3" s="1"/>
  <c r="R27" i="3"/>
  <c r="K28" i="3"/>
  <c r="L28" i="3" l="1"/>
  <c r="S28" i="3"/>
  <c r="F29" i="3"/>
  <c r="X27" i="3"/>
  <c r="T28" i="3" l="1"/>
  <c r="AC28" i="3" s="1"/>
  <c r="AB27" i="3"/>
  <c r="M28" i="3"/>
  <c r="U28" i="3"/>
  <c r="K29" i="3" l="1"/>
  <c r="V28" i="3"/>
  <c r="Y28" i="3" s="1"/>
  <c r="Z28" i="3" s="1"/>
  <c r="R28" i="3"/>
  <c r="W28" i="3"/>
  <c r="AA28" i="3" s="1"/>
  <c r="X28" i="3" l="1"/>
  <c r="L29" i="3"/>
  <c r="F30" i="3"/>
  <c r="S29" i="3"/>
  <c r="AB28" i="3" l="1"/>
  <c r="T29" i="3"/>
  <c r="AC29" i="3" s="1"/>
  <c r="M29" i="3"/>
  <c r="U29" i="3" l="1"/>
  <c r="R29" i="3" s="1"/>
  <c r="W29" i="3" l="1"/>
  <c r="AA29" i="3" s="1"/>
  <c r="K30" i="3"/>
  <c r="L30" i="3" s="1"/>
  <c r="V29" i="3"/>
  <c r="Y29" i="3" s="1"/>
  <c r="Z29" i="3" s="1"/>
  <c r="X29" i="3" l="1"/>
  <c r="F31" i="3"/>
  <c r="S30" i="3"/>
  <c r="AB29" i="3" s="1"/>
  <c r="M30" i="3"/>
  <c r="T30" i="3" l="1"/>
  <c r="AC30" i="3" s="1"/>
  <c r="U30" i="3" l="1"/>
  <c r="W30" i="3" s="1"/>
  <c r="AA30" i="3" s="1"/>
  <c r="K31" i="3"/>
  <c r="V30" i="3"/>
  <c r="Y30" i="3" s="1"/>
  <c r="Z30" i="3" s="1"/>
  <c r="R30" i="3"/>
  <c r="X30" i="3" l="1"/>
  <c r="L31" i="3"/>
  <c r="S31" i="3"/>
  <c r="F32" i="3"/>
  <c r="T31" i="3" l="1"/>
  <c r="AC31" i="3" s="1"/>
  <c r="AB30" i="3"/>
  <c r="M31" i="3"/>
  <c r="U31" i="3" l="1"/>
  <c r="R31" i="3" s="1"/>
  <c r="K32" i="3" l="1"/>
  <c r="V31" i="3"/>
  <c r="Y31" i="3" s="1"/>
  <c r="Z31" i="3" s="1"/>
  <c r="W31" i="3"/>
  <c r="AA31" i="3" s="1"/>
  <c r="L32" i="3"/>
  <c r="S32" i="3"/>
  <c r="F33" i="3"/>
  <c r="X31" i="3" l="1"/>
  <c r="AB31" i="3"/>
  <c r="T32" i="3"/>
  <c r="AC32" i="3" s="1"/>
  <c r="M32" i="3"/>
  <c r="U32" i="3" l="1"/>
  <c r="V32" i="3" s="1"/>
  <c r="Y32" i="3" s="1"/>
  <c r="Z32" i="3" s="1"/>
  <c r="K33" i="3"/>
  <c r="W32" i="3" l="1"/>
  <c r="AA32" i="3" s="1"/>
  <c r="R32" i="3"/>
  <c r="L33" i="3"/>
  <c r="F34" i="3"/>
  <c r="S33" i="3"/>
  <c r="X32" i="3" l="1"/>
  <c r="AB32" i="3"/>
  <c r="T33" i="3"/>
  <c r="AC33" i="3" s="1"/>
  <c r="M33" i="3"/>
  <c r="U33" i="3" l="1"/>
  <c r="W33" i="3" l="1"/>
  <c r="AA33" i="3" s="1"/>
  <c r="K34" i="3"/>
  <c r="V33" i="3"/>
  <c r="Y33" i="3" s="1"/>
  <c r="Z33" i="3" s="1"/>
  <c r="R33" i="3"/>
  <c r="X33" i="3" l="1"/>
  <c r="L34" i="3"/>
  <c r="S34" i="3"/>
  <c r="F35" i="3"/>
  <c r="T34" i="3" l="1"/>
  <c r="AC34" i="3" s="1"/>
  <c r="AB33" i="3"/>
  <c r="M34" i="3"/>
  <c r="U34" i="3" l="1"/>
  <c r="V34" i="3" l="1"/>
  <c r="Y34" i="3" s="1"/>
  <c r="Z34" i="3" s="1"/>
  <c r="R34" i="3"/>
  <c r="K35" i="3"/>
  <c r="W34" i="3"/>
  <c r="AA34" i="3" s="1"/>
  <c r="L35" i="3" l="1"/>
  <c r="F36" i="3"/>
  <c r="S35" i="3"/>
  <c r="X34" i="3"/>
  <c r="T35" i="3" l="1"/>
  <c r="AC35" i="3" s="1"/>
  <c r="AB34" i="3"/>
  <c r="M35" i="3"/>
  <c r="U35" i="3" l="1"/>
  <c r="R35" i="3" l="1"/>
  <c r="V35" i="3"/>
  <c r="Y35" i="3" s="1"/>
  <c r="Z35" i="3" s="1"/>
  <c r="K36" i="3"/>
  <c r="W35" i="3"/>
  <c r="AA35" i="3" s="1"/>
  <c r="L36" i="3" l="1"/>
  <c r="S36" i="3"/>
  <c r="F37" i="3"/>
  <c r="X35" i="3"/>
  <c r="M36" i="3" l="1"/>
  <c r="AB35" i="3"/>
  <c r="T36" i="3"/>
  <c r="AC36" i="3" s="1"/>
  <c r="U36" i="3" l="1"/>
  <c r="K37" i="3" s="1"/>
  <c r="V36" i="3" l="1"/>
  <c r="Y36" i="3" s="1"/>
  <c r="Z36" i="3" s="1"/>
  <c r="W36" i="3"/>
  <c r="AA36" i="3" s="1"/>
  <c r="R36" i="3"/>
  <c r="X36" i="3"/>
  <c r="L37" i="3"/>
  <c r="F38" i="3"/>
  <c r="S37" i="3"/>
  <c r="AB36" i="3" l="1"/>
  <c r="T37" i="3"/>
  <c r="AC37" i="3" s="1"/>
  <c r="M37" i="3"/>
  <c r="U37" i="3" l="1"/>
  <c r="V37" i="3" l="1"/>
  <c r="Y37" i="3" s="1"/>
  <c r="Z37" i="3" s="1"/>
  <c r="K38" i="3"/>
  <c r="R37" i="3"/>
  <c r="W37" i="3"/>
  <c r="AA37" i="3" s="1"/>
  <c r="L38" i="3" l="1"/>
  <c r="S38" i="3"/>
  <c r="F39" i="3"/>
  <c r="X37" i="3"/>
  <c r="AB37" i="3" l="1"/>
  <c r="T38" i="3"/>
  <c r="AC38" i="3" s="1"/>
  <c r="M38" i="3"/>
  <c r="U38" i="3" l="1"/>
  <c r="R38" i="3" l="1"/>
  <c r="W38" i="3"/>
  <c r="AA38" i="3" s="1"/>
  <c r="V38" i="3"/>
  <c r="Y38" i="3" s="1"/>
  <c r="Z38" i="3" s="1"/>
  <c r="X38" i="3" s="1"/>
  <c r="K39" i="3"/>
  <c r="L39" i="3" l="1"/>
  <c r="F40" i="3"/>
  <c r="S39" i="3"/>
  <c r="T39" i="3" l="1"/>
  <c r="AC39" i="3" s="1"/>
  <c r="AB38" i="3"/>
  <c r="M39" i="3"/>
  <c r="U39" i="3" l="1"/>
  <c r="W39" i="3" s="1"/>
  <c r="AA39" i="3" s="1"/>
  <c r="K40" i="3"/>
  <c r="R39" i="3"/>
  <c r="V39" i="3" l="1"/>
  <c r="Y39" i="3" s="1"/>
  <c r="Z39" i="3" s="1"/>
  <c r="X39" i="3" s="1"/>
  <c r="L40" i="3"/>
  <c r="S40" i="3"/>
  <c r="F41" i="3"/>
  <c r="AB39" i="3" l="1"/>
  <c r="T40" i="3"/>
  <c r="AC40" i="3" s="1"/>
  <c r="M40" i="3"/>
  <c r="U40" i="3" l="1"/>
  <c r="K41" i="3" l="1"/>
  <c r="R40" i="3"/>
  <c r="V40" i="3"/>
  <c r="Y40" i="3" s="1"/>
  <c r="Z40" i="3" s="1"/>
  <c r="W40" i="3"/>
  <c r="AA40" i="3" s="1"/>
  <c r="X40" i="3" l="1"/>
  <c r="L41" i="3"/>
  <c r="F42" i="3"/>
  <c r="S41" i="3"/>
  <c r="AB40" i="3" l="1"/>
  <c r="T41" i="3"/>
  <c r="AC41" i="3" s="1"/>
  <c r="M41" i="3"/>
  <c r="U41" i="3" l="1"/>
  <c r="K42" i="3" l="1"/>
  <c r="R41" i="3"/>
  <c r="W41" i="3"/>
  <c r="AA41" i="3" s="1"/>
  <c r="V41" i="3"/>
  <c r="Y41" i="3" s="1"/>
  <c r="Z41" i="3" s="1"/>
  <c r="X41" i="3" s="1"/>
  <c r="L42" i="3" l="1"/>
  <c r="S42" i="3"/>
  <c r="F43" i="3"/>
  <c r="T42" i="3" l="1"/>
  <c r="AC42" i="3" s="1"/>
  <c r="AB41" i="3"/>
  <c r="M42" i="3"/>
  <c r="U42" i="3" l="1"/>
  <c r="V42" i="3" l="1"/>
  <c r="Y42" i="3" s="1"/>
  <c r="Z42" i="3" s="1"/>
  <c r="R42" i="3"/>
  <c r="K43" i="3"/>
  <c r="W42" i="3"/>
  <c r="AA42" i="3" s="1"/>
  <c r="L43" i="3" l="1"/>
  <c r="F44" i="3"/>
  <c r="S43" i="3"/>
  <c r="X42" i="3"/>
  <c r="T43" i="3" l="1"/>
  <c r="AC43" i="3" s="1"/>
  <c r="AB42" i="3"/>
  <c r="M43" i="3"/>
  <c r="U43" i="3" l="1"/>
  <c r="W43" i="3"/>
  <c r="AA43" i="3" s="1"/>
  <c r="K44" i="3"/>
  <c r="R43" i="3"/>
  <c r="V43" i="3"/>
  <c r="Y43" i="3" s="1"/>
  <c r="Z43" i="3" s="1"/>
  <c r="X43" i="3" l="1"/>
  <c r="L44" i="3"/>
  <c r="S44" i="3"/>
  <c r="F45" i="3"/>
  <c r="AB43" i="3" l="1"/>
  <c r="T44" i="3"/>
  <c r="AC44" i="3" s="1"/>
  <c r="M44" i="3"/>
  <c r="U44" i="3" l="1"/>
  <c r="R44" i="3" s="1"/>
  <c r="W44" i="3" l="1"/>
  <c r="AA44" i="3" s="1"/>
  <c r="K45" i="3"/>
  <c r="F46" i="3" s="1"/>
  <c r="V44" i="3"/>
  <c r="Y44" i="3" s="1"/>
  <c r="Z44" i="3" s="1"/>
  <c r="X44" i="3" s="1"/>
  <c r="L45" i="3" l="1"/>
  <c r="M45" i="3" s="1"/>
  <c r="S45" i="3"/>
  <c r="AB44" i="3" s="1"/>
  <c r="T45" i="3" l="1"/>
  <c r="AC45" i="3" s="1"/>
  <c r="U45" i="3" l="1"/>
  <c r="R45" i="3" s="1"/>
  <c r="W45" i="3"/>
  <c r="AA45" i="3" s="1"/>
  <c r="V45" i="3"/>
  <c r="Y45" i="3" s="1"/>
  <c r="Z45" i="3" s="1"/>
  <c r="K46" i="3" l="1"/>
  <c r="X45" i="3"/>
  <c r="L46" i="3"/>
  <c r="S46" i="3"/>
  <c r="F47" i="3"/>
  <c r="AB45" i="3" l="1"/>
  <c r="T46" i="3"/>
  <c r="AC46" i="3" s="1"/>
  <c r="M46" i="3"/>
  <c r="U46" i="3" l="1"/>
  <c r="W46" i="3" l="1"/>
  <c r="AA46" i="3" s="1"/>
  <c r="V46" i="3"/>
  <c r="Y46" i="3" s="1"/>
  <c r="Z46" i="3" s="1"/>
  <c r="X46" i="3" s="1"/>
  <c r="K47" i="3"/>
  <c r="R46" i="3"/>
  <c r="L47" i="3" l="1"/>
  <c r="F48" i="3"/>
  <c r="S47" i="3"/>
  <c r="T47" i="3" l="1"/>
  <c r="AC47" i="3" s="1"/>
  <c r="AB46" i="3"/>
  <c r="M47" i="3"/>
  <c r="U47" i="3" l="1"/>
  <c r="K48" i="3" s="1"/>
  <c r="V47" i="3" l="1"/>
  <c r="Y47" i="3" s="1"/>
  <c r="Z47" i="3" s="1"/>
  <c r="W47" i="3"/>
  <c r="AA47" i="3" s="1"/>
  <c r="R47" i="3"/>
  <c r="L48" i="3"/>
  <c r="S48" i="3"/>
  <c r="F49" i="3"/>
  <c r="X47" i="3" l="1"/>
  <c r="AB47" i="3"/>
  <c r="T48" i="3"/>
  <c r="AC48" i="3" s="1"/>
  <c r="M48" i="3"/>
  <c r="U48" i="3" l="1"/>
  <c r="K49" i="3" l="1"/>
  <c r="R48" i="3"/>
  <c r="V48" i="3"/>
  <c r="Y48" i="3" s="1"/>
  <c r="Z48" i="3" s="1"/>
  <c r="W48" i="3"/>
  <c r="AA48" i="3" s="1"/>
  <c r="X48" i="3" l="1"/>
  <c r="L49" i="3"/>
  <c r="F50" i="3"/>
  <c r="S49" i="3"/>
  <c r="AB48" i="3" l="1"/>
  <c r="T49" i="3"/>
  <c r="AC49" i="3" s="1"/>
  <c r="M49" i="3"/>
  <c r="U49" i="3" l="1"/>
  <c r="K50" i="3" l="1"/>
  <c r="R49" i="3"/>
  <c r="V49" i="3"/>
  <c r="Y49" i="3" s="1"/>
  <c r="Z49" i="3" s="1"/>
  <c r="W49" i="3"/>
  <c r="AA49" i="3" s="1"/>
  <c r="X49" i="3" l="1"/>
  <c r="L50" i="3"/>
  <c r="S50" i="3"/>
  <c r="F51" i="3"/>
  <c r="AB49" i="3" l="1"/>
  <c r="T50" i="3"/>
  <c r="AC50" i="3" s="1"/>
  <c r="M50" i="3"/>
  <c r="U50" i="3" l="1"/>
  <c r="R50" i="3" l="1"/>
  <c r="K51" i="3"/>
  <c r="W50" i="3"/>
  <c r="AA50" i="3" s="1"/>
  <c r="V50" i="3"/>
  <c r="Y50" i="3" s="1"/>
  <c r="Z50" i="3" s="1"/>
  <c r="X50" i="3" s="1"/>
  <c r="L51" i="3" l="1"/>
  <c r="F52" i="3"/>
  <c r="S51" i="3"/>
  <c r="T51" i="3" l="1"/>
  <c r="AC51" i="3" s="1"/>
  <c r="AB50" i="3"/>
  <c r="M51" i="3"/>
  <c r="U51" i="3" l="1"/>
  <c r="R51" i="3" s="1"/>
  <c r="K52" i="3"/>
  <c r="W51" i="3" l="1"/>
  <c r="AA51" i="3" s="1"/>
  <c r="V51" i="3"/>
  <c r="Y51" i="3" s="1"/>
  <c r="Z51" i="3" s="1"/>
  <c r="X51" i="3" s="1"/>
  <c r="L52" i="3"/>
  <c r="F53" i="3"/>
  <c r="S52" i="3"/>
  <c r="AB51" i="3" l="1"/>
  <c r="T52" i="3"/>
  <c r="AC52" i="3" s="1"/>
  <c r="M52" i="3"/>
  <c r="U52" i="3" l="1"/>
  <c r="K53" i="3" l="1"/>
  <c r="V52" i="3"/>
  <c r="Y52" i="3" s="1"/>
  <c r="Z52" i="3" s="1"/>
  <c r="W52" i="3"/>
  <c r="AA52" i="3" s="1"/>
  <c r="R52" i="3"/>
  <c r="X52" i="3" l="1"/>
  <c r="L53" i="3"/>
  <c r="S53" i="3"/>
  <c r="F54" i="3"/>
  <c r="AB52" i="3" l="1"/>
  <c r="T53" i="3"/>
  <c r="AC53" i="3" s="1"/>
  <c r="M53" i="3"/>
  <c r="U53" i="3" l="1"/>
  <c r="K54" i="3" l="1"/>
  <c r="R53" i="3"/>
  <c r="W53" i="3"/>
  <c r="AA53" i="3" s="1"/>
  <c r="V53" i="3"/>
  <c r="Y53" i="3" s="1"/>
  <c r="Z53" i="3" s="1"/>
  <c r="X53" i="3" s="1"/>
  <c r="L54" i="3" l="1"/>
  <c r="S54" i="3"/>
  <c r="F55" i="3"/>
  <c r="AB53" i="3" l="1"/>
  <c r="T54" i="3"/>
  <c r="AC54" i="3" s="1"/>
  <c r="M54" i="3"/>
  <c r="U54" i="3" l="1"/>
  <c r="V54" i="3" l="1"/>
  <c r="Y54" i="3" s="1"/>
  <c r="Z54" i="3" s="1"/>
  <c r="R54" i="3"/>
  <c r="K55" i="3"/>
  <c r="W54" i="3"/>
  <c r="AA54" i="3" s="1"/>
  <c r="L55" i="3" l="1"/>
  <c r="F56" i="3"/>
  <c r="S55" i="3"/>
  <c r="X54" i="3"/>
  <c r="T55" i="3" l="1"/>
  <c r="AC55" i="3" s="1"/>
  <c r="AB54" i="3"/>
  <c r="M55" i="3"/>
  <c r="U55" i="3" l="1"/>
  <c r="V55" i="3" s="1"/>
  <c r="Y55" i="3" s="1"/>
  <c r="Z55" i="3" s="1"/>
  <c r="K56" i="3"/>
  <c r="R55" i="3" l="1"/>
  <c r="W55" i="3"/>
  <c r="AA55" i="3" s="1"/>
  <c r="L56" i="3"/>
  <c r="S56" i="3"/>
  <c r="F57" i="3"/>
  <c r="X55" i="3" l="1"/>
  <c r="AB55" i="3"/>
  <c r="T56" i="3"/>
  <c r="AC56" i="3" s="1"/>
  <c r="M56" i="3"/>
  <c r="U56" i="3" l="1"/>
  <c r="W56" i="3" s="1"/>
  <c r="AA56" i="3" s="1"/>
  <c r="K57" i="3"/>
  <c r="R56" i="3" l="1"/>
  <c r="V56" i="3"/>
  <c r="Y56" i="3" s="1"/>
  <c r="Z56" i="3" s="1"/>
  <c r="X56" i="3" s="1"/>
  <c r="L57" i="3"/>
  <c r="F58" i="3"/>
  <c r="S57" i="3"/>
  <c r="AB56" i="3" l="1"/>
  <c r="T57" i="3"/>
  <c r="AC57" i="3" s="1"/>
  <c r="M57" i="3"/>
  <c r="U57" i="3" l="1"/>
  <c r="K58" i="3" l="1"/>
  <c r="V57" i="3"/>
  <c r="Y57" i="3" s="1"/>
  <c r="Z57" i="3" s="1"/>
  <c r="R57" i="3"/>
  <c r="W57" i="3"/>
  <c r="AA57" i="3" s="1"/>
  <c r="X57" i="3" l="1"/>
  <c r="L58" i="3"/>
  <c r="S58" i="3"/>
  <c r="F59" i="3"/>
  <c r="AB57" i="3" l="1"/>
  <c r="T58" i="3"/>
  <c r="AC58" i="3" s="1"/>
  <c r="M58" i="3"/>
  <c r="U58" i="3" l="1"/>
  <c r="W58" i="3" l="1"/>
  <c r="AA58" i="3" s="1"/>
  <c r="V58" i="3"/>
  <c r="Y58" i="3" s="1"/>
  <c r="Z58" i="3" s="1"/>
  <c r="R58" i="3"/>
  <c r="K59" i="3"/>
  <c r="X58" i="3" l="1"/>
  <c r="L59" i="3"/>
  <c r="F60" i="3"/>
  <c r="S59" i="3"/>
  <c r="T59" i="3" l="1"/>
  <c r="AC59" i="3" s="1"/>
  <c r="AB58" i="3"/>
  <c r="M59" i="3"/>
  <c r="U59" i="3" l="1"/>
  <c r="R59" i="3" s="1"/>
  <c r="V59" i="3"/>
  <c r="Y59" i="3" s="1"/>
  <c r="Z59" i="3" s="1"/>
  <c r="K60" i="3" l="1"/>
  <c r="W59" i="3"/>
  <c r="AA59" i="3" s="1"/>
  <c r="L60" i="3"/>
  <c r="S60" i="3"/>
  <c r="F61" i="3"/>
  <c r="X59" i="3" l="1"/>
  <c r="AB59" i="3"/>
  <c r="T60" i="3"/>
  <c r="AC60" i="3" s="1"/>
  <c r="M60" i="3"/>
  <c r="U60" i="3" l="1"/>
  <c r="K61" i="3" l="1"/>
  <c r="R60" i="3"/>
  <c r="W60" i="3"/>
  <c r="AA60" i="3" s="1"/>
  <c r="V60" i="3"/>
  <c r="Y60" i="3" s="1"/>
  <c r="Z60" i="3" s="1"/>
  <c r="X60" i="3" s="1"/>
  <c r="L61" i="3" l="1"/>
  <c r="F62" i="3"/>
  <c r="S61" i="3"/>
  <c r="AB60" i="3" l="1"/>
  <c r="T61" i="3"/>
  <c r="AC61" i="3" s="1"/>
  <c r="M61" i="3"/>
  <c r="U61" i="3" l="1"/>
  <c r="K62" i="3" l="1"/>
  <c r="V61" i="3"/>
  <c r="Y61" i="3" s="1"/>
  <c r="Z61" i="3" s="1"/>
  <c r="R61" i="3"/>
  <c r="W61" i="3"/>
  <c r="AA61" i="3" s="1"/>
  <c r="X61" i="3" l="1"/>
  <c r="L62" i="3"/>
  <c r="S62" i="3"/>
  <c r="F63" i="3"/>
  <c r="T62" i="3" l="1"/>
  <c r="AC62" i="3" s="1"/>
  <c r="AB61" i="3"/>
  <c r="M62" i="3"/>
  <c r="U62" i="3" l="1"/>
  <c r="W62" i="3" s="1"/>
  <c r="AA62" i="3" s="1"/>
  <c r="R62" i="3" l="1"/>
  <c r="V62" i="3"/>
  <c r="Y62" i="3" s="1"/>
  <c r="Z62" i="3" s="1"/>
  <c r="X62" i="3" s="1"/>
  <c r="K63" i="3"/>
  <c r="S63" i="3" s="1"/>
  <c r="F64" i="3" l="1"/>
  <c r="L63" i="3"/>
  <c r="M63" i="3" s="1"/>
  <c r="AB62" i="3"/>
  <c r="T63" i="3"/>
  <c r="AC63" i="3" s="1"/>
  <c r="U63" i="3" l="1"/>
  <c r="W63" i="3" s="1"/>
  <c r="AA63" i="3" s="1"/>
  <c r="V63" i="3" l="1"/>
  <c r="Y63" i="3" s="1"/>
  <c r="Z63" i="3" s="1"/>
  <c r="R63" i="3"/>
  <c r="K64" i="3"/>
  <c r="S64" i="3" s="1"/>
  <c r="X63" i="3"/>
  <c r="F65" i="3" l="1"/>
  <c r="L64" i="3"/>
  <c r="M64" i="3" s="1"/>
  <c r="AB63" i="3"/>
  <c r="T64" i="3"/>
  <c r="AC64" i="3" s="1"/>
  <c r="U64" i="3" l="1"/>
  <c r="K65" i="3" l="1"/>
  <c r="R64" i="3"/>
  <c r="W64" i="3"/>
  <c r="AA64" i="3" s="1"/>
  <c r="V64" i="3"/>
  <c r="Y64" i="3" s="1"/>
  <c r="Z64" i="3" s="1"/>
  <c r="X64" i="3" s="1"/>
  <c r="L65" i="3" l="1"/>
  <c r="F66" i="3"/>
  <c r="S65" i="3"/>
  <c r="AB64" i="3" l="1"/>
  <c r="T65" i="3"/>
  <c r="AC65" i="3" s="1"/>
  <c r="M65" i="3"/>
  <c r="U65" i="3" l="1"/>
  <c r="K66" i="3" l="1"/>
  <c r="W65" i="3"/>
  <c r="AA65" i="3" s="1"/>
  <c r="R65" i="3"/>
  <c r="V65" i="3"/>
  <c r="Y65" i="3" s="1"/>
  <c r="Z65" i="3" s="1"/>
  <c r="X65" i="3" s="1"/>
  <c r="L66" i="3" l="1"/>
  <c r="S66" i="3"/>
  <c r="F67" i="3"/>
  <c r="T66" i="3" l="1"/>
  <c r="AC66" i="3" s="1"/>
  <c r="AB65" i="3"/>
  <c r="M66" i="3"/>
  <c r="U66" i="3" l="1"/>
  <c r="R66" i="3" l="1"/>
  <c r="K67" i="3"/>
  <c r="W66" i="3"/>
  <c r="AA66" i="3" s="1"/>
  <c r="V66" i="3"/>
  <c r="Y66" i="3" s="1"/>
  <c r="Z66" i="3" s="1"/>
  <c r="X66" i="3" s="1"/>
  <c r="L67" i="3" l="1"/>
  <c r="F68" i="3"/>
  <c r="S67" i="3"/>
  <c r="AB66" i="3" l="1"/>
  <c r="T67" i="3"/>
  <c r="AC67" i="3" s="1"/>
  <c r="M67" i="3"/>
  <c r="U67" i="3" l="1"/>
  <c r="R67" i="3" l="1"/>
  <c r="W67" i="3"/>
  <c r="AA67" i="3" s="1"/>
  <c r="V67" i="3"/>
  <c r="Y67" i="3" s="1"/>
  <c r="Z67" i="3" s="1"/>
  <c r="X67" i="3" s="1"/>
  <c r="K68" i="3"/>
  <c r="L68" i="3" l="1"/>
  <c r="S68" i="3"/>
  <c r="F69" i="3"/>
  <c r="AB67" i="3" l="1"/>
  <c r="T68" i="3"/>
  <c r="AC68" i="3" s="1"/>
  <c r="M68" i="3"/>
  <c r="U68" i="3" l="1"/>
  <c r="K69" i="3" l="1"/>
  <c r="W68" i="3"/>
  <c r="AA68" i="3" s="1"/>
  <c r="R68" i="3"/>
  <c r="V68" i="3"/>
  <c r="Y68" i="3" s="1"/>
  <c r="Z68" i="3" s="1"/>
  <c r="X68" i="3" l="1"/>
  <c r="L69" i="3"/>
  <c r="F70" i="3"/>
  <c r="S69" i="3"/>
  <c r="AB68" i="3" l="1"/>
  <c r="T69" i="3"/>
  <c r="AC69" i="3" s="1"/>
  <c r="M69" i="3"/>
  <c r="U69" i="3" l="1"/>
  <c r="K70" i="3" s="1"/>
  <c r="R69" i="3" l="1"/>
  <c r="V69" i="3"/>
  <c r="Y69" i="3" s="1"/>
  <c r="Z69" i="3" s="1"/>
  <c r="W69" i="3"/>
  <c r="AA69" i="3" s="1"/>
  <c r="L70" i="3"/>
  <c r="S70" i="3"/>
  <c r="F71" i="3"/>
  <c r="X69" i="3" l="1"/>
  <c r="T70" i="3"/>
  <c r="AC70" i="3" s="1"/>
  <c r="AB69" i="3"/>
  <c r="U70" i="3"/>
  <c r="M70" i="3"/>
  <c r="V70" i="3" l="1"/>
  <c r="Y70" i="3" s="1"/>
  <c r="Z70" i="3" s="1"/>
  <c r="R70" i="3"/>
  <c r="K71" i="3"/>
  <c r="W70" i="3"/>
  <c r="AA70" i="3" s="1"/>
  <c r="L71" i="3" l="1"/>
  <c r="F72" i="3"/>
  <c r="S71" i="3"/>
  <c r="X70" i="3"/>
  <c r="AB70" i="3" l="1"/>
  <c r="T71" i="3"/>
  <c r="AC71" i="3" s="1"/>
  <c r="M71" i="3"/>
  <c r="U71" i="3" l="1"/>
  <c r="K72" i="3" l="1"/>
  <c r="V71" i="3"/>
  <c r="Y71" i="3" s="1"/>
  <c r="Z71" i="3" s="1"/>
  <c r="W71" i="3"/>
  <c r="AA71" i="3" s="1"/>
  <c r="R71" i="3"/>
  <c r="X71" i="3" l="1"/>
  <c r="L72" i="3"/>
  <c r="S72" i="3"/>
  <c r="F73" i="3"/>
  <c r="M72" i="3" l="1"/>
  <c r="AB71" i="3"/>
  <c r="T72" i="3"/>
  <c r="AC72" i="3" s="1"/>
  <c r="U72" i="3" l="1"/>
  <c r="K73" i="3" l="1"/>
  <c r="V72" i="3"/>
  <c r="Y72" i="3" s="1"/>
  <c r="Z72" i="3" s="1"/>
  <c r="R72" i="3"/>
  <c r="W72" i="3"/>
  <c r="AA72" i="3" s="1"/>
  <c r="X72" i="3" l="1"/>
  <c r="L73" i="3"/>
  <c r="S73" i="3"/>
  <c r="F74" i="3"/>
  <c r="AB72" i="3" l="1"/>
  <c r="T73" i="3"/>
  <c r="AC73" i="3" s="1"/>
  <c r="M73" i="3"/>
  <c r="U73" i="3" l="1"/>
  <c r="K74" i="3" l="1"/>
  <c r="W73" i="3"/>
  <c r="AA73" i="3" s="1"/>
  <c r="R73" i="3"/>
  <c r="V73" i="3"/>
  <c r="Y73" i="3" s="1"/>
  <c r="Z73" i="3" s="1"/>
  <c r="X73" i="3" s="1"/>
  <c r="L74" i="3" l="1"/>
  <c r="S74" i="3"/>
  <c r="F75" i="3"/>
  <c r="T74" i="3" l="1"/>
  <c r="AC74" i="3" s="1"/>
  <c r="AB73" i="3"/>
  <c r="M74" i="3"/>
  <c r="U74" i="3" l="1"/>
  <c r="V74" i="3" s="1"/>
  <c r="Y74" i="3" s="1"/>
  <c r="Z74" i="3" s="1"/>
  <c r="R74" i="3"/>
  <c r="K75" i="3"/>
  <c r="W74" i="3" l="1"/>
  <c r="AA74" i="3" s="1"/>
  <c r="L75" i="3"/>
  <c r="S75" i="3"/>
  <c r="F76" i="3"/>
  <c r="X74" i="3" l="1"/>
  <c r="AB74" i="3"/>
  <c r="T75" i="3"/>
  <c r="AC75" i="3" s="1"/>
  <c r="M75" i="3"/>
  <c r="U75" i="3" l="1"/>
  <c r="K76" i="3" l="1"/>
  <c r="R75" i="3"/>
  <c r="W75" i="3"/>
  <c r="AA75" i="3" s="1"/>
  <c r="V75" i="3"/>
  <c r="Y75" i="3" s="1"/>
  <c r="Z75" i="3" s="1"/>
  <c r="X75" i="3" s="1"/>
  <c r="L76" i="3" l="1"/>
  <c r="F77" i="3"/>
  <c r="S76" i="3"/>
  <c r="AB75" i="3" l="1"/>
  <c r="T76" i="3"/>
  <c r="AC76" i="3" s="1"/>
  <c r="M76" i="3"/>
  <c r="U76" i="3" l="1"/>
  <c r="K77" i="3"/>
  <c r="R76" i="3"/>
  <c r="W76" i="3"/>
  <c r="AA76" i="3" s="1"/>
  <c r="V76" i="3"/>
  <c r="Y76" i="3" s="1"/>
  <c r="Z76" i="3" s="1"/>
  <c r="X76" i="3" l="1"/>
  <c r="L77" i="3"/>
  <c r="S77" i="3"/>
  <c r="F78" i="3"/>
  <c r="AB76" i="3" l="1"/>
  <c r="T77" i="3"/>
  <c r="AC77" i="3" s="1"/>
  <c r="M77" i="3"/>
  <c r="U77" i="3" l="1"/>
  <c r="K78" i="3" l="1"/>
  <c r="W77" i="3"/>
  <c r="AA77" i="3" s="1"/>
  <c r="V77" i="3"/>
  <c r="Y77" i="3" s="1"/>
  <c r="Z77" i="3" s="1"/>
  <c r="R77" i="3"/>
  <c r="X77" i="3" l="1"/>
  <c r="L78" i="3"/>
  <c r="F79" i="3"/>
  <c r="S78" i="3"/>
  <c r="T78" i="3" l="1"/>
  <c r="AC78" i="3" s="1"/>
  <c r="AB77" i="3"/>
  <c r="M78" i="3"/>
  <c r="U78" i="3" l="1"/>
  <c r="W78" i="3" s="1"/>
  <c r="AA78" i="3" s="1"/>
  <c r="V78" i="3" l="1"/>
  <c r="Y78" i="3" s="1"/>
  <c r="Z78" i="3" s="1"/>
  <c r="X78" i="3" s="1"/>
  <c r="R78" i="3"/>
  <c r="K79" i="3"/>
  <c r="L79" i="3" s="1"/>
  <c r="F80" i="3" l="1"/>
  <c r="S79" i="3"/>
  <c r="T79" i="3" s="1"/>
  <c r="AC79" i="3" s="1"/>
  <c r="M79" i="3"/>
  <c r="AB78" i="3" l="1"/>
  <c r="U79" i="3"/>
  <c r="K80" i="3" l="1"/>
  <c r="R79" i="3"/>
  <c r="V79" i="3"/>
  <c r="Y79" i="3" s="1"/>
  <c r="Z79" i="3" s="1"/>
  <c r="W79" i="3"/>
  <c r="AA79" i="3" s="1"/>
  <c r="X79" i="3" l="1"/>
  <c r="L80" i="3"/>
  <c r="F81" i="3"/>
  <c r="S80" i="3"/>
  <c r="AB79" i="3" l="1"/>
  <c r="T80" i="3"/>
  <c r="AC80" i="3" s="1"/>
  <c r="M80" i="3"/>
  <c r="U80" i="3" l="1"/>
  <c r="V80" i="3" s="1"/>
  <c r="Y80" i="3" s="1"/>
  <c r="Z80" i="3" s="1"/>
  <c r="R80" i="3"/>
  <c r="W80" i="3" l="1"/>
  <c r="AA80" i="3" s="1"/>
  <c r="K81" i="3"/>
  <c r="S81" i="3" s="1"/>
  <c r="L81" i="3"/>
  <c r="F82" i="3"/>
  <c r="X80" i="3" l="1"/>
  <c r="AB80" i="3"/>
  <c r="T81" i="3"/>
  <c r="AC81" i="3" s="1"/>
  <c r="M81" i="3"/>
  <c r="U81" i="3" l="1"/>
  <c r="R81" i="3" l="1"/>
  <c r="K82" i="3"/>
  <c r="W81" i="3"/>
  <c r="AA81" i="3" s="1"/>
  <c r="V81" i="3"/>
  <c r="Y81" i="3" s="1"/>
  <c r="Z81" i="3" s="1"/>
  <c r="L82" i="3" l="1"/>
  <c r="S82" i="3"/>
  <c r="F83" i="3"/>
  <c r="X81" i="3"/>
  <c r="T82" i="3" l="1"/>
  <c r="AC82" i="3" s="1"/>
  <c r="AB81" i="3"/>
  <c r="M82" i="3"/>
  <c r="U82" i="3" l="1"/>
  <c r="R82" i="3" s="1"/>
  <c r="W82" i="3" l="1"/>
  <c r="AA82" i="3" s="1"/>
  <c r="V82" i="3"/>
  <c r="Y82" i="3" s="1"/>
  <c r="Z82" i="3" s="1"/>
  <c r="X82" i="3" s="1"/>
  <c r="K83" i="3"/>
  <c r="L83" i="3" s="1"/>
  <c r="S83" i="3" l="1"/>
  <c r="AB82" i="3" s="1"/>
  <c r="F84" i="3"/>
  <c r="M83" i="3"/>
  <c r="T83" i="3" l="1"/>
  <c r="AC83" i="3" s="1"/>
  <c r="U83" i="3" l="1"/>
  <c r="W83" i="3" s="1"/>
  <c r="AA83" i="3" s="1"/>
  <c r="R83" i="3"/>
  <c r="K84" i="3"/>
  <c r="V83" i="3"/>
  <c r="Y83" i="3" s="1"/>
  <c r="Z83" i="3" s="1"/>
  <c r="X83" i="3" l="1"/>
  <c r="L84" i="3"/>
  <c r="F85" i="3"/>
  <c r="S84" i="3"/>
  <c r="AB83" i="3" l="1"/>
  <c r="T84" i="3"/>
  <c r="AC84" i="3" s="1"/>
  <c r="M84" i="3"/>
  <c r="U84" i="3" l="1"/>
  <c r="K85" i="3" l="1"/>
  <c r="R84" i="3"/>
  <c r="W84" i="3"/>
  <c r="AA84" i="3" s="1"/>
  <c r="V84" i="3"/>
  <c r="Y84" i="3" s="1"/>
  <c r="Z84" i="3" s="1"/>
  <c r="X84" i="3" s="1"/>
  <c r="L85" i="3" l="1"/>
  <c r="F86" i="3"/>
  <c r="S85" i="3"/>
  <c r="AB84" i="3" l="1"/>
  <c r="T85" i="3"/>
  <c r="AC85" i="3" s="1"/>
  <c r="M85" i="3"/>
  <c r="U85" i="3" l="1"/>
  <c r="V85" i="3" l="1"/>
  <c r="Y85" i="3" s="1"/>
  <c r="Z85" i="3" s="1"/>
  <c r="R85" i="3"/>
  <c r="K86" i="3"/>
  <c r="W85" i="3"/>
  <c r="AA85" i="3" s="1"/>
  <c r="L86" i="3" l="1"/>
  <c r="F87" i="3"/>
  <c r="S86" i="3"/>
  <c r="X85" i="3"/>
  <c r="T86" i="3" l="1"/>
  <c r="AC86" i="3" s="1"/>
  <c r="AB85" i="3"/>
  <c r="M86" i="3"/>
  <c r="U86" i="3" l="1"/>
  <c r="V86" i="3" l="1"/>
  <c r="Y86" i="3" s="1"/>
  <c r="Z86" i="3" s="1"/>
  <c r="R86" i="3"/>
  <c r="K87" i="3"/>
  <c r="W86" i="3"/>
  <c r="AA86" i="3" s="1"/>
  <c r="L87" i="3" l="1"/>
  <c r="F88" i="3"/>
  <c r="S87" i="3"/>
  <c r="X86" i="3"/>
  <c r="AB86" i="3" l="1"/>
  <c r="T87" i="3"/>
  <c r="AC87" i="3" s="1"/>
  <c r="M87" i="3"/>
  <c r="U87" i="3" l="1"/>
  <c r="V87" i="3" s="1"/>
  <c r="Y87" i="3" s="1"/>
  <c r="Z87" i="3" s="1"/>
  <c r="R87" i="3" l="1"/>
  <c r="W87" i="3"/>
  <c r="AA87" i="3" s="1"/>
  <c r="K88" i="3"/>
  <c r="S88" i="3" s="1"/>
  <c r="L88" i="3" l="1"/>
  <c r="X87" i="3"/>
  <c r="F89" i="3"/>
  <c r="AB87" i="3"/>
  <c r="T88" i="3"/>
  <c r="AC88" i="3" s="1"/>
  <c r="M88" i="3"/>
  <c r="U88" i="3" l="1"/>
  <c r="K89" i="3" l="1"/>
  <c r="V88" i="3"/>
  <c r="Y88" i="3" s="1"/>
  <c r="Z88" i="3" s="1"/>
  <c r="R88" i="3"/>
  <c r="W88" i="3"/>
  <c r="AA88" i="3" s="1"/>
  <c r="X88" i="3" l="1"/>
  <c r="L89" i="3"/>
  <c r="F90" i="3"/>
  <c r="S89" i="3"/>
  <c r="AB88" i="3" l="1"/>
  <c r="T89" i="3"/>
  <c r="AC89" i="3" s="1"/>
  <c r="M89" i="3"/>
  <c r="U89" i="3" l="1"/>
  <c r="K90" i="3" l="1"/>
  <c r="W89" i="3"/>
  <c r="AA89" i="3" s="1"/>
  <c r="V89" i="3"/>
  <c r="Y89" i="3" s="1"/>
  <c r="Z89" i="3" s="1"/>
  <c r="X89" i="3" s="1"/>
  <c r="R89" i="3"/>
  <c r="L90" i="3" l="1"/>
  <c r="S90" i="3"/>
  <c r="F91" i="3"/>
  <c r="T90" i="3" l="1"/>
  <c r="AC90" i="3" s="1"/>
  <c r="AB89" i="3"/>
  <c r="M90" i="3"/>
  <c r="U90" i="3" l="1"/>
  <c r="W90" i="3" l="1"/>
  <c r="AA90" i="3" s="1"/>
  <c r="V90" i="3"/>
  <c r="Y90" i="3" s="1"/>
  <c r="Z90" i="3" s="1"/>
  <c r="R90" i="3"/>
  <c r="K91" i="3"/>
  <c r="X90" i="3" l="1"/>
  <c r="L91" i="3"/>
  <c r="F92" i="3"/>
  <c r="S91" i="3"/>
  <c r="AB90" i="3" l="1"/>
  <c r="T91" i="3"/>
  <c r="AC91" i="3" s="1"/>
  <c r="M91" i="3"/>
  <c r="U91" i="3" l="1"/>
  <c r="W91" i="3" s="1"/>
  <c r="AA91" i="3" s="1"/>
  <c r="R91" i="3"/>
  <c r="V91" i="3" l="1"/>
  <c r="Y91" i="3" s="1"/>
  <c r="Z91" i="3" s="1"/>
  <c r="X91" i="3" s="1"/>
  <c r="K92" i="3"/>
  <c r="F93" i="3" s="1"/>
  <c r="S92" i="3"/>
  <c r="L92" i="3" l="1"/>
  <c r="AB91" i="3"/>
  <c r="T92" i="3"/>
  <c r="AC92" i="3" s="1"/>
  <c r="M92" i="3"/>
  <c r="U92" i="3" l="1"/>
  <c r="K93" i="3" l="1"/>
  <c r="V92" i="3"/>
  <c r="Y92" i="3" s="1"/>
  <c r="Z92" i="3" s="1"/>
  <c r="R92" i="3"/>
  <c r="W92" i="3"/>
  <c r="AA92" i="3" s="1"/>
  <c r="X92" i="3" l="1"/>
  <c r="L93" i="3"/>
  <c r="S93" i="3"/>
  <c r="F94" i="3"/>
  <c r="AB92" i="3" l="1"/>
  <c r="T93" i="3"/>
  <c r="AC93" i="3" s="1"/>
  <c r="M93" i="3"/>
  <c r="U93" i="3" l="1"/>
  <c r="K94" i="3" l="1"/>
  <c r="R93" i="3"/>
  <c r="W93" i="3"/>
  <c r="AA93" i="3" s="1"/>
  <c r="V93" i="3"/>
  <c r="Y93" i="3" s="1"/>
  <c r="Z93" i="3" s="1"/>
  <c r="X93" i="3" s="1"/>
  <c r="L94" i="3" l="1"/>
  <c r="S94" i="3"/>
  <c r="F95" i="3"/>
  <c r="T94" i="3" l="1"/>
  <c r="AC94" i="3" s="1"/>
  <c r="AB93" i="3"/>
  <c r="M94" i="3"/>
  <c r="U94" i="3"/>
  <c r="K95" i="3" l="1"/>
  <c r="W94" i="3"/>
  <c r="AA94" i="3" s="1"/>
  <c r="V94" i="3"/>
  <c r="Y94" i="3" s="1"/>
  <c r="Z94" i="3" s="1"/>
  <c r="R94" i="3"/>
  <c r="X94" i="3" l="1"/>
  <c r="L95" i="3"/>
  <c r="F96" i="3"/>
  <c r="S95" i="3"/>
  <c r="AB94" i="3" l="1"/>
  <c r="T95" i="3"/>
  <c r="AC95" i="3" s="1"/>
  <c r="M95" i="3"/>
  <c r="U95" i="3" l="1"/>
  <c r="K96" i="3" l="1"/>
  <c r="W95" i="3"/>
  <c r="AA95" i="3" s="1"/>
  <c r="R95" i="3"/>
  <c r="V95" i="3"/>
  <c r="Y95" i="3" s="1"/>
  <c r="Z95" i="3" s="1"/>
  <c r="X95" i="3" s="1"/>
  <c r="L96" i="3" l="1"/>
  <c r="F97" i="3"/>
  <c r="S96" i="3"/>
  <c r="AB95" i="3" l="1"/>
  <c r="T96" i="3"/>
  <c r="AC96" i="3" s="1"/>
  <c r="M96" i="3"/>
  <c r="U96" i="3" l="1"/>
  <c r="K97" i="3" l="1"/>
  <c r="W96" i="3"/>
  <c r="AA96" i="3" s="1"/>
  <c r="R96" i="3"/>
  <c r="V96" i="3"/>
  <c r="Y96" i="3" s="1"/>
  <c r="Z96" i="3" s="1"/>
  <c r="X96" i="3" l="1"/>
  <c r="L97" i="3"/>
  <c r="F98" i="3"/>
  <c r="S97" i="3"/>
  <c r="AB96" i="3" l="1"/>
  <c r="T97" i="3"/>
  <c r="AC97" i="3" s="1"/>
  <c r="M97" i="3"/>
  <c r="U97" i="3" l="1"/>
  <c r="R97" i="3" l="1"/>
  <c r="K98" i="3"/>
  <c r="W97" i="3"/>
  <c r="AA97" i="3" s="1"/>
  <c r="V97" i="3"/>
  <c r="Y97" i="3" s="1"/>
  <c r="Z97" i="3" s="1"/>
  <c r="X97" i="3" s="1"/>
  <c r="L98" i="3" l="1"/>
  <c r="S98" i="3"/>
  <c r="F99" i="3"/>
  <c r="T98" i="3" l="1"/>
  <c r="AC98" i="3" s="1"/>
  <c r="AB97" i="3"/>
  <c r="M98" i="3"/>
  <c r="U98" i="3" l="1"/>
  <c r="V98" i="3" s="1"/>
  <c r="Y98" i="3" s="1"/>
  <c r="Z98" i="3" s="1"/>
  <c r="W98" i="3" l="1"/>
  <c r="AA98" i="3" s="1"/>
  <c r="K99" i="3"/>
  <c r="L99" i="3" s="1"/>
  <c r="R98" i="3"/>
  <c r="S99" i="3" l="1"/>
  <c r="F100" i="3"/>
  <c r="X98" i="3"/>
  <c r="AB98" i="3"/>
  <c r="T99" i="3"/>
  <c r="AC99" i="3" s="1"/>
  <c r="M99" i="3"/>
  <c r="U99" i="3" l="1"/>
  <c r="R99" i="3" l="1"/>
  <c r="K100" i="3"/>
  <c r="W99" i="3"/>
  <c r="AA99" i="3" s="1"/>
  <c r="V99" i="3"/>
  <c r="Y99" i="3" s="1"/>
  <c r="Z99" i="3" s="1"/>
  <c r="X99" i="3" s="1"/>
  <c r="L100" i="3" l="1"/>
  <c r="S100" i="3"/>
  <c r="F101" i="3"/>
  <c r="AB99" i="3" l="1"/>
  <c r="T100" i="3"/>
  <c r="AC100" i="3" s="1"/>
  <c r="M100" i="3"/>
  <c r="U100" i="3" l="1"/>
  <c r="K101" i="3" l="1"/>
  <c r="V100" i="3"/>
  <c r="Y100" i="3" s="1"/>
  <c r="Z100" i="3" s="1"/>
  <c r="R100" i="3"/>
  <c r="W100" i="3"/>
  <c r="AA100" i="3" s="1"/>
  <c r="X100" i="3" l="1"/>
  <c r="L101" i="3"/>
  <c r="F102" i="3"/>
  <c r="S101" i="3"/>
  <c r="AB100" i="3" l="1"/>
  <c r="T101" i="3"/>
  <c r="AC101" i="3" s="1"/>
  <c r="M101" i="3"/>
  <c r="U101" i="3" l="1"/>
  <c r="W101" i="3" l="1"/>
  <c r="AA101" i="3" s="1"/>
  <c r="V101" i="3"/>
  <c r="Y101" i="3" s="1"/>
  <c r="Z101" i="3" s="1"/>
  <c r="X101" i="3" s="1"/>
  <c r="R101" i="3"/>
  <c r="K102" i="3"/>
  <c r="L102" i="3" l="1"/>
  <c r="F103" i="3"/>
  <c r="S102" i="3"/>
  <c r="T102" i="3" l="1"/>
  <c r="AC102" i="3" s="1"/>
  <c r="AB101" i="3"/>
  <c r="M102" i="3"/>
  <c r="U102" i="3" l="1"/>
  <c r="R102" i="3" l="1"/>
  <c r="K103" i="3"/>
  <c r="W102" i="3"/>
  <c r="AA102" i="3" s="1"/>
  <c r="V102" i="3"/>
  <c r="Y102" i="3" s="1"/>
  <c r="Z102" i="3" s="1"/>
  <c r="X102" i="3" s="1"/>
  <c r="L103" i="3" l="1"/>
  <c r="S103" i="3"/>
  <c r="F104" i="3"/>
  <c r="AB102" i="3" l="1"/>
  <c r="T103" i="3"/>
  <c r="AC103" i="3" s="1"/>
  <c r="M103" i="3"/>
  <c r="U103" i="3" l="1"/>
  <c r="K104" i="3" l="1"/>
  <c r="R103" i="3"/>
  <c r="W103" i="3"/>
  <c r="AA103" i="3" s="1"/>
  <c r="V103" i="3"/>
  <c r="Y103" i="3" s="1"/>
  <c r="Z103" i="3" s="1"/>
  <c r="X103" i="3" s="1"/>
  <c r="L104" i="3" l="1"/>
  <c r="F105" i="3"/>
  <c r="S104" i="3"/>
  <c r="AB103" i="3" l="1"/>
  <c r="T104" i="3"/>
  <c r="AC104" i="3" s="1"/>
  <c r="M104" i="3"/>
  <c r="U104" i="3" l="1"/>
  <c r="K105" i="3" l="1"/>
  <c r="W104" i="3"/>
  <c r="AA104" i="3" s="1"/>
  <c r="R104" i="3"/>
  <c r="V104" i="3"/>
  <c r="Y104" i="3" s="1"/>
  <c r="Z104" i="3" s="1"/>
  <c r="X104" i="3" s="1"/>
  <c r="L105" i="3" l="1"/>
  <c r="S105" i="3"/>
  <c r="F106" i="3"/>
  <c r="AB104" i="3" l="1"/>
  <c r="T105" i="3"/>
  <c r="AC105" i="3" s="1"/>
  <c r="M105" i="3"/>
  <c r="U105" i="3" l="1"/>
  <c r="W105" i="3" l="1"/>
  <c r="AA105" i="3" s="1"/>
  <c r="V105" i="3"/>
  <c r="Y105" i="3" s="1"/>
  <c r="Z105" i="3" s="1"/>
  <c r="X105" i="3" s="1"/>
  <c r="K106" i="3"/>
  <c r="R105" i="3"/>
  <c r="L106" i="3" l="1"/>
  <c r="F107" i="3"/>
  <c r="S106" i="3"/>
  <c r="T106" i="3" l="1"/>
  <c r="AC106" i="3" s="1"/>
  <c r="AB105" i="3"/>
  <c r="M106" i="3"/>
  <c r="U106" i="3" l="1"/>
  <c r="K107" i="3" s="1"/>
  <c r="W106" i="3" l="1"/>
  <c r="AA106" i="3" s="1"/>
  <c r="R106" i="3"/>
  <c r="V106" i="3"/>
  <c r="Y106" i="3" s="1"/>
  <c r="Z106" i="3" s="1"/>
  <c r="L107" i="3"/>
  <c r="F108" i="3"/>
  <c r="S107" i="3"/>
  <c r="X106" i="3" l="1"/>
  <c r="AB106" i="3"/>
  <c r="T107" i="3"/>
  <c r="AC107" i="3" s="1"/>
  <c r="M107" i="3"/>
  <c r="U107" i="3" l="1"/>
  <c r="R107" i="3" l="1"/>
  <c r="W107" i="3"/>
  <c r="AA107" i="3" s="1"/>
  <c r="V107" i="3"/>
  <c r="Y107" i="3" s="1"/>
  <c r="Z107" i="3" s="1"/>
  <c r="K108" i="3"/>
  <c r="X107" i="3" l="1"/>
  <c r="L108" i="3"/>
  <c r="F109" i="3"/>
  <c r="S108" i="3"/>
  <c r="AB107" i="3" l="1"/>
  <c r="T108" i="3"/>
  <c r="AC108" i="3" s="1"/>
  <c r="M108" i="3"/>
  <c r="U108" i="3" l="1"/>
  <c r="V108" i="3" s="1"/>
  <c r="Y108" i="3" s="1"/>
  <c r="Z108" i="3" s="1"/>
  <c r="W108" i="3" l="1"/>
  <c r="AA108" i="3" s="1"/>
  <c r="K109" i="3"/>
  <c r="L109" i="3" s="1"/>
  <c r="R108" i="3"/>
  <c r="X108" i="3"/>
  <c r="F110" i="3" l="1"/>
  <c r="S109" i="3"/>
  <c r="AB108" i="3" s="1"/>
  <c r="T109" i="3"/>
  <c r="AC109" i="3" s="1"/>
  <c r="M109" i="3"/>
  <c r="U109" i="3" l="1"/>
  <c r="W109" i="3" l="1"/>
  <c r="AA109" i="3" s="1"/>
  <c r="V109" i="3"/>
  <c r="Y109" i="3" s="1"/>
  <c r="Z109" i="3" s="1"/>
  <c r="K110" i="3"/>
  <c r="R109" i="3"/>
  <c r="L110" i="3" l="1"/>
  <c r="F111" i="3"/>
  <c r="S110" i="3"/>
  <c r="X109" i="3"/>
  <c r="T110" i="3" l="1"/>
  <c r="AC110" i="3" s="1"/>
  <c r="AB109" i="3"/>
  <c r="M110" i="3"/>
  <c r="U110" i="3" l="1"/>
  <c r="V110" i="3" l="1"/>
  <c r="Y110" i="3" s="1"/>
  <c r="Z110" i="3" s="1"/>
  <c r="R110" i="3"/>
  <c r="K111" i="3"/>
  <c r="W110" i="3"/>
  <c r="AA110" i="3" s="1"/>
  <c r="L111" i="3" l="1"/>
  <c r="S111" i="3"/>
  <c r="F112" i="3"/>
  <c r="X110" i="3"/>
  <c r="AB110" i="3" l="1"/>
  <c r="T111" i="3"/>
  <c r="AC111" i="3" s="1"/>
  <c r="M111" i="3"/>
  <c r="U111" i="3" l="1"/>
  <c r="W111" i="3" l="1"/>
  <c r="AA111" i="3" s="1"/>
  <c r="V111" i="3"/>
  <c r="Y111" i="3" s="1"/>
  <c r="Z111" i="3" s="1"/>
  <c r="X111" i="3" s="1"/>
  <c r="K112" i="3"/>
  <c r="R111" i="3"/>
  <c r="L112" i="3" l="1"/>
  <c r="F113" i="3"/>
  <c r="S112" i="3"/>
  <c r="AB111" i="3" l="1"/>
  <c r="T112" i="3"/>
  <c r="AC112" i="3" s="1"/>
  <c r="M112" i="3"/>
  <c r="U112" i="3" l="1"/>
  <c r="W112" i="3" s="1"/>
  <c r="AA112" i="3" s="1"/>
  <c r="K113" i="3"/>
  <c r="R112" i="3" l="1"/>
  <c r="V112" i="3"/>
  <c r="Y112" i="3" s="1"/>
  <c r="Z112" i="3" s="1"/>
  <c r="X112" i="3" s="1"/>
  <c r="L113" i="3"/>
  <c r="F114" i="3"/>
  <c r="S113" i="3"/>
  <c r="AB112" i="3" l="1"/>
  <c r="T113" i="3"/>
  <c r="AC113" i="3" s="1"/>
  <c r="M113" i="3"/>
  <c r="U113" i="3" l="1"/>
  <c r="W113" i="3" l="1"/>
  <c r="AA113" i="3" s="1"/>
  <c r="K114" i="3"/>
  <c r="V113" i="3"/>
  <c r="Y113" i="3" s="1"/>
  <c r="Z113" i="3" s="1"/>
  <c r="X113" i="3" s="1"/>
  <c r="R113" i="3"/>
  <c r="L114" i="3" l="1"/>
  <c r="S114" i="3"/>
  <c r="F115" i="3"/>
  <c r="T114" i="3" l="1"/>
  <c r="AC114" i="3" s="1"/>
  <c r="AB113" i="3"/>
  <c r="M114" i="3"/>
  <c r="U114" i="3" l="1"/>
  <c r="K115" i="3" s="1"/>
  <c r="W114" i="3"/>
  <c r="AA114" i="3" s="1"/>
  <c r="V114" i="3" l="1"/>
  <c r="Y114" i="3" s="1"/>
  <c r="Z114" i="3" s="1"/>
  <c r="X114" i="3" s="1"/>
  <c r="R114" i="3"/>
  <c r="L115" i="3"/>
  <c r="F116" i="3"/>
  <c r="S115" i="3"/>
  <c r="AB114" i="3" l="1"/>
  <c r="T115" i="3"/>
  <c r="AC115" i="3" s="1"/>
  <c r="M115" i="3"/>
  <c r="U115" i="3" l="1"/>
  <c r="W115" i="3" s="1"/>
  <c r="AA115" i="3" s="1"/>
  <c r="K116" i="3"/>
  <c r="R115" i="3"/>
  <c r="V115" i="3" l="1"/>
  <c r="Y115" i="3" s="1"/>
  <c r="Z115" i="3" s="1"/>
  <c r="X115" i="3" s="1"/>
  <c r="L116" i="3"/>
  <c r="S116" i="3"/>
  <c r="F117" i="3"/>
  <c r="AB115" i="3" l="1"/>
  <c r="T116" i="3"/>
  <c r="AC116" i="3" s="1"/>
  <c r="M116" i="3"/>
  <c r="U116" i="3" l="1"/>
  <c r="K117" i="3" l="1"/>
  <c r="V116" i="3"/>
  <c r="Y116" i="3" s="1"/>
  <c r="Z116" i="3" s="1"/>
  <c r="W116" i="3"/>
  <c r="AA116" i="3" s="1"/>
  <c r="R116" i="3"/>
  <c r="X116" i="3" l="1"/>
  <c r="L117" i="3"/>
  <c r="F118" i="3"/>
  <c r="S117" i="3"/>
  <c r="AB116" i="3" l="1"/>
  <c r="T117" i="3"/>
  <c r="AC117" i="3" s="1"/>
  <c r="M117" i="3"/>
  <c r="U117" i="3" l="1"/>
  <c r="V117" i="3" l="1"/>
  <c r="Y117" i="3" s="1"/>
  <c r="Z117" i="3" s="1"/>
  <c r="K118" i="3"/>
  <c r="R117" i="3"/>
  <c r="W117" i="3"/>
  <c r="AA117" i="3" s="1"/>
  <c r="L118" i="3" l="1"/>
  <c r="S118" i="3"/>
  <c r="F119" i="3"/>
  <c r="X117" i="3"/>
  <c r="T118" i="3" l="1"/>
  <c r="AC118" i="3" s="1"/>
  <c r="AB117" i="3"/>
  <c r="M118" i="3"/>
  <c r="U118" i="3"/>
  <c r="W118" i="3" l="1"/>
  <c r="AA118" i="3" s="1"/>
  <c r="V118" i="3"/>
  <c r="Y118" i="3" s="1"/>
  <c r="Z118" i="3" s="1"/>
  <c r="X118" i="3" s="1"/>
  <c r="K119" i="3"/>
  <c r="R118" i="3"/>
  <c r="L119" i="3" l="1"/>
  <c r="F120" i="3"/>
  <c r="S119" i="3"/>
  <c r="AB118" i="3" l="1"/>
  <c r="T119" i="3"/>
  <c r="AC119" i="3" s="1"/>
  <c r="M119" i="3"/>
  <c r="U119" i="3" l="1"/>
  <c r="W119" i="3" l="1"/>
  <c r="AA119" i="3" s="1"/>
  <c r="V119" i="3"/>
  <c r="Y119" i="3" s="1"/>
  <c r="Z119" i="3" s="1"/>
  <c r="K120" i="3"/>
  <c r="R119" i="3"/>
  <c r="X119" i="3" l="1"/>
  <c r="L120" i="3"/>
  <c r="F121" i="3"/>
  <c r="S120" i="3"/>
  <c r="AB119" i="3" l="1"/>
  <c r="T120" i="3"/>
  <c r="AC120" i="3" s="1"/>
  <c r="M120" i="3"/>
  <c r="U120" i="3" l="1"/>
  <c r="K121" i="3" l="1"/>
  <c r="R120" i="3"/>
  <c r="W120" i="3"/>
  <c r="AA120" i="3" s="1"/>
  <c r="V120" i="3"/>
  <c r="Y120" i="3" s="1"/>
  <c r="Z120" i="3" s="1"/>
  <c r="X120" i="3" s="1"/>
  <c r="L121" i="3" l="1"/>
  <c r="S121" i="3"/>
  <c r="F122" i="3"/>
  <c r="AB120" i="3" l="1"/>
  <c r="T121" i="3"/>
  <c r="AC121" i="3" s="1"/>
  <c r="M121" i="3"/>
  <c r="U121" i="3" l="1"/>
  <c r="W121" i="3" l="1"/>
  <c r="AA121" i="3" s="1"/>
  <c r="K122" i="3"/>
  <c r="V121" i="3"/>
  <c r="Y121" i="3" s="1"/>
  <c r="Z121" i="3" s="1"/>
  <c r="X121" i="3" s="1"/>
  <c r="R121" i="3"/>
  <c r="L122" i="3" l="1"/>
  <c r="F123" i="3"/>
  <c r="S122" i="3"/>
  <c r="T122" i="3" l="1"/>
  <c r="AC122" i="3" s="1"/>
  <c r="AB121" i="3"/>
  <c r="M122" i="3"/>
  <c r="U122" i="3" l="1"/>
  <c r="K123" i="3" s="1"/>
  <c r="R122" i="3" l="1"/>
  <c r="W122" i="3"/>
  <c r="AA122" i="3" s="1"/>
  <c r="V122" i="3"/>
  <c r="Y122" i="3" s="1"/>
  <c r="Z122" i="3" s="1"/>
  <c r="L123" i="3"/>
  <c r="S123" i="3"/>
  <c r="F124" i="3"/>
  <c r="X122" i="3" l="1"/>
  <c r="AB122" i="3"/>
  <c r="T123" i="3"/>
  <c r="AC123" i="3" s="1"/>
  <c r="M123" i="3"/>
  <c r="U123" i="3" l="1"/>
  <c r="K124" i="3" l="1"/>
  <c r="V123" i="3"/>
  <c r="Y123" i="3" s="1"/>
  <c r="Z123" i="3" s="1"/>
  <c r="W123" i="3"/>
  <c r="AA123" i="3" s="1"/>
  <c r="R123" i="3"/>
  <c r="X123" i="3" l="1"/>
  <c r="L124" i="3"/>
  <c r="F125" i="3"/>
  <c r="S124" i="3"/>
  <c r="AB123" i="3" l="1"/>
  <c r="T124" i="3"/>
  <c r="AC124" i="3" s="1"/>
  <c r="M124" i="3"/>
  <c r="U124" i="3" l="1"/>
  <c r="K125" i="3" l="1"/>
  <c r="W124" i="3"/>
  <c r="AA124" i="3" s="1"/>
  <c r="R124" i="3"/>
  <c r="V124" i="3"/>
  <c r="Y124" i="3" s="1"/>
  <c r="Z124" i="3" s="1"/>
  <c r="X124" i="3" l="1"/>
  <c r="L125" i="3"/>
  <c r="S125" i="3"/>
  <c r="F126" i="3"/>
  <c r="AB124" i="3" l="1"/>
  <c r="T125" i="3"/>
  <c r="AC125" i="3" s="1"/>
  <c r="M125" i="3"/>
  <c r="U125" i="3" l="1"/>
  <c r="K126" i="3" l="1"/>
  <c r="R125" i="3"/>
  <c r="W125" i="3"/>
  <c r="AA125" i="3" s="1"/>
  <c r="V125" i="3"/>
  <c r="Y125" i="3" s="1"/>
  <c r="Z125" i="3" s="1"/>
  <c r="X125" i="3" s="1"/>
  <c r="L126" i="3" l="1"/>
  <c r="F127" i="3"/>
  <c r="S126" i="3"/>
  <c r="T126" i="3" l="1"/>
  <c r="AC126" i="3" s="1"/>
  <c r="AB125" i="3"/>
  <c r="M126" i="3"/>
  <c r="U126" i="3"/>
  <c r="K127" i="3" l="1"/>
  <c r="W126" i="3"/>
  <c r="AA126" i="3" s="1"/>
  <c r="V126" i="3"/>
  <c r="Y126" i="3" s="1"/>
  <c r="Z126" i="3" s="1"/>
  <c r="X126" i="3" s="1"/>
  <c r="R126" i="3"/>
  <c r="L127" i="3" l="1"/>
  <c r="S127" i="3"/>
  <c r="F128" i="3"/>
  <c r="AB126" i="3" l="1"/>
  <c r="T127" i="3"/>
  <c r="AC127" i="3" s="1"/>
  <c r="M127" i="3"/>
  <c r="U127" i="3" l="1"/>
  <c r="W127" i="3" l="1"/>
  <c r="AA127" i="3" s="1"/>
  <c r="V127" i="3"/>
  <c r="Y127" i="3" s="1"/>
  <c r="Z127" i="3" s="1"/>
  <c r="X127" i="3" s="1"/>
  <c r="K128" i="3"/>
  <c r="R127" i="3"/>
  <c r="L128" i="3" l="1"/>
  <c r="F129" i="3"/>
  <c r="S128" i="3"/>
  <c r="AB127" i="3" l="1"/>
  <c r="T128" i="3"/>
  <c r="AC128" i="3" s="1"/>
  <c r="M128" i="3"/>
  <c r="U128" i="3" l="1"/>
  <c r="W128" i="3" l="1"/>
  <c r="AA128" i="3" s="1"/>
  <c r="K129" i="3"/>
  <c r="V128" i="3"/>
  <c r="Y128" i="3" s="1"/>
  <c r="Z128" i="3" s="1"/>
  <c r="X128" i="3" s="1"/>
  <c r="R128" i="3"/>
  <c r="L129" i="3" l="1"/>
  <c r="S129" i="3"/>
  <c r="F130" i="3"/>
  <c r="T129" i="3" l="1"/>
  <c r="AC129" i="3" s="1"/>
  <c r="AB128" i="3"/>
  <c r="M129" i="3"/>
  <c r="U129" i="3" l="1"/>
  <c r="K130" i="3" l="1"/>
  <c r="V129" i="3"/>
  <c r="Y129" i="3" s="1"/>
  <c r="Z129" i="3" s="1"/>
  <c r="R129" i="3"/>
  <c r="W129" i="3"/>
  <c r="AA129" i="3" s="1"/>
  <c r="X129" i="3" l="1"/>
  <c r="L130" i="3"/>
  <c r="F131" i="3"/>
  <c r="S130" i="3"/>
  <c r="T130" i="3" l="1"/>
  <c r="AC130" i="3" s="1"/>
  <c r="AB129" i="3"/>
  <c r="M130" i="3"/>
  <c r="U130" i="3"/>
  <c r="W130" i="3" l="1"/>
  <c r="AA130" i="3" s="1"/>
  <c r="R130" i="3"/>
  <c r="V130" i="3"/>
  <c r="Y130" i="3" s="1"/>
  <c r="Z130" i="3" s="1"/>
  <c r="X130" i="3" s="1"/>
  <c r="K131" i="3"/>
  <c r="L131" i="3" l="1"/>
  <c r="S131" i="3"/>
  <c r="F132" i="3"/>
  <c r="T131" i="3" l="1"/>
  <c r="AC131" i="3" s="1"/>
  <c r="AB130" i="3"/>
  <c r="M131" i="3"/>
  <c r="U131" i="3" l="1"/>
  <c r="K132" i="3" l="1"/>
  <c r="V131" i="3"/>
  <c r="Y131" i="3" s="1"/>
  <c r="Z131" i="3" s="1"/>
  <c r="W131" i="3"/>
  <c r="AA131" i="3" s="1"/>
  <c r="R131" i="3"/>
  <c r="X131" i="3" l="1"/>
  <c r="L132" i="3"/>
  <c r="F133" i="3"/>
  <c r="S132" i="3"/>
  <c r="T132" i="3" l="1"/>
  <c r="AC132" i="3" s="1"/>
  <c r="AB131" i="3"/>
  <c r="M132" i="3"/>
  <c r="U132" i="3" l="1"/>
  <c r="R132" i="3" l="1"/>
  <c r="K133" i="3"/>
  <c r="V132" i="3"/>
  <c r="Y132" i="3" s="1"/>
  <c r="Z132" i="3" s="1"/>
  <c r="W132" i="3"/>
  <c r="AA132" i="3" s="1"/>
  <c r="X132" i="3" l="1"/>
  <c r="L133" i="3"/>
  <c r="S133" i="3"/>
  <c r="F134" i="3"/>
  <c r="AB132" i="3" l="1"/>
  <c r="T133" i="3"/>
  <c r="AC133" i="3" s="1"/>
  <c r="M133" i="3"/>
  <c r="U133" i="3" l="1"/>
  <c r="V133" i="3" s="1"/>
  <c r="Y133" i="3" s="1"/>
  <c r="Z133" i="3" s="1"/>
  <c r="K134" i="3" l="1"/>
  <c r="S134" i="3" s="1"/>
  <c r="W133" i="3"/>
  <c r="AA133" i="3" s="1"/>
  <c r="R133" i="3"/>
  <c r="L134" i="3"/>
  <c r="F135" i="3"/>
  <c r="X133" i="3" l="1"/>
  <c r="AB133" i="3"/>
  <c r="T134" i="3"/>
  <c r="AC134" i="3" s="1"/>
  <c r="M134" i="3"/>
  <c r="U134" i="3" l="1"/>
  <c r="W134" i="3" l="1"/>
  <c r="AA134" i="3" s="1"/>
  <c r="K135" i="3"/>
  <c r="V134" i="3"/>
  <c r="Y134" i="3" s="1"/>
  <c r="Z134" i="3" s="1"/>
  <c r="X134" i="3" s="1"/>
  <c r="R134" i="3"/>
  <c r="L135" i="3" l="1"/>
  <c r="S135" i="3"/>
  <c r="F136" i="3"/>
  <c r="T135" i="3" l="1"/>
  <c r="AC135" i="3" s="1"/>
  <c r="AB134" i="3"/>
  <c r="M135" i="3"/>
  <c r="U135" i="3" l="1"/>
  <c r="V135" i="3" l="1"/>
  <c r="Y135" i="3" s="1"/>
  <c r="Z135" i="3" s="1"/>
  <c r="R135" i="3"/>
  <c r="K136" i="3"/>
  <c r="W135" i="3"/>
  <c r="AA135" i="3" s="1"/>
  <c r="L136" i="3" l="1"/>
  <c r="F137" i="3"/>
  <c r="S136" i="3"/>
  <c r="X135" i="3"/>
  <c r="T136" i="3" l="1"/>
  <c r="AC136" i="3" s="1"/>
  <c r="AB135" i="3"/>
  <c r="M136" i="3"/>
  <c r="U136" i="3" l="1"/>
  <c r="V136" i="3" l="1"/>
  <c r="Y136" i="3" s="1"/>
  <c r="Z136" i="3" s="1"/>
  <c r="R136" i="3"/>
  <c r="W136" i="3"/>
  <c r="AA136" i="3" s="1"/>
  <c r="K137" i="3"/>
  <c r="X136" i="3" l="1"/>
  <c r="L137" i="3"/>
  <c r="S137" i="3"/>
  <c r="F138" i="3"/>
  <c r="AB136" i="3" l="1"/>
  <c r="T137" i="3"/>
  <c r="AC137" i="3" s="1"/>
  <c r="M137" i="3"/>
  <c r="U137" i="3" l="1"/>
  <c r="K138" i="3" s="1"/>
  <c r="W137" i="3" l="1"/>
  <c r="AA137" i="3" s="1"/>
  <c r="R137" i="3"/>
  <c r="V137" i="3"/>
  <c r="Y137" i="3" s="1"/>
  <c r="Z137" i="3" s="1"/>
  <c r="X137" i="3" s="1"/>
  <c r="L138" i="3"/>
  <c r="F139" i="3"/>
  <c r="S138" i="3"/>
  <c r="AB137" i="3" l="1"/>
  <c r="T138" i="3"/>
  <c r="AC138" i="3" s="1"/>
  <c r="M138" i="3"/>
  <c r="U138" i="3" l="1"/>
  <c r="W138" i="3" l="1"/>
  <c r="AA138" i="3" s="1"/>
  <c r="K139" i="3"/>
  <c r="V138" i="3"/>
  <c r="Y138" i="3" s="1"/>
  <c r="Z138" i="3" s="1"/>
  <c r="X138" i="3" s="1"/>
  <c r="R138" i="3"/>
  <c r="L139" i="3" l="1"/>
  <c r="S139" i="3"/>
  <c r="F140" i="3"/>
  <c r="AB138" i="3" l="1"/>
  <c r="T139" i="3"/>
  <c r="AC139" i="3" s="1"/>
  <c r="M139" i="3"/>
  <c r="U139" i="3" l="1"/>
  <c r="K140" i="3" l="1"/>
  <c r="R139" i="3"/>
  <c r="W139" i="3"/>
  <c r="AA139" i="3" s="1"/>
  <c r="V139" i="3"/>
  <c r="Y139" i="3" s="1"/>
  <c r="Z139" i="3" s="1"/>
  <c r="X139" i="3" s="1"/>
  <c r="L140" i="3" l="1"/>
  <c r="F141" i="3"/>
  <c r="S140" i="3"/>
  <c r="T140" i="3" l="1"/>
  <c r="AC140" i="3" s="1"/>
  <c r="AB139" i="3"/>
  <c r="M140" i="3"/>
  <c r="U140" i="3" l="1"/>
  <c r="R140" i="3" s="1"/>
  <c r="K141" i="3"/>
  <c r="V140" i="3" l="1"/>
  <c r="Y140" i="3" s="1"/>
  <c r="Z140" i="3" s="1"/>
  <c r="W140" i="3"/>
  <c r="AA140" i="3" s="1"/>
  <c r="L141" i="3"/>
  <c r="S141" i="3"/>
  <c r="F142" i="3"/>
  <c r="X140" i="3" l="1"/>
  <c r="AB140" i="3"/>
  <c r="T141" i="3"/>
  <c r="AC141" i="3" s="1"/>
  <c r="M141" i="3"/>
  <c r="U141" i="3" l="1"/>
  <c r="W141" i="3" l="1"/>
  <c r="AA141" i="3" s="1"/>
  <c r="K142" i="3"/>
  <c r="R141" i="3"/>
  <c r="V141" i="3"/>
  <c r="Y141" i="3" s="1"/>
  <c r="Z141" i="3" s="1"/>
  <c r="X141" i="3" s="1"/>
  <c r="L142" i="3" l="1"/>
  <c r="F143" i="3"/>
  <c r="S142" i="3"/>
  <c r="AB141" i="3" l="1"/>
  <c r="T142" i="3"/>
  <c r="AC142" i="3" s="1"/>
  <c r="M142" i="3"/>
  <c r="U142" i="3"/>
  <c r="K143" i="3" l="1"/>
  <c r="R142" i="3"/>
  <c r="W142" i="3"/>
  <c r="AA142" i="3" s="1"/>
  <c r="V142" i="3"/>
  <c r="Y142" i="3" s="1"/>
  <c r="Z142" i="3" s="1"/>
  <c r="X142" i="3" s="1"/>
  <c r="L143" i="3" l="1"/>
  <c r="S143" i="3"/>
  <c r="F144" i="3"/>
  <c r="AB142" i="3" l="1"/>
  <c r="T143" i="3"/>
  <c r="AC143" i="3" s="1"/>
  <c r="M143" i="3"/>
  <c r="U143" i="3" l="1"/>
  <c r="K144" i="3" l="1"/>
  <c r="W143" i="3"/>
  <c r="AA143" i="3" s="1"/>
  <c r="R143" i="3"/>
  <c r="V143" i="3"/>
  <c r="Y143" i="3" s="1"/>
  <c r="Z143" i="3" s="1"/>
  <c r="X143" i="3" s="1"/>
  <c r="L144" i="3" l="1"/>
  <c r="F145" i="3"/>
  <c r="S144" i="3"/>
  <c r="T144" i="3" l="1"/>
  <c r="AC144" i="3" s="1"/>
  <c r="AB143" i="3"/>
  <c r="M144" i="3"/>
  <c r="U144" i="3" l="1"/>
  <c r="V144" i="3" l="1"/>
  <c r="Y144" i="3" s="1"/>
  <c r="Z144" i="3" s="1"/>
  <c r="R144" i="3"/>
  <c r="W144" i="3"/>
  <c r="AA144" i="3" s="1"/>
  <c r="K145" i="3"/>
  <c r="L145" i="3" l="1"/>
  <c r="S145" i="3"/>
  <c r="F146" i="3"/>
  <c r="X144" i="3"/>
  <c r="AB144" i="3" l="1"/>
  <c r="T145" i="3"/>
  <c r="AC145" i="3" s="1"/>
  <c r="M145" i="3"/>
  <c r="U145" i="3" l="1"/>
  <c r="W145" i="3" s="1"/>
  <c r="AA145" i="3" s="1"/>
  <c r="K146" i="3" l="1"/>
  <c r="S146" i="3" s="1"/>
  <c r="R145" i="3"/>
  <c r="V145" i="3"/>
  <c r="Y145" i="3" s="1"/>
  <c r="Z145" i="3" s="1"/>
  <c r="X145" i="3" s="1"/>
  <c r="F147" i="3" l="1"/>
  <c r="L146" i="3"/>
  <c r="M146" i="3" s="1"/>
  <c r="AB145" i="3"/>
  <c r="T146" i="3"/>
  <c r="AC146" i="3" s="1"/>
  <c r="U146" i="3" l="1"/>
  <c r="W146" i="3" l="1"/>
  <c r="AA146" i="3" s="1"/>
  <c r="V146" i="3"/>
  <c r="Y146" i="3" s="1"/>
  <c r="Z146" i="3" s="1"/>
  <c r="X146" i="3" s="1"/>
  <c r="K147" i="3"/>
  <c r="R146" i="3"/>
  <c r="L147" i="3" l="1"/>
  <c r="S147" i="3"/>
  <c r="F148" i="3"/>
  <c r="AB146" i="3" l="1"/>
  <c r="T147" i="3"/>
  <c r="AC147" i="3" s="1"/>
  <c r="M147" i="3"/>
  <c r="U147" i="3" l="1"/>
  <c r="W147" i="3" l="1"/>
  <c r="AA147" i="3" s="1"/>
  <c r="K148" i="3"/>
  <c r="R147" i="3"/>
  <c r="V147" i="3"/>
  <c r="Y147" i="3" s="1"/>
  <c r="Z147" i="3" s="1"/>
  <c r="X147" i="3" s="1"/>
  <c r="L148" i="3" l="1"/>
  <c r="F149" i="3"/>
  <c r="S148" i="3"/>
  <c r="T148" i="3" l="1"/>
  <c r="AC148" i="3" s="1"/>
  <c r="AB147" i="3"/>
  <c r="M148" i="3"/>
  <c r="U148" i="3" l="1"/>
  <c r="R148" i="3" s="1"/>
  <c r="K149" i="3"/>
  <c r="V148" i="3" l="1"/>
  <c r="Y148" i="3" s="1"/>
  <c r="Z148" i="3" s="1"/>
  <c r="W148" i="3"/>
  <c r="AA148" i="3" s="1"/>
  <c r="L149" i="3"/>
  <c r="S149" i="3"/>
  <c r="F150" i="3"/>
  <c r="X148" i="3" l="1"/>
  <c r="AB148" i="3"/>
  <c r="T149" i="3"/>
  <c r="AC149" i="3" s="1"/>
  <c r="M149" i="3"/>
  <c r="U149" i="3" l="1"/>
  <c r="W149" i="3" l="1"/>
  <c r="AA149" i="3" s="1"/>
  <c r="V149" i="3"/>
  <c r="Y149" i="3" s="1"/>
  <c r="Z149" i="3" s="1"/>
  <c r="X149" i="3" s="1"/>
  <c r="R149" i="3"/>
  <c r="K150" i="3"/>
  <c r="L150" i="3" l="1"/>
  <c r="F151" i="3"/>
  <c r="S150" i="3"/>
  <c r="AB149" i="3" l="1"/>
  <c r="T150" i="3"/>
  <c r="AC150" i="3" s="1"/>
  <c r="M150" i="3"/>
  <c r="U150" i="3" l="1"/>
  <c r="V150" i="3" s="1"/>
  <c r="Y150" i="3" s="1"/>
  <c r="Z150" i="3" s="1"/>
  <c r="W150" i="3" l="1"/>
  <c r="AA150" i="3" s="1"/>
  <c r="R150" i="3"/>
  <c r="K151" i="3"/>
  <c r="L151" i="3" s="1"/>
  <c r="X150" i="3"/>
  <c r="F152" i="3" l="1"/>
  <c r="S151" i="3"/>
  <c r="AB150" i="3" s="1"/>
  <c r="M151" i="3"/>
  <c r="T151" i="3" l="1"/>
  <c r="AC151" i="3" s="1"/>
  <c r="U151" i="3" l="1"/>
  <c r="W151" i="3" s="1"/>
  <c r="AA151" i="3" s="1"/>
  <c r="V151" i="3" l="1"/>
  <c r="Y151" i="3" s="1"/>
  <c r="Z151" i="3" s="1"/>
  <c r="X151" i="3" s="1"/>
  <c r="K152" i="3"/>
  <c r="S152" i="3" s="1"/>
  <c r="R151" i="3"/>
  <c r="F153" i="3"/>
  <c r="L152" i="3" l="1"/>
  <c r="T152" i="3"/>
  <c r="AC152" i="3" s="1"/>
  <c r="AB151" i="3"/>
  <c r="M152" i="3"/>
  <c r="U152" i="3" l="1"/>
  <c r="V152" i="3" s="1"/>
  <c r="Y152" i="3" s="1"/>
  <c r="Z152" i="3" s="1"/>
  <c r="W152" i="3"/>
  <c r="AA152" i="3" s="1"/>
  <c r="K153" i="3"/>
  <c r="X152" i="3" l="1"/>
  <c r="R152" i="3"/>
  <c r="L153" i="3"/>
  <c r="S153" i="3"/>
  <c r="F154" i="3"/>
  <c r="AB152" i="3" l="1"/>
  <c r="T153" i="3"/>
  <c r="AC153" i="3" s="1"/>
  <c r="M153" i="3"/>
  <c r="U153" i="3" l="1"/>
  <c r="W153" i="3" s="1"/>
  <c r="AA153" i="3" s="1"/>
  <c r="V153" i="3" l="1"/>
  <c r="Y153" i="3" s="1"/>
  <c r="Z153" i="3" s="1"/>
  <c r="X153" i="3" s="1"/>
  <c r="R153" i="3"/>
  <c r="K154" i="3"/>
  <c r="F155" i="3" s="1"/>
  <c r="L154" i="3" l="1"/>
  <c r="M154" i="3" s="1"/>
  <c r="S154" i="3"/>
  <c r="AB153" i="3" s="1"/>
  <c r="T154" i="3" l="1"/>
  <c r="AC154" i="3" s="1"/>
  <c r="U154" i="3" l="1"/>
  <c r="K155" i="3" s="1"/>
  <c r="S155" i="3" s="1"/>
  <c r="R154" i="3"/>
  <c r="V154" i="3"/>
  <c r="Y154" i="3" s="1"/>
  <c r="Z154" i="3" s="1"/>
  <c r="L155" i="3"/>
  <c r="F156" i="3"/>
  <c r="W154" i="3" l="1"/>
  <c r="AA154" i="3" s="1"/>
  <c r="AB154" i="3"/>
  <c r="T155" i="3"/>
  <c r="AC155" i="3" s="1"/>
  <c r="M155" i="3"/>
  <c r="X154" i="3" l="1"/>
  <c r="U155" i="3"/>
  <c r="W155" i="3" l="1"/>
  <c r="AA155" i="3" s="1"/>
  <c r="K156" i="3"/>
  <c r="R155" i="3"/>
  <c r="V155" i="3"/>
  <c r="Y155" i="3" s="1"/>
  <c r="Z155" i="3" s="1"/>
  <c r="X155" i="3" s="1"/>
  <c r="L156" i="3" l="1"/>
  <c r="F157" i="3"/>
  <c r="S156" i="3"/>
  <c r="T156" i="3" l="1"/>
  <c r="AC156" i="3" s="1"/>
  <c r="AB155" i="3"/>
  <c r="M156" i="3"/>
  <c r="U156" i="3" l="1"/>
  <c r="W156" i="3" s="1"/>
  <c r="AA156" i="3" s="1"/>
  <c r="R156" i="3"/>
  <c r="K157" i="3"/>
  <c r="V156" i="3" l="1"/>
  <c r="Y156" i="3" s="1"/>
  <c r="Z156" i="3" s="1"/>
  <c r="X156" i="3" s="1"/>
  <c r="L157" i="3"/>
  <c r="F158" i="3"/>
  <c r="S157" i="3"/>
  <c r="AB156" i="3" l="1"/>
  <c r="T157" i="3"/>
  <c r="AC157" i="3" s="1"/>
  <c r="M157" i="3"/>
  <c r="U157" i="3" l="1"/>
  <c r="W157" i="3" l="1"/>
  <c r="AA157" i="3" s="1"/>
  <c r="K158" i="3"/>
  <c r="R157" i="3"/>
  <c r="V157" i="3"/>
  <c r="Y157" i="3" s="1"/>
  <c r="Z157" i="3" s="1"/>
  <c r="X157" i="3" l="1"/>
  <c r="L158" i="3"/>
  <c r="S158" i="3"/>
  <c r="F159" i="3"/>
  <c r="AB157" i="3" l="1"/>
  <c r="T158" i="3"/>
  <c r="AC158" i="3" s="1"/>
  <c r="M158" i="3"/>
  <c r="U158" i="3" l="1"/>
  <c r="K159" i="3" l="1"/>
  <c r="R158" i="3"/>
  <c r="W158" i="3"/>
  <c r="AA158" i="3" s="1"/>
  <c r="V158" i="3"/>
  <c r="Y158" i="3" s="1"/>
  <c r="Z158" i="3" s="1"/>
  <c r="X158" i="3" s="1"/>
  <c r="L159" i="3" l="1"/>
  <c r="F160" i="3"/>
  <c r="S159" i="3"/>
  <c r="AB158" i="3" l="1"/>
  <c r="T159" i="3"/>
  <c r="AC159" i="3" s="1"/>
  <c r="M159" i="3"/>
  <c r="U159" i="3" l="1"/>
  <c r="W159" i="3" s="1"/>
  <c r="AA159" i="3" s="1"/>
  <c r="V159" i="3" l="1"/>
  <c r="Y159" i="3" s="1"/>
  <c r="Z159" i="3" s="1"/>
  <c r="X159" i="3" s="1"/>
  <c r="K160" i="3"/>
  <c r="F161" i="3" s="1"/>
  <c r="R159" i="3"/>
  <c r="S160" i="3" l="1"/>
  <c r="T160" i="3" s="1"/>
  <c r="AC160" i="3" s="1"/>
  <c r="L160" i="3"/>
  <c r="M160" i="3" s="1"/>
  <c r="AB159" i="3" l="1"/>
  <c r="U160" i="3"/>
  <c r="V160" i="3" s="1"/>
  <c r="Y160" i="3" s="1"/>
  <c r="Z160" i="3" s="1"/>
  <c r="K161" i="3" l="1"/>
  <c r="F162" i="3" s="1"/>
  <c r="W160" i="3"/>
  <c r="AA160" i="3" s="1"/>
  <c r="R160" i="3"/>
  <c r="S161" i="3" l="1"/>
  <c r="L161" i="3"/>
  <c r="M161" i="3" s="1"/>
  <c r="X160" i="3"/>
  <c r="AB160" i="3"/>
  <c r="T161" i="3"/>
  <c r="AC161" i="3" s="1"/>
  <c r="U161" i="3" l="1"/>
  <c r="V161" i="3" s="1"/>
  <c r="Y161" i="3" s="1"/>
  <c r="Z161" i="3" s="1"/>
  <c r="K162" i="3" l="1"/>
  <c r="F163" i="3" s="1"/>
  <c r="W161" i="3"/>
  <c r="AA161" i="3" s="1"/>
  <c r="R161" i="3"/>
  <c r="S162" i="3" l="1"/>
  <c r="L162" i="3"/>
  <c r="X161" i="3"/>
  <c r="AB161" i="3"/>
  <c r="T162" i="3"/>
  <c r="AC162" i="3" s="1"/>
  <c r="M162" i="3"/>
  <c r="U162" i="3" l="1"/>
  <c r="W162" i="3" l="1"/>
  <c r="AA162" i="3" s="1"/>
  <c r="V162" i="3"/>
  <c r="Y162" i="3" s="1"/>
  <c r="Z162" i="3" s="1"/>
  <c r="X162" i="3" s="1"/>
  <c r="K163" i="3"/>
  <c r="R162" i="3"/>
  <c r="L163" i="3" l="1"/>
  <c r="F164" i="3"/>
  <c r="S163" i="3"/>
  <c r="AB162" i="3" l="1"/>
  <c r="T163" i="3"/>
  <c r="AC163" i="3" s="1"/>
  <c r="M163" i="3"/>
  <c r="U163" i="3" l="1"/>
  <c r="W163" i="3" l="1"/>
  <c r="AA163" i="3" s="1"/>
  <c r="K164" i="3"/>
  <c r="R163" i="3"/>
  <c r="V163" i="3"/>
  <c r="Y163" i="3" s="1"/>
  <c r="Z163" i="3" s="1"/>
  <c r="X163" i="3" s="1"/>
  <c r="L164" i="3" l="1"/>
  <c r="S164" i="3"/>
  <c r="F165" i="3"/>
  <c r="T164" i="3" l="1"/>
  <c r="AC164" i="3" s="1"/>
  <c r="AB163" i="3"/>
  <c r="M164" i="3"/>
  <c r="U164" i="3" l="1"/>
  <c r="R164" i="3" l="1"/>
  <c r="W164" i="3"/>
  <c r="AA164" i="3" s="1"/>
  <c r="V164" i="3"/>
  <c r="Y164" i="3" s="1"/>
  <c r="Z164" i="3" s="1"/>
  <c r="K165" i="3"/>
  <c r="X164" i="3" l="1"/>
  <c r="L165" i="3"/>
  <c r="F166" i="3"/>
  <c r="S165" i="3"/>
  <c r="AB164" i="3" l="1"/>
  <c r="T165" i="3"/>
  <c r="AC165" i="3" s="1"/>
  <c r="M165" i="3"/>
  <c r="U165" i="3" l="1"/>
  <c r="W165" i="3" s="1"/>
  <c r="AA165" i="3" s="1"/>
  <c r="K166" i="3" l="1"/>
  <c r="F167" i="3" s="1"/>
  <c r="R165" i="3"/>
  <c r="V165" i="3"/>
  <c r="Y165" i="3" s="1"/>
  <c r="Z165" i="3" s="1"/>
  <c r="X165" i="3" s="1"/>
  <c r="S166" i="3"/>
  <c r="L166" i="3" l="1"/>
  <c r="AB165" i="3"/>
  <c r="T166" i="3"/>
  <c r="AC166" i="3" s="1"/>
  <c r="M166" i="3"/>
  <c r="U166" i="3" l="1"/>
  <c r="R166" i="3" l="1"/>
  <c r="W166" i="3"/>
  <c r="AA166" i="3" s="1"/>
  <c r="K167" i="3"/>
  <c r="V166" i="3"/>
  <c r="Y166" i="3" s="1"/>
  <c r="Z166" i="3" s="1"/>
  <c r="X166" i="3" s="1"/>
  <c r="L167" i="3" l="1"/>
  <c r="F168" i="3"/>
  <c r="S167" i="3"/>
  <c r="AB166" i="3" l="1"/>
  <c r="T167" i="3"/>
  <c r="AC167" i="3" s="1"/>
  <c r="M167" i="3"/>
  <c r="U167" i="3" l="1"/>
  <c r="V167" i="3" l="1"/>
  <c r="Y167" i="3" s="1"/>
  <c r="Z167" i="3" s="1"/>
  <c r="K168" i="3"/>
  <c r="W167" i="3"/>
  <c r="AA167" i="3" s="1"/>
  <c r="R167" i="3"/>
  <c r="X167" i="3" l="1"/>
  <c r="L168" i="3"/>
  <c r="S168" i="3"/>
  <c r="F169" i="3"/>
  <c r="T168" i="3" l="1"/>
  <c r="AC168" i="3" s="1"/>
  <c r="AB167" i="3"/>
  <c r="M168" i="3"/>
  <c r="U168" i="3" l="1"/>
  <c r="R168" i="3" l="1"/>
  <c r="W168" i="3"/>
  <c r="AA168" i="3" s="1"/>
  <c r="V168" i="3"/>
  <c r="Y168" i="3" s="1"/>
  <c r="Z168" i="3" s="1"/>
  <c r="K169" i="3"/>
  <c r="X168" i="3" l="1"/>
  <c r="L169" i="3"/>
  <c r="F170" i="3"/>
  <c r="S169" i="3"/>
  <c r="AB168" i="3" l="1"/>
  <c r="T169" i="3"/>
  <c r="AC169" i="3" s="1"/>
  <c r="M169" i="3"/>
  <c r="U169" i="3" l="1"/>
  <c r="K170" i="3" s="1"/>
  <c r="V169" i="3" l="1"/>
  <c r="Y169" i="3" s="1"/>
  <c r="Z169" i="3" s="1"/>
  <c r="R169" i="3"/>
  <c r="W169" i="3"/>
  <c r="AA169" i="3" s="1"/>
  <c r="L170" i="3"/>
  <c r="F171" i="3"/>
  <c r="S170" i="3"/>
  <c r="X169" i="3" l="1"/>
  <c r="AB169" i="3"/>
  <c r="T170" i="3"/>
  <c r="AC170" i="3" s="1"/>
  <c r="M170" i="3"/>
  <c r="U170" i="3" l="1"/>
  <c r="K171" i="3" s="1"/>
  <c r="R170" i="3"/>
  <c r="W170" i="3" l="1"/>
  <c r="AA170" i="3" s="1"/>
  <c r="V170" i="3"/>
  <c r="Y170" i="3" s="1"/>
  <c r="Z170" i="3" s="1"/>
  <c r="X170" i="3" s="1"/>
  <c r="L171" i="3"/>
  <c r="S171" i="3"/>
  <c r="F172" i="3"/>
  <c r="AB170" i="3" l="1"/>
  <c r="T171" i="3"/>
  <c r="AC171" i="3" s="1"/>
  <c r="M171" i="3"/>
  <c r="U171" i="3" l="1"/>
  <c r="W171" i="3" l="1"/>
  <c r="AA171" i="3" s="1"/>
  <c r="V171" i="3"/>
  <c r="Y171" i="3" s="1"/>
  <c r="Z171" i="3" s="1"/>
  <c r="R171" i="3"/>
  <c r="K172" i="3"/>
  <c r="X171" i="3" l="1"/>
  <c r="L172" i="3"/>
  <c r="F173" i="3"/>
  <c r="S172" i="3"/>
  <c r="T172" i="3" l="1"/>
  <c r="AC172" i="3" s="1"/>
  <c r="AB171" i="3"/>
  <c r="M172" i="3"/>
  <c r="U172" i="3" l="1"/>
  <c r="W172" i="3" s="1"/>
  <c r="AA172" i="3" s="1"/>
  <c r="V172" i="3" l="1"/>
  <c r="Y172" i="3" s="1"/>
  <c r="Z172" i="3" s="1"/>
  <c r="X172" i="3" s="1"/>
  <c r="K173" i="3"/>
  <c r="S173" i="3" s="1"/>
  <c r="R172" i="3"/>
  <c r="L173" i="3" l="1"/>
  <c r="M173" i="3" s="1"/>
  <c r="F174" i="3"/>
  <c r="AB172" i="3"/>
  <c r="T173" i="3"/>
  <c r="AC173" i="3" s="1"/>
  <c r="U173" i="3" l="1"/>
  <c r="W173" i="3" l="1"/>
  <c r="AA173" i="3" s="1"/>
  <c r="K174" i="3"/>
  <c r="V173" i="3"/>
  <c r="Y173" i="3" s="1"/>
  <c r="Z173" i="3" s="1"/>
  <c r="X173" i="3" s="1"/>
  <c r="R173" i="3"/>
  <c r="L174" i="3" l="1"/>
  <c r="F175" i="3"/>
  <c r="S174" i="3"/>
  <c r="T174" i="3" l="1"/>
  <c r="AC174" i="3" s="1"/>
  <c r="AB173" i="3"/>
  <c r="M174" i="3"/>
  <c r="U174" i="3" l="1"/>
  <c r="V174" i="3" s="1"/>
  <c r="Y174" i="3" s="1"/>
  <c r="Z174" i="3" s="1"/>
  <c r="K175" i="3" l="1"/>
  <c r="S175" i="3" s="1"/>
  <c r="W174" i="3"/>
  <c r="AA174" i="3" s="1"/>
  <c r="R174" i="3"/>
  <c r="L175" i="3" l="1"/>
  <c r="X174" i="3"/>
  <c r="F176" i="3"/>
  <c r="AB174" i="3"/>
  <c r="T175" i="3"/>
  <c r="AC175" i="3" s="1"/>
  <c r="M175" i="3"/>
  <c r="U175" i="3" l="1"/>
  <c r="K176" i="3" l="1"/>
  <c r="R175" i="3"/>
  <c r="V175" i="3"/>
  <c r="Y175" i="3" s="1"/>
  <c r="Z175" i="3" s="1"/>
  <c r="W175" i="3"/>
  <c r="AA175" i="3" s="1"/>
  <c r="X175" i="3" l="1"/>
  <c r="L176" i="3"/>
  <c r="F177" i="3"/>
  <c r="S176" i="3"/>
  <c r="M176" i="3" l="1"/>
  <c r="T176" i="3"/>
  <c r="AC176" i="3" s="1"/>
  <c r="AB175" i="3"/>
  <c r="U176" i="3" l="1"/>
  <c r="W176" i="3" l="1"/>
  <c r="AA176" i="3" s="1"/>
  <c r="V176" i="3"/>
  <c r="Y176" i="3" s="1"/>
  <c r="Z176" i="3" s="1"/>
  <c r="R176" i="3"/>
  <c r="K177" i="3"/>
  <c r="X176" i="3" l="1"/>
  <c r="L177" i="3"/>
  <c r="F178" i="3"/>
  <c r="S177" i="3"/>
  <c r="AB176" i="3" l="1"/>
  <c r="T177" i="3"/>
  <c r="AC177" i="3" s="1"/>
  <c r="M177" i="3"/>
  <c r="U177" i="3" l="1"/>
  <c r="V177" i="3" l="1"/>
  <c r="Y177" i="3" s="1"/>
  <c r="Z177" i="3" s="1"/>
  <c r="K178" i="3"/>
  <c r="W177" i="3"/>
  <c r="AA177" i="3" s="1"/>
  <c r="R177" i="3"/>
  <c r="L178" i="3" l="1"/>
  <c r="F179" i="3"/>
  <c r="S178" i="3"/>
  <c r="X177" i="3"/>
  <c r="T178" i="3" l="1"/>
  <c r="AC178" i="3" s="1"/>
  <c r="AB177" i="3"/>
  <c r="M178" i="3"/>
  <c r="U178" i="3" l="1"/>
  <c r="K179" i="3" s="1"/>
  <c r="R178" i="3" l="1"/>
  <c r="W178" i="3"/>
  <c r="AA178" i="3" s="1"/>
  <c r="V178" i="3"/>
  <c r="Y178" i="3" s="1"/>
  <c r="Z178" i="3" s="1"/>
  <c r="L179" i="3"/>
  <c r="S179" i="3"/>
  <c r="F180" i="3"/>
  <c r="X178" i="3" l="1"/>
  <c r="AB178" i="3"/>
  <c r="T179" i="3"/>
  <c r="AC179" i="3" s="1"/>
  <c r="M179" i="3"/>
  <c r="U179" i="3" l="1"/>
  <c r="W179" i="3" l="1"/>
  <c r="AA179" i="3" s="1"/>
  <c r="K180" i="3"/>
  <c r="R179" i="3"/>
  <c r="V179" i="3"/>
  <c r="Y179" i="3" s="1"/>
  <c r="Z179" i="3" s="1"/>
  <c r="X179" i="3" s="1"/>
  <c r="L180" i="3" l="1"/>
  <c r="F181" i="3"/>
  <c r="S180" i="3"/>
  <c r="T180" i="3" l="1"/>
  <c r="AC180" i="3" s="1"/>
  <c r="AB179" i="3"/>
  <c r="M180" i="3"/>
  <c r="U180" i="3" l="1"/>
  <c r="R180" i="3" s="1"/>
  <c r="V180" i="3" l="1"/>
  <c r="Y180" i="3" s="1"/>
  <c r="Z180" i="3" s="1"/>
  <c r="W180" i="3"/>
  <c r="AA180" i="3" s="1"/>
  <c r="K181" i="3"/>
  <c r="S181" i="3" s="1"/>
  <c r="F182" i="3" l="1"/>
  <c r="L181" i="3"/>
  <c r="X180" i="3"/>
  <c r="AB180" i="3"/>
  <c r="T181" i="3"/>
  <c r="AC181" i="3" s="1"/>
  <c r="M181" i="3"/>
  <c r="U181" i="3" l="1"/>
  <c r="R181" i="3" l="1"/>
  <c r="K182" i="3"/>
  <c r="V181" i="3"/>
  <c r="Y181" i="3" s="1"/>
  <c r="Z181" i="3" s="1"/>
  <c r="W181" i="3"/>
  <c r="AA181" i="3" s="1"/>
  <c r="X181" i="3" l="1"/>
  <c r="L182" i="3"/>
  <c r="F183" i="3"/>
  <c r="S182" i="3"/>
  <c r="T182" i="3" l="1"/>
  <c r="AC182" i="3" s="1"/>
  <c r="AB181" i="3"/>
  <c r="M182" i="3"/>
  <c r="U182" i="3" l="1"/>
  <c r="V182" i="3" s="1"/>
  <c r="Y182" i="3" s="1"/>
  <c r="Z182" i="3" s="1"/>
  <c r="K183" i="3" l="1"/>
  <c r="S183" i="3" s="1"/>
  <c r="W182" i="3"/>
  <c r="AA182" i="3" s="1"/>
  <c r="R182" i="3"/>
  <c r="L183" i="3" l="1"/>
  <c r="F184" i="3"/>
  <c r="X182" i="3"/>
  <c r="AB182" i="3"/>
  <c r="T183" i="3"/>
  <c r="AC183" i="3" s="1"/>
  <c r="M183" i="3"/>
  <c r="U183" i="3" l="1"/>
  <c r="W183" i="3" l="1"/>
  <c r="AA183" i="3" s="1"/>
  <c r="V183" i="3"/>
  <c r="Y183" i="3" s="1"/>
  <c r="Z183" i="3" s="1"/>
  <c r="R183" i="3"/>
  <c r="K184" i="3"/>
  <c r="X183" i="3" l="1"/>
  <c r="L184" i="3"/>
  <c r="F185" i="3"/>
  <c r="S184" i="3"/>
  <c r="T184" i="3" l="1"/>
  <c r="AC184" i="3" s="1"/>
  <c r="AB183" i="3"/>
  <c r="M184" i="3"/>
  <c r="U184" i="3" l="1"/>
  <c r="R184" i="3" s="1"/>
  <c r="K185" i="3" l="1"/>
  <c r="F186" i="3" s="1"/>
  <c r="W184" i="3"/>
  <c r="AA184" i="3" s="1"/>
  <c r="V184" i="3"/>
  <c r="Y184" i="3" s="1"/>
  <c r="Z184" i="3" s="1"/>
  <c r="X184" i="3" s="1"/>
  <c r="S185" i="3"/>
  <c r="L185" i="3" l="1"/>
  <c r="M185" i="3" s="1"/>
  <c r="AB184" i="3"/>
  <c r="T185" i="3"/>
  <c r="AC185" i="3" s="1"/>
  <c r="U185" i="3" l="1"/>
  <c r="W185" i="3" l="1"/>
  <c r="AA185" i="3" s="1"/>
  <c r="R185" i="3"/>
  <c r="K186" i="3"/>
  <c r="V185" i="3"/>
  <c r="Y185" i="3" s="1"/>
  <c r="Z185" i="3" s="1"/>
  <c r="X185" i="3" s="1"/>
  <c r="L186" i="3" l="1"/>
  <c r="F187" i="3"/>
  <c r="S186" i="3"/>
  <c r="T186" i="3" l="1"/>
  <c r="AC186" i="3" s="1"/>
  <c r="AB185" i="3"/>
  <c r="M186" i="3"/>
  <c r="U186" i="3" l="1"/>
  <c r="K187" i="3" l="1"/>
  <c r="W186" i="3"/>
  <c r="AA186" i="3" s="1"/>
  <c r="V186" i="3"/>
  <c r="Y186" i="3" s="1"/>
  <c r="Z186" i="3" s="1"/>
  <c r="R186" i="3"/>
  <c r="X186" i="3" l="1"/>
  <c r="L187" i="3"/>
  <c r="S187" i="3"/>
  <c r="F188" i="3"/>
  <c r="AB186" i="3" l="1"/>
  <c r="T187" i="3"/>
  <c r="AC187" i="3" s="1"/>
  <c r="M187" i="3"/>
  <c r="U187" i="3" l="1"/>
  <c r="K188" i="3" l="1"/>
  <c r="V187" i="3"/>
  <c r="Y187" i="3" s="1"/>
  <c r="Z187" i="3" s="1"/>
  <c r="W187" i="3"/>
  <c r="AA187" i="3" s="1"/>
  <c r="R187" i="3"/>
  <c r="X187" i="3" l="1"/>
  <c r="L188" i="3"/>
  <c r="F189" i="3"/>
  <c r="S188" i="3"/>
  <c r="T188" i="3" l="1"/>
  <c r="AC188" i="3" s="1"/>
  <c r="AB187" i="3"/>
  <c r="M188" i="3"/>
  <c r="U188" i="3" l="1"/>
  <c r="W188" i="3" l="1"/>
  <c r="AA188" i="3" s="1"/>
  <c r="R188" i="3"/>
  <c r="K189" i="3"/>
  <c r="V188" i="3"/>
  <c r="Y188" i="3" s="1"/>
  <c r="Z188" i="3" s="1"/>
  <c r="X188" i="3" s="1"/>
  <c r="L189" i="3" l="1"/>
  <c r="S189" i="3"/>
  <c r="F190" i="3"/>
  <c r="AB188" i="3" l="1"/>
  <c r="T189" i="3"/>
  <c r="AC189" i="3" s="1"/>
  <c r="M189" i="3"/>
  <c r="U189" i="3" l="1"/>
  <c r="W189" i="3" l="1"/>
  <c r="AA189" i="3" s="1"/>
  <c r="V189" i="3"/>
  <c r="Y189" i="3" s="1"/>
  <c r="Z189" i="3" s="1"/>
  <c r="X189" i="3" s="1"/>
  <c r="K190" i="3"/>
  <c r="R189" i="3"/>
  <c r="L190" i="3" l="1"/>
  <c r="F191" i="3"/>
  <c r="S190" i="3"/>
  <c r="T190" i="3" l="1"/>
  <c r="AC190" i="3" s="1"/>
  <c r="AB189" i="3"/>
  <c r="M190" i="3"/>
  <c r="U190" i="3" l="1"/>
  <c r="R190" i="3" s="1"/>
  <c r="K191" i="3" l="1"/>
  <c r="S191" i="3" s="1"/>
  <c r="V190" i="3"/>
  <c r="Y190" i="3" s="1"/>
  <c r="Z190" i="3" s="1"/>
  <c r="W190" i="3"/>
  <c r="AA190" i="3" s="1"/>
  <c r="X190" i="3" l="1"/>
  <c r="L191" i="3"/>
  <c r="M191" i="3" s="1"/>
  <c r="F192" i="3"/>
  <c r="AB190" i="3"/>
  <c r="T191" i="3"/>
  <c r="AC191" i="3" s="1"/>
  <c r="U191" i="3" l="1"/>
  <c r="K192" i="3" l="1"/>
  <c r="W191" i="3"/>
  <c r="AA191" i="3" s="1"/>
  <c r="R191" i="3"/>
  <c r="V191" i="3"/>
  <c r="Y191" i="3" s="1"/>
  <c r="Z191" i="3" s="1"/>
  <c r="X191" i="3" s="1"/>
  <c r="L192" i="3" l="1"/>
  <c r="S192" i="3"/>
  <c r="F193" i="3"/>
  <c r="T192" i="3" l="1"/>
  <c r="AC192" i="3" s="1"/>
  <c r="AB191" i="3"/>
  <c r="M192" i="3"/>
  <c r="U192" i="3" l="1"/>
  <c r="W192" i="3" l="1"/>
  <c r="AA192" i="3" s="1"/>
  <c r="K193" i="3"/>
  <c r="V192" i="3"/>
  <c r="Y192" i="3" s="1"/>
  <c r="Z192" i="3" s="1"/>
  <c r="R192" i="3"/>
  <c r="X192" i="3" l="1"/>
  <c r="L193" i="3"/>
  <c r="F194" i="3"/>
  <c r="S193" i="3"/>
  <c r="AB192" i="3" l="1"/>
  <c r="T193" i="3"/>
  <c r="AC193" i="3" s="1"/>
  <c r="M193" i="3"/>
  <c r="U193" i="3" l="1"/>
  <c r="K194" i="3" s="1"/>
  <c r="R193" i="3" l="1"/>
  <c r="W193" i="3"/>
  <c r="AA193" i="3" s="1"/>
  <c r="V193" i="3"/>
  <c r="Y193" i="3" s="1"/>
  <c r="Z193" i="3" s="1"/>
  <c r="X193" i="3" s="1"/>
  <c r="L194" i="3"/>
  <c r="S194" i="3"/>
  <c r="F195" i="3"/>
  <c r="T194" i="3" l="1"/>
  <c r="AC194" i="3" s="1"/>
  <c r="AB193" i="3"/>
  <c r="M194" i="3"/>
  <c r="U194" i="3" l="1"/>
  <c r="W194" i="3" s="1"/>
  <c r="AA194" i="3" s="1"/>
  <c r="V194" i="3" l="1"/>
  <c r="Y194" i="3" s="1"/>
  <c r="Z194" i="3" s="1"/>
  <c r="X194" i="3" s="1"/>
  <c r="K195" i="3"/>
  <c r="S195" i="3" s="1"/>
  <c r="R194" i="3"/>
  <c r="L195" i="3" l="1"/>
  <c r="M195" i="3" s="1"/>
  <c r="F196" i="3"/>
  <c r="AB194" i="3"/>
  <c r="T195" i="3"/>
  <c r="AC195" i="3" s="1"/>
  <c r="U195" i="3" l="1"/>
  <c r="V195" i="3" s="1"/>
  <c r="Y195" i="3" s="1"/>
  <c r="Z195" i="3" s="1"/>
  <c r="R195" i="3" l="1"/>
  <c r="W195" i="3"/>
  <c r="AA195" i="3" s="1"/>
  <c r="K196" i="3"/>
  <c r="L196" i="3" s="1"/>
  <c r="X195" i="3" l="1"/>
  <c r="F197" i="3"/>
  <c r="S196" i="3"/>
  <c r="AB195" i="3" s="1"/>
  <c r="M196" i="3"/>
  <c r="T196" i="3" l="1"/>
  <c r="AC196" i="3" s="1"/>
  <c r="U196" i="3" l="1"/>
  <c r="W196" i="3"/>
  <c r="AA196" i="3" s="1"/>
  <c r="V196" i="3"/>
  <c r="Y196" i="3" s="1"/>
  <c r="Z196" i="3" s="1"/>
  <c r="X196" i="3" s="1"/>
  <c r="R196" i="3"/>
  <c r="K197" i="3"/>
  <c r="L197" i="3" l="1"/>
  <c r="F198" i="3"/>
  <c r="S197" i="3"/>
  <c r="AB196" i="3" l="1"/>
  <c r="T197" i="3"/>
  <c r="AC197" i="3" s="1"/>
  <c r="M197" i="3"/>
  <c r="U197" i="3" l="1"/>
  <c r="K198" i="3" l="1"/>
  <c r="V197" i="3"/>
  <c r="Y197" i="3" s="1"/>
  <c r="Z197" i="3" s="1"/>
  <c r="W197" i="3"/>
  <c r="AA197" i="3" s="1"/>
  <c r="R197" i="3"/>
  <c r="X197" i="3" l="1"/>
  <c r="L198" i="3"/>
  <c r="F199" i="3"/>
  <c r="S198" i="3"/>
  <c r="T198" i="3" l="1"/>
  <c r="AC198" i="3" s="1"/>
  <c r="AB197" i="3"/>
  <c r="M198" i="3"/>
  <c r="U198" i="3" l="1"/>
  <c r="W198" i="3" l="1"/>
  <c r="AA198" i="3" s="1"/>
  <c r="V198" i="3"/>
  <c r="Y198" i="3" s="1"/>
  <c r="Z198" i="3" s="1"/>
  <c r="R198" i="3"/>
  <c r="K199" i="3"/>
  <c r="X198" i="3" l="1"/>
  <c r="L199" i="3"/>
  <c r="S199" i="3"/>
  <c r="F200" i="3"/>
  <c r="AB198" i="3" l="1"/>
  <c r="T199" i="3"/>
  <c r="AC199" i="3" s="1"/>
  <c r="M199" i="3"/>
  <c r="U199" i="3" l="1"/>
  <c r="K200" i="3" l="1"/>
  <c r="W199" i="3"/>
  <c r="AA199" i="3" s="1"/>
  <c r="R199" i="3"/>
  <c r="V199" i="3"/>
  <c r="Y199" i="3" s="1"/>
  <c r="Z199" i="3" s="1"/>
  <c r="X199" i="3" s="1"/>
  <c r="L200" i="3" l="1"/>
  <c r="F201" i="3"/>
  <c r="S200" i="3"/>
  <c r="T200" i="3" l="1"/>
  <c r="AC200" i="3" s="1"/>
  <c r="AB199" i="3"/>
  <c r="U200" i="3"/>
  <c r="M200" i="3"/>
  <c r="W200" i="3" l="1"/>
  <c r="AA200" i="3" s="1"/>
  <c r="K201" i="3"/>
  <c r="V200" i="3"/>
  <c r="Y200" i="3" s="1"/>
  <c r="Z200" i="3" s="1"/>
  <c r="X200" i="3" s="1"/>
  <c r="R200" i="3"/>
  <c r="L201" i="3" l="1"/>
  <c r="S201" i="3"/>
  <c r="F202" i="3"/>
  <c r="AB200" i="3" l="1"/>
  <c r="T201" i="3"/>
  <c r="AC201" i="3" s="1"/>
  <c r="M201" i="3"/>
  <c r="U201" i="3" l="1"/>
  <c r="K202" i="3" l="1"/>
  <c r="V201" i="3"/>
  <c r="Y201" i="3" s="1"/>
  <c r="Z201" i="3" s="1"/>
  <c r="W201" i="3"/>
  <c r="AA201" i="3" s="1"/>
  <c r="R201" i="3"/>
  <c r="X201" i="3" l="1"/>
  <c r="L202" i="3"/>
  <c r="F203" i="3"/>
  <c r="S202" i="3"/>
  <c r="T202" i="3" l="1"/>
  <c r="AC202" i="3" s="1"/>
  <c r="AB201" i="3"/>
  <c r="M202" i="3"/>
  <c r="U202" i="3" l="1"/>
  <c r="R202" i="3" s="1"/>
  <c r="V202" i="3" l="1"/>
  <c r="Y202" i="3" s="1"/>
  <c r="Z202" i="3" s="1"/>
  <c r="K203" i="3"/>
  <c r="S203" i="3" s="1"/>
  <c r="W202" i="3"/>
  <c r="AA202" i="3" s="1"/>
  <c r="F204" i="3"/>
  <c r="L203" i="3" l="1"/>
  <c r="X202" i="3"/>
  <c r="AB202" i="3"/>
  <c r="T203" i="3"/>
  <c r="AC203" i="3" s="1"/>
  <c r="M203" i="3"/>
  <c r="U203" i="3" l="1"/>
  <c r="K204" i="3" l="1"/>
  <c r="V203" i="3"/>
  <c r="Y203" i="3" s="1"/>
  <c r="Z203" i="3" s="1"/>
  <c r="W203" i="3"/>
  <c r="AA203" i="3" s="1"/>
  <c r="R203" i="3"/>
  <c r="X203" i="3" l="1"/>
  <c r="L204" i="3"/>
  <c r="F205" i="3"/>
  <c r="S204" i="3"/>
  <c r="T204" i="3" l="1"/>
  <c r="AC204" i="3" s="1"/>
  <c r="AB203" i="3"/>
  <c r="M204" i="3"/>
  <c r="U204" i="3" l="1"/>
  <c r="W204" i="3" s="1"/>
  <c r="AA204" i="3" s="1"/>
  <c r="K205" i="3" l="1"/>
  <c r="F206" i="3" s="1"/>
  <c r="R204" i="3"/>
  <c r="V204" i="3"/>
  <c r="Y204" i="3" s="1"/>
  <c r="Z204" i="3" s="1"/>
  <c r="X204" i="3" s="1"/>
  <c r="S205" i="3"/>
  <c r="L205" i="3" l="1"/>
  <c r="AB204" i="3"/>
  <c r="T205" i="3"/>
  <c r="AC205" i="3" s="1"/>
  <c r="M205" i="3"/>
  <c r="U205" i="3" l="1"/>
  <c r="K206" i="3" l="1"/>
  <c r="V205" i="3"/>
  <c r="Y205" i="3" s="1"/>
  <c r="Z205" i="3" s="1"/>
  <c r="W205" i="3"/>
  <c r="AA205" i="3" s="1"/>
  <c r="R205" i="3"/>
  <c r="X205" i="3" l="1"/>
  <c r="L206" i="3"/>
  <c r="F207" i="3"/>
  <c r="S206" i="3"/>
  <c r="T206" i="3" l="1"/>
  <c r="AC206" i="3" s="1"/>
  <c r="AB205" i="3"/>
  <c r="M206" i="3"/>
  <c r="U206" i="3"/>
  <c r="W206" i="3" l="1"/>
  <c r="AA206" i="3" s="1"/>
  <c r="V206" i="3"/>
  <c r="Y206" i="3" s="1"/>
  <c r="Z206" i="3" s="1"/>
  <c r="X206" i="3" s="1"/>
  <c r="K207" i="3"/>
  <c r="R206" i="3"/>
  <c r="L207" i="3" l="1"/>
  <c r="S207" i="3"/>
  <c r="F208" i="3"/>
  <c r="AB206" i="3" l="1"/>
  <c r="T207" i="3"/>
  <c r="AC207" i="3" s="1"/>
  <c r="M207" i="3"/>
  <c r="U207" i="3" l="1"/>
  <c r="R207" i="3" l="1"/>
  <c r="V207" i="3"/>
  <c r="Y207" i="3" s="1"/>
  <c r="Z207" i="3" s="1"/>
  <c r="W207" i="3"/>
  <c r="AA207" i="3" s="1"/>
  <c r="K208" i="3"/>
  <c r="L208" i="3" l="1"/>
  <c r="F209" i="3"/>
  <c r="S208" i="3"/>
  <c r="X207" i="3"/>
  <c r="AB207" i="3" l="1"/>
  <c r="T208" i="3"/>
  <c r="AC208" i="3" s="1"/>
  <c r="M208" i="3"/>
  <c r="U208" i="3" l="1"/>
  <c r="W208" i="3" l="1"/>
  <c r="AA208" i="3" s="1"/>
  <c r="V208" i="3"/>
  <c r="Y208" i="3" s="1"/>
  <c r="Z208" i="3" s="1"/>
  <c r="X208" i="3" s="1"/>
  <c r="K209" i="3"/>
  <c r="R208" i="3"/>
  <c r="L209" i="3" l="1"/>
  <c r="S209" i="3"/>
  <c r="F210" i="3"/>
  <c r="AB208" i="3" l="1"/>
  <c r="T209" i="3"/>
  <c r="AC209" i="3" s="1"/>
  <c r="M209" i="3"/>
  <c r="U209" i="3" l="1"/>
  <c r="W209" i="3" l="1"/>
  <c r="AA209" i="3" s="1"/>
  <c r="V209" i="3"/>
  <c r="Y209" i="3" s="1"/>
  <c r="Z209" i="3" s="1"/>
  <c r="X209" i="3" s="1"/>
  <c r="R209" i="3"/>
  <c r="K210" i="3"/>
  <c r="L210" i="3" l="1"/>
  <c r="F211" i="3"/>
  <c r="S210" i="3"/>
  <c r="T210" i="3" l="1"/>
  <c r="AC210" i="3" s="1"/>
  <c r="AB209" i="3"/>
  <c r="M210" i="3"/>
  <c r="U210" i="3" l="1"/>
  <c r="R210" i="3" s="1"/>
  <c r="K211" i="3"/>
  <c r="W210" i="3" l="1"/>
  <c r="AA210" i="3" s="1"/>
  <c r="V210" i="3"/>
  <c r="Y210" i="3" s="1"/>
  <c r="Z210" i="3" s="1"/>
  <c r="X210" i="3" s="1"/>
  <c r="L211" i="3"/>
  <c r="S211" i="3"/>
  <c r="F212" i="3"/>
  <c r="AB210" i="3" l="1"/>
  <c r="T211" i="3"/>
  <c r="AC211" i="3" s="1"/>
  <c r="M211" i="3"/>
  <c r="U211" i="3" l="1"/>
  <c r="V211" i="3" s="1"/>
  <c r="Y211" i="3" s="1"/>
  <c r="Z211" i="3" s="1"/>
  <c r="K212" i="3"/>
  <c r="R211" i="3" l="1"/>
  <c r="W211" i="3"/>
  <c r="AA211" i="3" s="1"/>
  <c r="L212" i="3"/>
  <c r="S212" i="3"/>
  <c r="F213" i="3"/>
  <c r="X211" i="3" l="1"/>
  <c r="AB211" i="3"/>
  <c r="T212" i="3"/>
  <c r="AC212" i="3" s="1"/>
  <c r="M212" i="3"/>
  <c r="U212" i="3" l="1"/>
  <c r="W212" i="3" l="1"/>
  <c r="AA212" i="3" s="1"/>
  <c r="V212" i="3"/>
  <c r="Y212" i="3" s="1"/>
  <c r="Z212" i="3" s="1"/>
  <c r="X212" i="3" s="1"/>
  <c r="K213" i="3"/>
  <c r="R212" i="3"/>
  <c r="L213" i="3" l="1"/>
  <c r="S213" i="3"/>
  <c r="F214" i="3"/>
  <c r="AB212" i="3" l="1"/>
  <c r="T213" i="3"/>
  <c r="AC213" i="3" s="1"/>
  <c r="M213" i="3"/>
  <c r="U213" i="3" l="1"/>
  <c r="R213" i="3" l="1"/>
  <c r="K214" i="3"/>
  <c r="W213" i="3"/>
  <c r="AA213" i="3" s="1"/>
  <c r="V213" i="3"/>
  <c r="Y213" i="3" s="1"/>
  <c r="Z213" i="3" s="1"/>
  <c r="X213" i="3" l="1"/>
  <c r="L214" i="3"/>
  <c r="F215" i="3"/>
  <c r="S214" i="3"/>
  <c r="T214" i="3" l="1"/>
  <c r="AC214" i="3" s="1"/>
  <c r="AB213" i="3"/>
  <c r="M214" i="3"/>
  <c r="U214" i="3" l="1"/>
  <c r="V214" i="3" s="1"/>
  <c r="Y214" i="3" s="1"/>
  <c r="Z214" i="3" s="1"/>
  <c r="W214" i="3" l="1"/>
  <c r="AA214" i="3" s="1"/>
  <c r="K215" i="3"/>
  <c r="L215" i="3" s="1"/>
  <c r="R214" i="3"/>
  <c r="S215" i="3"/>
  <c r="F216" i="3"/>
  <c r="X214" i="3"/>
  <c r="AB214" i="3" l="1"/>
  <c r="T215" i="3"/>
  <c r="AC215" i="3" s="1"/>
  <c r="M215" i="3"/>
  <c r="U215" i="3" l="1"/>
  <c r="R215" i="3" l="1"/>
  <c r="W215" i="3"/>
  <c r="AA215" i="3" s="1"/>
  <c r="V215" i="3"/>
  <c r="Y215" i="3" s="1"/>
  <c r="Z215" i="3" s="1"/>
  <c r="X215" i="3" s="1"/>
  <c r="K216" i="3"/>
  <c r="L216" i="3" l="1"/>
  <c r="F217" i="3"/>
  <c r="S216" i="3"/>
  <c r="AB215" i="3" l="1"/>
  <c r="T216" i="3"/>
  <c r="AC216" i="3" s="1"/>
  <c r="M216" i="3"/>
  <c r="U216" i="3" l="1"/>
  <c r="W216" i="3" s="1"/>
  <c r="AA216" i="3" s="1"/>
  <c r="V216" i="3" l="1"/>
  <c r="Y216" i="3" s="1"/>
  <c r="Z216" i="3" s="1"/>
  <c r="K217" i="3"/>
  <c r="S217" i="3" s="1"/>
  <c r="R216" i="3"/>
  <c r="X216" i="3"/>
  <c r="L217" i="3" l="1"/>
  <c r="M217" i="3" s="1"/>
  <c r="F218" i="3"/>
  <c r="AB216" i="3"/>
  <c r="T217" i="3"/>
  <c r="AC217" i="3" s="1"/>
  <c r="U217" i="3" l="1"/>
  <c r="W217" i="3" l="1"/>
  <c r="AA217" i="3" s="1"/>
  <c r="K218" i="3"/>
  <c r="V217" i="3"/>
  <c r="Y217" i="3" s="1"/>
  <c r="Z217" i="3" s="1"/>
  <c r="X217" i="3" s="1"/>
  <c r="R217" i="3"/>
  <c r="L218" i="3" l="1"/>
  <c r="F219" i="3"/>
  <c r="S218" i="3"/>
  <c r="T218" i="3" l="1"/>
  <c r="AC218" i="3" s="1"/>
  <c r="AB217" i="3"/>
  <c r="M218" i="3"/>
  <c r="U218" i="3" l="1"/>
  <c r="R218" i="3" s="1"/>
  <c r="W218" i="3" l="1"/>
  <c r="AA218" i="3" s="1"/>
  <c r="K219" i="3"/>
  <c r="S219" i="3" s="1"/>
  <c r="V218" i="3"/>
  <c r="Y218" i="3" s="1"/>
  <c r="Z218" i="3" s="1"/>
  <c r="X218" i="3" s="1"/>
  <c r="L219" i="3"/>
  <c r="F220" i="3" l="1"/>
  <c r="AB218" i="3"/>
  <c r="T219" i="3"/>
  <c r="AC219" i="3" s="1"/>
  <c r="M219" i="3"/>
  <c r="U219" i="3" l="1"/>
  <c r="V219" i="3" s="1"/>
  <c r="Y219" i="3" s="1"/>
  <c r="Z219" i="3" s="1"/>
  <c r="W219" i="3" l="1"/>
  <c r="AA219" i="3" s="1"/>
  <c r="R219" i="3"/>
  <c r="K220" i="3"/>
  <c r="S220" i="3" s="1"/>
  <c r="X219" i="3" l="1"/>
  <c r="L220" i="3"/>
  <c r="M220" i="3" s="1"/>
  <c r="F221" i="3"/>
  <c r="AB219" i="3"/>
  <c r="T220" i="3"/>
  <c r="AC220" i="3" s="1"/>
  <c r="U220" i="3" l="1"/>
  <c r="W220" i="3" l="1"/>
  <c r="AA220" i="3" s="1"/>
  <c r="R220" i="3"/>
  <c r="V220" i="3"/>
  <c r="Y220" i="3" s="1"/>
  <c r="Z220" i="3" s="1"/>
  <c r="X220" i="3" s="1"/>
  <c r="K221" i="3"/>
  <c r="L221" i="3" l="1"/>
  <c r="S221" i="3"/>
  <c r="F222" i="3"/>
  <c r="AB220" i="3" l="1"/>
  <c r="T221" i="3"/>
  <c r="AC221" i="3" s="1"/>
  <c r="M221" i="3"/>
  <c r="U221" i="3" l="1"/>
  <c r="W221" i="3" l="1"/>
  <c r="AA221" i="3" s="1"/>
  <c r="V221" i="3"/>
  <c r="Y221" i="3" s="1"/>
  <c r="Z221" i="3" s="1"/>
  <c r="X221" i="3" s="1"/>
  <c r="R221" i="3"/>
  <c r="K222" i="3"/>
  <c r="L222" i="3" l="1"/>
  <c r="F223" i="3"/>
  <c r="S222" i="3"/>
  <c r="T222" i="3" l="1"/>
  <c r="AC222" i="3" s="1"/>
  <c r="AB221" i="3"/>
  <c r="M222" i="3"/>
  <c r="U222" i="3" l="1"/>
  <c r="K223" i="3" l="1"/>
  <c r="R222" i="3"/>
  <c r="W222" i="3"/>
  <c r="AA222" i="3" s="1"/>
  <c r="V222" i="3"/>
  <c r="Y222" i="3" s="1"/>
  <c r="Z222" i="3" s="1"/>
  <c r="X222" i="3" s="1"/>
  <c r="L223" i="3" l="1"/>
  <c r="S223" i="3"/>
  <c r="F224" i="3"/>
  <c r="AB222" i="3" l="1"/>
  <c r="T223" i="3"/>
  <c r="AC223" i="3" s="1"/>
  <c r="M223" i="3"/>
  <c r="U223" i="3" l="1"/>
  <c r="W223" i="3" s="1"/>
  <c r="AA223" i="3" s="1"/>
  <c r="R223" i="3" l="1"/>
  <c r="K224" i="3"/>
  <c r="F225" i="3" s="1"/>
  <c r="V223" i="3"/>
  <c r="Y223" i="3" s="1"/>
  <c r="Z223" i="3" s="1"/>
  <c r="X223" i="3" s="1"/>
  <c r="L224" i="3"/>
  <c r="S224" i="3" l="1"/>
  <c r="AB223" i="3" s="1"/>
  <c r="T224" i="3"/>
  <c r="AC224" i="3" s="1"/>
  <c r="M224" i="3"/>
  <c r="U224" i="3" l="1"/>
  <c r="W224" i="3" l="1"/>
  <c r="AA224" i="3" s="1"/>
  <c r="V224" i="3"/>
  <c r="Y224" i="3" s="1"/>
  <c r="Z224" i="3" s="1"/>
  <c r="K225" i="3"/>
  <c r="R224" i="3"/>
  <c r="X224" i="3" l="1"/>
  <c r="L225" i="3"/>
  <c r="S225" i="3"/>
  <c r="F226" i="3"/>
  <c r="T225" i="3" l="1"/>
  <c r="AC225" i="3" s="1"/>
  <c r="AB224" i="3"/>
  <c r="M225" i="3"/>
  <c r="U225" i="3" l="1"/>
  <c r="K226" i="3" s="1"/>
  <c r="R225" i="3" l="1"/>
  <c r="W225" i="3"/>
  <c r="AA225" i="3" s="1"/>
  <c r="V225" i="3"/>
  <c r="Y225" i="3" s="1"/>
  <c r="Z225" i="3" s="1"/>
  <c r="X225" i="3" s="1"/>
  <c r="L226" i="3"/>
  <c r="F227" i="3"/>
  <c r="S226" i="3"/>
  <c r="T226" i="3" l="1"/>
  <c r="AC226" i="3" s="1"/>
  <c r="AB225" i="3"/>
  <c r="M226" i="3"/>
  <c r="U226" i="3" l="1"/>
  <c r="V226" i="3" l="1"/>
  <c r="Y226" i="3" s="1"/>
  <c r="Z226" i="3" s="1"/>
  <c r="R226" i="3"/>
  <c r="K227" i="3"/>
  <c r="W226" i="3"/>
  <c r="AA226" i="3" s="1"/>
  <c r="L227" i="3" l="1"/>
  <c r="S227" i="3"/>
  <c r="F228" i="3"/>
  <c r="X226" i="3"/>
  <c r="T227" i="3" l="1"/>
  <c r="AC227" i="3" s="1"/>
  <c r="AB226" i="3"/>
  <c r="M227" i="3"/>
  <c r="U227" i="3"/>
  <c r="W227" i="3" l="1"/>
  <c r="AA227" i="3" s="1"/>
  <c r="V227" i="3"/>
  <c r="Y227" i="3" s="1"/>
  <c r="Z227" i="3" s="1"/>
  <c r="X227" i="3" s="1"/>
  <c r="R227" i="3"/>
  <c r="K228" i="3"/>
  <c r="L228" i="3" l="1"/>
  <c r="F229" i="3"/>
  <c r="S228" i="3"/>
  <c r="AB227" i="3" l="1"/>
  <c r="T228" i="3"/>
  <c r="AC228" i="3" s="1"/>
  <c r="M228" i="3"/>
  <c r="U228" i="3" l="1"/>
  <c r="V228" i="3" l="1"/>
  <c r="Y228" i="3" s="1"/>
  <c r="Z228" i="3" s="1"/>
  <c r="R228" i="3"/>
  <c r="W228" i="3"/>
  <c r="AA228" i="3" s="1"/>
  <c r="K229" i="3"/>
  <c r="X228" i="3" l="1"/>
  <c r="L229" i="3"/>
  <c r="S229" i="3"/>
  <c r="F230" i="3"/>
  <c r="AB228" i="3" l="1"/>
  <c r="T229" i="3"/>
  <c r="AC229" i="3" s="1"/>
  <c r="M229" i="3"/>
  <c r="U229" i="3" l="1"/>
  <c r="K230" i="3" l="1"/>
  <c r="V229" i="3"/>
  <c r="Y229" i="3" s="1"/>
  <c r="Z229" i="3" s="1"/>
  <c r="R229" i="3"/>
  <c r="W229" i="3"/>
  <c r="AA229" i="3" s="1"/>
  <c r="X229" i="3" l="1"/>
  <c r="L230" i="3"/>
  <c r="F231" i="3"/>
  <c r="S230" i="3"/>
  <c r="T230" i="3" l="1"/>
  <c r="AC230" i="3" s="1"/>
  <c r="AB229" i="3"/>
  <c r="M230" i="3"/>
  <c r="U230" i="3" l="1"/>
  <c r="W230" i="3" l="1"/>
  <c r="AA230" i="3" s="1"/>
  <c r="V230" i="3"/>
  <c r="Y230" i="3" s="1"/>
  <c r="Z230" i="3" s="1"/>
  <c r="X230" i="3" s="1"/>
  <c r="R230" i="3"/>
  <c r="K231" i="3"/>
  <c r="L231" i="3" l="1"/>
  <c r="S231" i="3"/>
  <c r="F232" i="3"/>
  <c r="T231" i="3" l="1"/>
  <c r="AC231" i="3" s="1"/>
  <c r="AB230" i="3"/>
  <c r="M231" i="3"/>
  <c r="U231" i="3" l="1"/>
  <c r="W231" i="3"/>
  <c r="AA231" i="3" s="1"/>
  <c r="R231" i="3"/>
  <c r="K232" i="3"/>
  <c r="V231" i="3"/>
  <c r="Y231" i="3" s="1"/>
  <c r="Z231" i="3" s="1"/>
  <c r="X231" i="3" l="1"/>
  <c r="L232" i="3"/>
  <c r="F233" i="3"/>
  <c r="S232" i="3"/>
  <c r="AB231" i="3" l="1"/>
  <c r="T232" i="3"/>
  <c r="AC232" i="3" s="1"/>
  <c r="M232" i="3"/>
  <c r="U232" i="3" l="1"/>
  <c r="R232" i="3" l="1"/>
  <c r="K233" i="3"/>
  <c r="W232" i="3"/>
  <c r="AA232" i="3" s="1"/>
  <c r="V232" i="3"/>
  <c r="Y232" i="3" s="1"/>
  <c r="Z232" i="3" s="1"/>
  <c r="X232" i="3" l="1"/>
  <c r="L233" i="3"/>
  <c r="S233" i="3"/>
  <c r="F234" i="3"/>
  <c r="AB232" i="3" l="1"/>
  <c r="T233" i="3"/>
  <c r="AC233" i="3" s="1"/>
  <c r="M233" i="3"/>
  <c r="U233" i="3" l="1"/>
  <c r="R233" i="3" l="1"/>
  <c r="K234" i="3"/>
  <c r="W233" i="3"/>
  <c r="AA233" i="3" s="1"/>
  <c r="V233" i="3"/>
  <c r="Y233" i="3" s="1"/>
  <c r="Z233" i="3" s="1"/>
  <c r="X233" i="3" l="1"/>
  <c r="L234" i="3"/>
  <c r="F235" i="3"/>
  <c r="S234" i="3"/>
  <c r="T234" i="3" l="1"/>
  <c r="AC234" i="3" s="1"/>
  <c r="AB233" i="3"/>
  <c r="M234" i="3"/>
  <c r="U234" i="3"/>
  <c r="K235" i="3" l="1"/>
  <c r="W234" i="3"/>
  <c r="AA234" i="3" s="1"/>
  <c r="V234" i="3"/>
  <c r="Y234" i="3" s="1"/>
  <c r="Z234" i="3" s="1"/>
  <c r="R234" i="3"/>
  <c r="X234" i="3" l="1"/>
  <c r="L235" i="3"/>
  <c r="S235" i="3"/>
  <c r="F236" i="3"/>
  <c r="T235" i="3" l="1"/>
  <c r="AC235" i="3" s="1"/>
  <c r="AB234" i="3"/>
  <c r="M235" i="3"/>
  <c r="U235" i="3" l="1"/>
  <c r="R235" i="3" s="1"/>
  <c r="V235" i="3" l="1"/>
  <c r="Y235" i="3" s="1"/>
  <c r="Z235" i="3" s="1"/>
  <c r="W235" i="3"/>
  <c r="AA235" i="3" s="1"/>
  <c r="K236" i="3"/>
  <c r="L236" i="3" s="1"/>
  <c r="X235" i="3" l="1"/>
  <c r="S236" i="3"/>
  <c r="T236" i="3" s="1"/>
  <c r="AC236" i="3" s="1"/>
  <c r="F237" i="3"/>
  <c r="AB235" i="3"/>
  <c r="M236" i="3"/>
  <c r="U236" i="3" l="1"/>
  <c r="V236" i="3" l="1"/>
  <c r="Y236" i="3" s="1"/>
  <c r="Z236" i="3" s="1"/>
  <c r="W236" i="3"/>
  <c r="AA236" i="3" s="1"/>
  <c r="R236" i="3"/>
  <c r="K237" i="3"/>
  <c r="X236" i="3" l="1"/>
  <c r="L237" i="3"/>
  <c r="S237" i="3"/>
  <c r="F238" i="3"/>
  <c r="AB236" i="3" l="1"/>
  <c r="T237" i="3"/>
  <c r="AC237" i="3" s="1"/>
  <c r="M237" i="3"/>
  <c r="U237" i="3" l="1"/>
  <c r="K238" i="3" l="1"/>
  <c r="V237" i="3"/>
  <c r="Y237" i="3" s="1"/>
  <c r="Z237" i="3" s="1"/>
  <c r="R237" i="3"/>
  <c r="W237" i="3"/>
  <c r="AA237" i="3" s="1"/>
  <c r="X237" i="3" l="1"/>
  <c r="L238" i="3"/>
  <c r="F239" i="3"/>
  <c r="S238" i="3"/>
  <c r="AB237" i="3" l="1"/>
  <c r="T238" i="3"/>
  <c r="AC238" i="3" s="1"/>
  <c r="M238" i="3"/>
  <c r="U238" i="3" l="1"/>
  <c r="W238" i="3" l="1"/>
  <c r="AA238" i="3" s="1"/>
  <c r="R238" i="3"/>
  <c r="K239" i="3"/>
  <c r="V238" i="3"/>
  <c r="Y238" i="3" s="1"/>
  <c r="Z238" i="3" s="1"/>
  <c r="X238" i="3" s="1"/>
  <c r="L239" i="3" l="1"/>
  <c r="S239" i="3"/>
  <c r="F240" i="3"/>
  <c r="T239" i="3" l="1"/>
  <c r="AC239" i="3" s="1"/>
  <c r="AB238" i="3"/>
  <c r="M239" i="3"/>
  <c r="U239" i="3" l="1"/>
  <c r="V239" i="3" s="1"/>
  <c r="Y239" i="3" s="1"/>
  <c r="Z239" i="3" s="1"/>
  <c r="W239" i="3" l="1"/>
  <c r="AA239" i="3" s="1"/>
  <c r="K240" i="3"/>
  <c r="F241" i="3" s="1"/>
  <c r="R239" i="3"/>
  <c r="X239" i="3" l="1"/>
  <c r="L240" i="3"/>
  <c r="M240" i="3" s="1"/>
  <c r="S240" i="3"/>
  <c r="AB239" i="3" s="1"/>
  <c r="T240" i="3" l="1"/>
  <c r="AC240" i="3" s="1"/>
  <c r="U240" i="3"/>
  <c r="W240" i="3" s="1"/>
  <c r="AA240" i="3" s="1"/>
  <c r="R240" i="3" l="1"/>
  <c r="V240" i="3"/>
  <c r="Y240" i="3" s="1"/>
  <c r="Z240" i="3" s="1"/>
  <c r="X240" i="3" s="1"/>
  <c r="K241" i="3"/>
  <c r="S241" i="3" s="1"/>
  <c r="L241" i="3" l="1"/>
  <c r="F242" i="3"/>
  <c r="AB240" i="3"/>
  <c r="T241" i="3"/>
  <c r="AC241" i="3" s="1"/>
  <c r="M241" i="3"/>
  <c r="U241" i="3" l="1"/>
  <c r="K242" i="3" l="1"/>
  <c r="V241" i="3"/>
  <c r="Y241" i="3" s="1"/>
  <c r="Z241" i="3" s="1"/>
  <c r="R241" i="3"/>
  <c r="W241" i="3"/>
  <c r="AA241" i="3" s="1"/>
  <c r="X241" i="3" l="1"/>
  <c r="L242" i="3"/>
  <c r="F243" i="3"/>
  <c r="S242" i="3"/>
  <c r="AB241" i="3" l="1"/>
  <c r="T242" i="3"/>
  <c r="AC242" i="3" s="1"/>
  <c r="M242" i="3"/>
  <c r="U242" i="3" l="1"/>
  <c r="K243" i="3" l="1"/>
  <c r="V242" i="3"/>
  <c r="Y242" i="3" s="1"/>
  <c r="Z242" i="3" s="1"/>
  <c r="W242" i="3"/>
  <c r="AA242" i="3" s="1"/>
  <c r="R242" i="3"/>
  <c r="X242" i="3" l="1"/>
  <c r="L243" i="3"/>
  <c r="S243" i="3"/>
  <c r="F244" i="3"/>
  <c r="T243" i="3" l="1"/>
  <c r="AC243" i="3" s="1"/>
  <c r="AB242" i="3"/>
  <c r="M243" i="3"/>
  <c r="U243" i="3" l="1"/>
  <c r="R243" i="3" l="1"/>
  <c r="V243" i="3"/>
  <c r="Y243" i="3" s="1"/>
  <c r="Z243" i="3" s="1"/>
  <c r="K244" i="3"/>
  <c r="W243" i="3"/>
  <c r="AA243" i="3" s="1"/>
  <c r="X243" i="3" l="1"/>
  <c r="L244" i="3"/>
  <c r="F245" i="3"/>
  <c r="S244" i="3"/>
  <c r="AB243" i="3" l="1"/>
  <c r="T244" i="3"/>
  <c r="AC244" i="3" s="1"/>
  <c r="M244" i="3"/>
  <c r="U244" i="3" l="1"/>
  <c r="K245" i="3" s="1"/>
  <c r="R244" i="3" l="1"/>
  <c r="V244" i="3"/>
  <c r="Y244" i="3" s="1"/>
  <c r="Z244" i="3" s="1"/>
  <c r="W244" i="3"/>
  <c r="AA244" i="3" s="1"/>
  <c r="L245" i="3"/>
  <c r="S245" i="3"/>
  <c r="F246" i="3"/>
  <c r="X244" i="3" l="1"/>
  <c r="AB244" i="3"/>
  <c r="T245" i="3"/>
  <c r="AC245" i="3" s="1"/>
  <c r="M245" i="3"/>
  <c r="U245" i="3" l="1"/>
  <c r="W245" i="3" l="1"/>
  <c r="AA245" i="3" s="1"/>
  <c r="K246" i="3"/>
  <c r="V245" i="3"/>
  <c r="Y245" i="3" s="1"/>
  <c r="Z245" i="3" s="1"/>
  <c r="R245" i="3"/>
  <c r="X245" i="3" l="1"/>
  <c r="L246" i="3"/>
  <c r="F247" i="3"/>
  <c r="S246" i="3"/>
  <c r="AB245" i="3" l="1"/>
  <c r="T246" i="3"/>
  <c r="AC246" i="3" s="1"/>
  <c r="M246" i="3"/>
  <c r="U246" i="3" l="1"/>
  <c r="W246" i="3" l="1"/>
  <c r="AA246" i="3" s="1"/>
  <c r="R246" i="3"/>
  <c r="K247" i="3"/>
  <c r="V246" i="3"/>
  <c r="Y246" i="3" s="1"/>
  <c r="Z246" i="3" s="1"/>
  <c r="X246" i="3" l="1"/>
  <c r="L247" i="3"/>
  <c r="S247" i="3"/>
  <c r="F248" i="3"/>
  <c r="T247" i="3" l="1"/>
  <c r="AC247" i="3" s="1"/>
  <c r="AB246" i="3"/>
  <c r="M247" i="3"/>
  <c r="U247" i="3" l="1"/>
  <c r="W247" i="3" l="1"/>
  <c r="AA247" i="3" s="1"/>
  <c r="V247" i="3"/>
  <c r="Y247" i="3" s="1"/>
  <c r="Z247" i="3" s="1"/>
  <c r="X247" i="3" s="1"/>
  <c r="R247" i="3"/>
  <c r="K248" i="3"/>
  <c r="L248" i="3" l="1"/>
  <c r="F249" i="3"/>
  <c r="S248" i="3"/>
  <c r="AB247" i="3" l="1"/>
  <c r="T248" i="3"/>
  <c r="AC248" i="3" s="1"/>
  <c r="M248" i="3"/>
  <c r="U248" i="3" l="1"/>
  <c r="V248" i="3" s="1"/>
  <c r="Y248" i="3" s="1"/>
  <c r="Z248" i="3" s="1"/>
  <c r="R248" i="3"/>
  <c r="W248" i="3" l="1"/>
  <c r="AA248" i="3" s="1"/>
  <c r="K249" i="3"/>
  <c r="F250" i="3" s="1"/>
  <c r="X248" i="3" l="1"/>
  <c r="L249" i="3"/>
  <c r="M249" i="3" s="1"/>
  <c r="S249" i="3"/>
  <c r="AB248" i="3" s="1"/>
  <c r="T249" i="3" l="1"/>
  <c r="AC249" i="3" s="1"/>
  <c r="U249" i="3" l="1"/>
  <c r="R249" i="3" s="1"/>
  <c r="W249" i="3"/>
  <c r="AA249" i="3" s="1"/>
  <c r="K250" i="3"/>
  <c r="V249" i="3" l="1"/>
  <c r="Y249" i="3" s="1"/>
  <c r="Z249" i="3" s="1"/>
  <c r="X249" i="3" s="1"/>
  <c r="L250" i="3"/>
  <c r="S250" i="3"/>
  <c r="F251" i="3"/>
  <c r="AB249" i="3" l="1"/>
  <c r="T250" i="3"/>
  <c r="AC250" i="3" s="1"/>
  <c r="M250" i="3"/>
  <c r="U250" i="3" l="1"/>
  <c r="W250" i="3" l="1"/>
  <c r="AA250" i="3" s="1"/>
  <c r="V250" i="3"/>
  <c r="Y250" i="3" s="1"/>
  <c r="Z250" i="3" s="1"/>
  <c r="X250" i="3" s="1"/>
  <c r="K251" i="3"/>
  <c r="R250" i="3"/>
  <c r="L251" i="3" l="1"/>
  <c r="F252" i="3"/>
  <c r="S251" i="3"/>
  <c r="T251" i="3" l="1"/>
  <c r="AC251" i="3" s="1"/>
  <c r="AB250" i="3"/>
  <c r="M251" i="3"/>
  <c r="U251" i="3" l="1"/>
  <c r="V251" i="3"/>
  <c r="Y251" i="3" s="1"/>
  <c r="Z251" i="3" s="1"/>
  <c r="R251" i="3"/>
  <c r="K252" i="3"/>
  <c r="W251" i="3"/>
  <c r="AA251" i="3" s="1"/>
  <c r="X251" i="3" l="1"/>
  <c r="L252" i="3"/>
  <c r="S252" i="3"/>
  <c r="F253" i="3"/>
  <c r="AB251" i="3" l="1"/>
  <c r="T252" i="3"/>
  <c r="AC252" i="3" s="1"/>
  <c r="M252" i="3"/>
  <c r="U252" i="3" l="1"/>
  <c r="W252" i="3" l="1"/>
  <c r="AA252" i="3" s="1"/>
  <c r="V252" i="3"/>
  <c r="Y252" i="3" s="1"/>
  <c r="Z252" i="3" s="1"/>
  <c r="X252" i="3" s="1"/>
  <c r="R252" i="3"/>
  <c r="K253" i="3"/>
  <c r="L253" i="3" l="1"/>
  <c r="F254" i="3"/>
  <c r="S253" i="3"/>
  <c r="AB252" i="3" l="1"/>
  <c r="T253" i="3"/>
  <c r="AC253" i="3" s="1"/>
  <c r="M253" i="3"/>
  <c r="U253" i="3" l="1"/>
  <c r="V253" i="3" s="1"/>
  <c r="Y253" i="3" s="1"/>
  <c r="Z253" i="3" s="1"/>
  <c r="K254" i="3" l="1"/>
  <c r="L254" i="3" s="1"/>
  <c r="W253" i="3"/>
  <c r="AA253" i="3" s="1"/>
  <c r="R253" i="3"/>
  <c r="F255" i="3" l="1"/>
  <c r="S254" i="3"/>
  <c r="T254" i="3" s="1"/>
  <c r="AC254" i="3" s="1"/>
  <c r="X253" i="3"/>
  <c r="AB253" i="3"/>
  <c r="M254" i="3"/>
  <c r="U254" i="3" l="1"/>
  <c r="K255" i="3" l="1"/>
  <c r="R254" i="3"/>
  <c r="V254" i="3"/>
  <c r="Y254" i="3" s="1"/>
  <c r="Z254" i="3" s="1"/>
  <c r="W254" i="3"/>
  <c r="AA254" i="3" s="1"/>
  <c r="X254" i="3" l="1"/>
  <c r="L255" i="3"/>
  <c r="S255" i="3"/>
  <c r="F256" i="3"/>
  <c r="T255" i="3" l="1"/>
  <c r="AC255" i="3" s="1"/>
  <c r="AB254" i="3"/>
  <c r="M255" i="3"/>
  <c r="U255" i="3"/>
  <c r="V255" i="3" l="1"/>
  <c r="Y255" i="3" s="1"/>
  <c r="Z255" i="3" s="1"/>
  <c r="R255" i="3"/>
  <c r="K256" i="3"/>
  <c r="W255" i="3"/>
  <c r="AA255" i="3" s="1"/>
  <c r="L256" i="3" l="1"/>
  <c r="F257" i="3"/>
  <c r="S256" i="3"/>
  <c r="X255" i="3"/>
  <c r="AB255" i="3" l="1"/>
  <c r="T256" i="3"/>
  <c r="AC256" i="3" s="1"/>
  <c r="M256" i="3"/>
  <c r="U256" i="3" l="1"/>
  <c r="K257" i="3" s="1"/>
  <c r="V256" i="3"/>
  <c r="Y256" i="3" s="1"/>
  <c r="Z256" i="3" s="1"/>
  <c r="R256" i="3" l="1"/>
  <c r="W256" i="3"/>
  <c r="AA256" i="3" s="1"/>
  <c r="L257" i="3"/>
  <c r="F258" i="3"/>
  <c r="S257" i="3"/>
  <c r="X256" i="3" l="1"/>
  <c r="AB256" i="3"/>
  <c r="T257" i="3"/>
  <c r="AC257" i="3" s="1"/>
  <c r="M257" i="3"/>
  <c r="U257" i="3" l="1"/>
  <c r="V257" i="3" l="1"/>
  <c r="Y257" i="3" s="1"/>
  <c r="Z257" i="3" s="1"/>
  <c r="K258" i="3"/>
  <c r="R257" i="3"/>
  <c r="W257" i="3"/>
  <c r="AA257" i="3" s="1"/>
  <c r="L258" i="3" l="1"/>
  <c r="S258" i="3"/>
  <c r="F259" i="3"/>
  <c r="X257" i="3"/>
  <c r="AB257" i="3" l="1"/>
  <c r="T258" i="3"/>
  <c r="AC258" i="3" s="1"/>
  <c r="M258" i="3"/>
  <c r="U258" i="3" l="1"/>
  <c r="K259" i="3" l="1"/>
  <c r="V258" i="3"/>
  <c r="Y258" i="3" s="1"/>
  <c r="Z258" i="3" s="1"/>
  <c r="W258" i="3"/>
  <c r="AA258" i="3" s="1"/>
  <c r="R258" i="3"/>
  <c r="X258" i="3" l="1"/>
  <c r="L259" i="3"/>
  <c r="F260" i="3"/>
  <c r="S259" i="3"/>
  <c r="T259" i="3" l="1"/>
  <c r="AC259" i="3" s="1"/>
  <c r="AB258" i="3"/>
  <c r="M259" i="3"/>
  <c r="U259" i="3" l="1"/>
  <c r="R259" i="3" s="1"/>
  <c r="V259" i="3"/>
  <c r="Y259" i="3" s="1"/>
  <c r="Z259" i="3" s="1"/>
  <c r="W259" i="3" l="1"/>
  <c r="AA259" i="3" s="1"/>
  <c r="K260" i="3"/>
  <c r="S260" i="3" s="1"/>
  <c r="F261" i="3" l="1"/>
  <c r="L260" i="3"/>
  <c r="X259" i="3"/>
  <c r="AB259" i="3"/>
  <c r="T260" i="3"/>
  <c r="AC260" i="3" s="1"/>
  <c r="M260" i="3"/>
  <c r="U260" i="3" l="1"/>
  <c r="R260" i="3" l="1"/>
  <c r="W260" i="3"/>
  <c r="AA260" i="3" s="1"/>
  <c r="V260" i="3"/>
  <c r="Y260" i="3" s="1"/>
  <c r="Z260" i="3" s="1"/>
  <c r="K261" i="3"/>
  <c r="X260" i="3" l="1"/>
  <c r="L261" i="3"/>
  <c r="S261" i="3"/>
  <c r="F262" i="3"/>
  <c r="AB260" i="3" l="1"/>
  <c r="T261" i="3"/>
  <c r="AC261" i="3" s="1"/>
  <c r="M261" i="3"/>
  <c r="U261" i="3" l="1"/>
  <c r="V261" i="3" l="1"/>
  <c r="Y261" i="3" s="1"/>
  <c r="Z261" i="3" s="1"/>
  <c r="R261" i="3"/>
  <c r="W261" i="3"/>
  <c r="AA261" i="3" s="1"/>
  <c r="K262" i="3"/>
  <c r="X261" i="3" l="1"/>
  <c r="L262" i="3"/>
  <c r="F263" i="3"/>
  <c r="S262" i="3"/>
  <c r="AB261" i="3" l="1"/>
  <c r="T262" i="3"/>
  <c r="AC262" i="3" s="1"/>
  <c r="M262" i="3"/>
  <c r="U262" i="3" l="1"/>
  <c r="W262" i="3" l="1"/>
  <c r="AA262" i="3" s="1"/>
  <c r="R262" i="3"/>
  <c r="V262" i="3"/>
  <c r="Y262" i="3" s="1"/>
  <c r="Z262" i="3" s="1"/>
  <c r="K263" i="3"/>
  <c r="X262" i="3" l="1"/>
  <c r="L263" i="3"/>
  <c r="S263" i="3"/>
  <c r="F264" i="3"/>
  <c r="T263" i="3" l="1"/>
  <c r="AC263" i="3" s="1"/>
  <c r="AB262" i="3"/>
  <c r="M263" i="3"/>
  <c r="U263" i="3" l="1"/>
  <c r="W263" i="3" s="1"/>
  <c r="AA263" i="3" s="1"/>
  <c r="K264" i="3" l="1"/>
  <c r="F265" i="3" s="1"/>
  <c r="R263" i="3"/>
  <c r="V263" i="3"/>
  <c r="Y263" i="3" s="1"/>
  <c r="Z263" i="3" s="1"/>
  <c r="X263" i="3" s="1"/>
  <c r="L264" i="3" l="1"/>
  <c r="S264" i="3"/>
  <c r="AB263" i="3" s="1"/>
  <c r="T264" i="3"/>
  <c r="AC264" i="3" s="1"/>
  <c r="M264" i="3"/>
  <c r="U264" i="3" l="1"/>
  <c r="K265" i="3" s="1"/>
  <c r="R264" i="3" l="1"/>
  <c r="V264" i="3"/>
  <c r="Y264" i="3" s="1"/>
  <c r="Z264" i="3" s="1"/>
  <c r="W264" i="3"/>
  <c r="AA264" i="3" s="1"/>
  <c r="L265" i="3"/>
  <c r="S265" i="3"/>
  <c r="F266" i="3"/>
  <c r="X264" i="3" l="1"/>
  <c r="AB264" i="3"/>
  <c r="T265" i="3"/>
  <c r="AC265" i="3" s="1"/>
  <c r="M265" i="3"/>
  <c r="U265" i="3" l="1"/>
  <c r="W265" i="3" l="1"/>
  <c r="AA265" i="3" s="1"/>
  <c r="K266" i="3"/>
  <c r="V265" i="3"/>
  <c r="Y265" i="3" s="1"/>
  <c r="Z265" i="3" s="1"/>
  <c r="X265" i="3" s="1"/>
  <c r="R265" i="3"/>
  <c r="L266" i="3" l="1"/>
  <c r="F267" i="3"/>
  <c r="S266" i="3"/>
  <c r="AB265" i="3" l="1"/>
  <c r="T266" i="3"/>
  <c r="AC266" i="3" s="1"/>
  <c r="M266" i="3"/>
  <c r="U266" i="3" l="1"/>
  <c r="V266" i="3" l="1"/>
  <c r="Y266" i="3" s="1"/>
  <c r="Z266" i="3" s="1"/>
  <c r="W266" i="3"/>
  <c r="AA266" i="3" s="1"/>
  <c r="K267" i="3"/>
  <c r="R266" i="3"/>
  <c r="X266" i="3" l="1"/>
  <c r="L267" i="3"/>
  <c r="S267" i="3"/>
  <c r="F268" i="3"/>
  <c r="T267" i="3" l="1"/>
  <c r="AC267" i="3" s="1"/>
  <c r="AB266" i="3"/>
  <c r="M267" i="3"/>
  <c r="U267" i="3" l="1"/>
  <c r="V267" i="3" l="1"/>
  <c r="Y267" i="3" s="1"/>
  <c r="Z267" i="3" s="1"/>
  <c r="K268" i="3"/>
  <c r="R267" i="3"/>
  <c r="W267" i="3"/>
  <c r="AA267" i="3" s="1"/>
  <c r="L268" i="3" l="1"/>
  <c r="F269" i="3"/>
  <c r="S268" i="3"/>
  <c r="X267" i="3"/>
  <c r="AB267" i="3" l="1"/>
  <c r="T268" i="3"/>
  <c r="AC268" i="3" s="1"/>
  <c r="M268" i="3"/>
  <c r="U268" i="3" l="1"/>
  <c r="K269" i="3" l="1"/>
  <c r="W268" i="3"/>
  <c r="AA268" i="3" s="1"/>
  <c r="V268" i="3"/>
  <c r="Y268" i="3" s="1"/>
  <c r="Z268" i="3" s="1"/>
  <c r="X268" i="3" s="1"/>
  <c r="R268" i="3"/>
  <c r="L269" i="3" l="1"/>
  <c r="S269" i="3"/>
  <c r="F270" i="3"/>
  <c r="AB268" i="3" l="1"/>
  <c r="T269" i="3"/>
  <c r="AC269" i="3" s="1"/>
  <c r="M269" i="3"/>
  <c r="U269" i="3" l="1"/>
  <c r="K270" i="3" l="1"/>
  <c r="V269" i="3"/>
  <c r="Y269" i="3" s="1"/>
  <c r="Z269" i="3" s="1"/>
  <c r="R269" i="3"/>
  <c r="W269" i="3"/>
  <c r="AA269" i="3" s="1"/>
  <c r="X269" i="3" l="1"/>
  <c r="L270" i="3"/>
  <c r="F271" i="3"/>
  <c r="S270" i="3"/>
  <c r="M270" i="3" l="1"/>
  <c r="AB269" i="3"/>
  <c r="T270" i="3"/>
  <c r="AC270" i="3" s="1"/>
  <c r="U270" i="3" l="1"/>
  <c r="K271" i="3" l="1"/>
  <c r="W270" i="3"/>
  <c r="AA270" i="3" s="1"/>
  <c r="R270" i="3"/>
  <c r="V270" i="3"/>
  <c r="Y270" i="3" s="1"/>
  <c r="Z270" i="3" s="1"/>
  <c r="X270" i="3" l="1"/>
  <c r="L271" i="3"/>
  <c r="F272" i="3"/>
  <c r="S271" i="3"/>
  <c r="T271" i="3" l="1"/>
  <c r="AC271" i="3" s="1"/>
  <c r="AB270" i="3"/>
  <c r="M271" i="3"/>
  <c r="U271" i="3" l="1"/>
  <c r="V271" i="3" s="1"/>
  <c r="Y271" i="3" s="1"/>
  <c r="Z271" i="3" s="1"/>
  <c r="K272" i="3" l="1"/>
  <c r="L272" i="3" s="1"/>
  <c r="W271" i="3"/>
  <c r="AA271" i="3" s="1"/>
  <c r="R271" i="3"/>
  <c r="S272" i="3" l="1"/>
  <c r="F273" i="3"/>
  <c r="X271" i="3"/>
  <c r="AB271" i="3"/>
  <c r="T272" i="3"/>
  <c r="AC272" i="3" s="1"/>
  <c r="M272" i="3"/>
  <c r="U272" i="3" l="1"/>
  <c r="W272" i="3" s="1"/>
  <c r="AA272" i="3" s="1"/>
  <c r="K273" i="3" l="1"/>
  <c r="V272" i="3"/>
  <c r="Y272" i="3" s="1"/>
  <c r="Z272" i="3" s="1"/>
  <c r="X272" i="3" s="1"/>
  <c r="R272" i="3"/>
  <c r="L273" i="3"/>
  <c r="S273" i="3"/>
  <c r="F274" i="3"/>
  <c r="AB272" i="3" l="1"/>
  <c r="T273" i="3"/>
  <c r="AC273" i="3" s="1"/>
  <c r="M273" i="3"/>
  <c r="U273" i="3" l="1"/>
  <c r="K274" i="3" l="1"/>
  <c r="W273" i="3"/>
  <c r="AA273" i="3" s="1"/>
  <c r="V273" i="3"/>
  <c r="Y273" i="3" s="1"/>
  <c r="Z273" i="3" s="1"/>
  <c r="R273" i="3"/>
  <c r="X273" i="3" l="1"/>
  <c r="L274" i="3"/>
  <c r="F275" i="3"/>
  <c r="S274" i="3"/>
  <c r="AB273" i="3" l="1"/>
  <c r="T274" i="3"/>
  <c r="AC274" i="3" s="1"/>
  <c r="M274" i="3"/>
  <c r="U274" i="3" l="1"/>
  <c r="K275" i="3" s="1"/>
  <c r="V274" i="3" l="1"/>
  <c r="Y274" i="3" s="1"/>
  <c r="Z274" i="3" s="1"/>
  <c r="W274" i="3"/>
  <c r="AA274" i="3" s="1"/>
  <c r="R274" i="3"/>
  <c r="L275" i="3"/>
  <c r="S275" i="3"/>
  <c r="F276" i="3"/>
  <c r="X274" i="3" l="1"/>
  <c r="T275" i="3"/>
  <c r="AC275" i="3" s="1"/>
  <c r="AB274" i="3"/>
  <c r="M275" i="3"/>
  <c r="U275" i="3" l="1"/>
  <c r="V275" i="3" l="1"/>
  <c r="Y275" i="3" s="1"/>
  <c r="Z275" i="3" s="1"/>
  <c r="R275" i="3"/>
  <c r="W275" i="3"/>
  <c r="AA275" i="3" s="1"/>
  <c r="K276" i="3"/>
  <c r="X275" i="3" l="1"/>
  <c r="L276" i="3"/>
  <c r="F277" i="3"/>
  <c r="S276" i="3"/>
  <c r="AB275" i="3" l="1"/>
  <c r="T276" i="3"/>
  <c r="AC276" i="3" s="1"/>
  <c r="M276" i="3"/>
  <c r="U276" i="3" l="1"/>
  <c r="W276" i="3" s="1"/>
  <c r="AA276" i="3" s="1"/>
  <c r="R276" i="3" l="1"/>
  <c r="K277" i="3"/>
  <c r="L277" i="3" s="1"/>
  <c r="V276" i="3"/>
  <c r="Y276" i="3" s="1"/>
  <c r="Z276" i="3" s="1"/>
  <c r="X276" i="3" s="1"/>
  <c r="S277" i="3" l="1"/>
  <c r="AB276" i="3" s="1"/>
  <c r="F278" i="3"/>
  <c r="M277" i="3"/>
  <c r="T277" i="3" l="1"/>
  <c r="AC277" i="3" s="1"/>
  <c r="U277" i="3" l="1"/>
  <c r="R277" i="3" s="1"/>
  <c r="V277" i="3" l="1"/>
  <c r="Y277" i="3" s="1"/>
  <c r="Z277" i="3" s="1"/>
  <c r="K278" i="3"/>
  <c r="W277" i="3"/>
  <c r="AA277" i="3" s="1"/>
  <c r="X277" i="3" l="1"/>
  <c r="F279" i="3"/>
  <c r="L278" i="3"/>
  <c r="M278" i="3" s="1"/>
  <c r="S278" i="3"/>
  <c r="AB277" i="3" l="1"/>
  <c r="T278" i="3"/>
  <c r="AC278" i="3" l="1"/>
  <c r="U278" i="3"/>
  <c r="R278" i="3" l="1"/>
  <c r="V278" i="3"/>
  <c r="Y278" i="3" s="1"/>
  <c r="Z278" i="3" s="1"/>
  <c r="K279" i="3"/>
  <c r="W278" i="3"/>
  <c r="AA278" i="3" s="1"/>
  <c r="X278" i="3" l="1"/>
  <c r="S279" i="3"/>
  <c r="L279" i="3"/>
  <c r="M279" i="3" s="1"/>
  <c r="F280" i="3"/>
  <c r="AB278" i="3" l="1"/>
  <c r="T279" i="3"/>
  <c r="AC279" i="3" l="1"/>
  <c r="U279" i="3"/>
  <c r="R279" i="3" l="1"/>
  <c r="K280" i="3"/>
  <c r="V279" i="3"/>
  <c r="Y279" i="3" s="1"/>
  <c r="Z279" i="3" s="1"/>
  <c r="X279" i="3" s="1"/>
  <c r="W279" i="3"/>
  <c r="AA279" i="3" s="1"/>
  <c r="F281" i="3" l="1"/>
  <c r="L280" i="3"/>
  <c r="S280" i="3"/>
  <c r="T280" i="3" l="1"/>
  <c r="AC280" i="3" s="1"/>
  <c r="AB279" i="3"/>
  <c r="M280" i="3"/>
  <c r="U280" i="3" l="1"/>
  <c r="V280" i="3" l="1"/>
  <c r="Y280" i="3" s="1"/>
  <c r="Z280" i="3" s="1"/>
  <c r="X280" i="3" s="1"/>
  <c r="W280" i="3"/>
  <c r="AA280" i="3" s="1"/>
  <c r="K281" i="3"/>
  <c r="R280" i="3"/>
  <c r="S281" i="3" l="1"/>
  <c r="F282" i="3"/>
  <c r="L281" i="3"/>
  <c r="M281" i="3" l="1"/>
  <c r="AB280" i="3"/>
  <c r="T281" i="3"/>
  <c r="AC281" i="3" s="1"/>
  <c r="U281" i="3" l="1"/>
  <c r="R281" i="3" l="1"/>
  <c r="W281" i="3"/>
  <c r="AA281" i="3" s="1"/>
  <c r="K282" i="3"/>
  <c r="V281" i="3"/>
  <c r="Y281" i="3" s="1"/>
  <c r="Z281" i="3" s="1"/>
  <c r="X281" i="3" s="1"/>
  <c r="L282" i="3" l="1"/>
  <c r="F283" i="3"/>
  <c r="S282" i="3"/>
  <c r="T282" i="3" l="1"/>
  <c r="AC282" i="3" s="1"/>
  <c r="AB281" i="3"/>
  <c r="M282" i="3"/>
  <c r="U282" i="3"/>
  <c r="W282" i="3" l="1"/>
  <c r="AA282" i="3" s="1"/>
  <c r="V282" i="3"/>
  <c r="Y282" i="3" s="1"/>
  <c r="Z282" i="3" s="1"/>
  <c r="X282" i="3" s="1"/>
  <c r="R282" i="3"/>
  <c r="K283" i="3"/>
  <c r="L283" i="3" l="1"/>
  <c r="M283" i="3" s="1"/>
  <c r="S283" i="3"/>
  <c r="F284" i="3"/>
  <c r="T283" i="3" l="1"/>
  <c r="AB282" i="3"/>
  <c r="AC283" i="3" l="1"/>
  <c r="U283" i="3"/>
  <c r="K284" i="3" l="1"/>
  <c r="V283" i="3"/>
  <c r="Y283" i="3" s="1"/>
  <c r="Z283" i="3" s="1"/>
  <c r="W283" i="3"/>
  <c r="AA283" i="3" s="1"/>
  <c r="R283" i="3"/>
  <c r="X283" i="3" l="1"/>
  <c r="L284" i="3"/>
  <c r="F285" i="3"/>
  <c r="S284" i="3"/>
  <c r="T284" i="3" l="1"/>
  <c r="AC284" i="3" s="1"/>
  <c r="AB283" i="3"/>
  <c r="M284" i="3"/>
  <c r="U284" i="3" l="1"/>
  <c r="R284" i="3" s="1"/>
  <c r="V284" i="3" l="1"/>
  <c r="Y284" i="3" s="1"/>
  <c r="Z284" i="3" s="1"/>
  <c r="W284" i="3"/>
  <c r="AA284" i="3" s="1"/>
  <c r="K285" i="3"/>
  <c r="F286" i="3" s="1"/>
  <c r="X284" i="3"/>
  <c r="S285" i="3" l="1"/>
  <c r="L285" i="3"/>
  <c r="T285" i="3"/>
  <c r="AC285" i="3" s="1"/>
  <c r="AB284" i="3"/>
  <c r="M285" i="3"/>
  <c r="U285" i="3" l="1"/>
  <c r="V285" i="3" s="1"/>
  <c r="Y285" i="3" s="1"/>
  <c r="Z285" i="3" s="1"/>
  <c r="R285" i="3"/>
  <c r="K286" i="3"/>
  <c r="W285" i="3"/>
  <c r="AA285" i="3" s="1"/>
  <c r="X285" i="3" l="1"/>
  <c r="L286" i="3"/>
  <c r="M286" i="3" s="1"/>
  <c r="F287" i="3"/>
  <c r="S286" i="3"/>
  <c r="T286" i="3" l="1"/>
  <c r="AB285" i="3"/>
  <c r="AC286" i="3" l="1"/>
  <c r="U286" i="3"/>
  <c r="K287" i="3" l="1"/>
  <c r="W286" i="3"/>
  <c r="AA286" i="3" s="1"/>
  <c r="V286" i="3"/>
  <c r="Y286" i="3" s="1"/>
  <c r="Z286" i="3" s="1"/>
  <c r="X286" i="3" s="1"/>
  <c r="R286" i="3"/>
  <c r="S287" i="3" l="1"/>
  <c r="F288" i="3"/>
  <c r="L287" i="3"/>
  <c r="T287" i="3" l="1"/>
  <c r="AC287" i="3" s="1"/>
  <c r="AB286" i="3"/>
  <c r="M287" i="3"/>
  <c r="U287" i="3"/>
  <c r="K288" i="3" l="1"/>
  <c r="R287" i="3"/>
  <c r="W287" i="3"/>
  <c r="AA287" i="3" s="1"/>
  <c r="V287" i="3"/>
  <c r="Y287" i="3" s="1"/>
  <c r="Z287" i="3" s="1"/>
  <c r="X287" i="3" l="1"/>
  <c r="L288" i="3"/>
  <c r="M288" i="3" s="1"/>
  <c r="S288" i="3"/>
  <c r="F289" i="3"/>
  <c r="AB287" i="3" l="1"/>
  <c r="T288" i="3"/>
  <c r="AC288" i="3" s="1"/>
  <c r="U288" i="3" l="1"/>
  <c r="K289" i="3" s="1"/>
  <c r="L289" i="3" s="1"/>
  <c r="M289" i="3" s="1"/>
  <c r="V288" i="3" l="1"/>
  <c r="Y288" i="3" s="1"/>
  <c r="Z288" i="3" s="1"/>
  <c r="W288" i="3"/>
  <c r="AA288" i="3" s="1"/>
  <c r="S289" i="3"/>
  <c r="F290" i="3"/>
  <c r="R288" i="3"/>
  <c r="AB288" i="3" l="1"/>
  <c r="T289" i="3"/>
  <c r="X288" i="3"/>
  <c r="AC289" i="3" l="1"/>
  <c r="U289" i="3"/>
  <c r="K290" i="3" l="1"/>
  <c r="V289" i="3"/>
  <c r="Y289" i="3" s="1"/>
  <c r="Z289" i="3" s="1"/>
  <c r="W289" i="3"/>
  <c r="AA289" i="3" s="1"/>
  <c r="R289" i="3"/>
  <c r="X289" i="3" l="1"/>
  <c r="S290" i="3"/>
  <c r="L290" i="3"/>
  <c r="F291" i="3"/>
  <c r="M290" i="3" l="1"/>
  <c r="T290" i="3"/>
  <c r="AC290" i="3" s="1"/>
  <c r="AB289" i="3"/>
  <c r="U290" i="3" l="1"/>
  <c r="W290" i="3" l="1"/>
  <c r="AA290" i="3" s="1"/>
  <c r="R290" i="3"/>
  <c r="V290" i="3"/>
  <c r="Y290" i="3" s="1"/>
  <c r="Z290" i="3" s="1"/>
  <c r="X290" i="3" s="1"/>
  <c r="K291" i="3"/>
  <c r="L291" i="3" l="1"/>
  <c r="F292" i="3"/>
  <c r="S291" i="3"/>
  <c r="T291" i="3" l="1"/>
  <c r="AC291" i="3" s="1"/>
  <c r="AB290" i="3"/>
  <c r="U291" i="3"/>
  <c r="M291" i="3"/>
  <c r="W291" i="3" l="1"/>
  <c r="AA291" i="3" s="1"/>
  <c r="V291" i="3"/>
  <c r="Y291" i="3" s="1"/>
  <c r="Z291" i="3" s="1"/>
  <c r="X291" i="3" s="1"/>
  <c r="R291" i="3"/>
  <c r="K292" i="3"/>
  <c r="F293" i="3" l="1"/>
  <c r="L292" i="3"/>
  <c r="S292" i="3"/>
  <c r="AB291" i="3" l="1"/>
  <c r="T292" i="3"/>
  <c r="AC292" i="3" s="1"/>
  <c r="M292" i="3"/>
  <c r="U292" i="3"/>
  <c r="W292" i="3" l="1"/>
  <c r="AA292" i="3" s="1"/>
  <c r="K293" i="3"/>
  <c r="V292" i="3"/>
  <c r="Y292" i="3" s="1"/>
  <c r="Z292" i="3" s="1"/>
  <c r="X292" i="3" s="1"/>
  <c r="R292" i="3"/>
  <c r="L293" i="3" l="1"/>
  <c r="M293" i="3" s="1"/>
  <c r="S293" i="3"/>
  <c r="F294" i="3"/>
  <c r="AB292" i="3" l="1"/>
  <c r="T293" i="3"/>
  <c r="AC293" i="3" l="1"/>
  <c r="U293" i="3"/>
  <c r="V293" i="3" l="1"/>
  <c r="Y293" i="3" s="1"/>
  <c r="Z293" i="3" s="1"/>
  <c r="R293" i="3"/>
  <c r="K294" i="3"/>
  <c r="W293" i="3"/>
  <c r="AA293" i="3" s="1"/>
  <c r="F295" i="3" l="1"/>
  <c r="S294" i="3"/>
  <c r="L294" i="3"/>
  <c r="M294" i="3" s="1"/>
  <c r="X293" i="3"/>
  <c r="AB293" i="3" l="1"/>
  <c r="T294" i="3"/>
  <c r="AC294" i="3" s="1"/>
  <c r="U294" i="3" l="1"/>
  <c r="W294" i="3" s="1"/>
  <c r="AA294" i="3" s="1"/>
  <c r="K295" i="3"/>
  <c r="R294" i="3"/>
  <c r="V294" i="3" l="1"/>
  <c r="Y294" i="3" s="1"/>
  <c r="Z294" i="3" s="1"/>
  <c r="X294" i="3" s="1"/>
  <c r="L295" i="3"/>
  <c r="M295" i="3" s="1"/>
  <c r="F296" i="3"/>
  <c r="S295" i="3"/>
  <c r="T295" i="3" l="1"/>
  <c r="AB294" i="3"/>
  <c r="AC295" i="3" l="1"/>
  <c r="U295" i="3"/>
  <c r="V295" i="3" l="1"/>
  <c r="Y295" i="3" s="1"/>
  <c r="Z295" i="3" s="1"/>
  <c r="X295" i="3" s="1"/>
  <c r="W295" i="3"/>
  <c r="AA295" i="3" s="1"/>
  <c r="R295" i="3"/>
  <c r="K296" i="3"/>
  <c r="F297" i="3" l="1"/>
  <c r="L296" i="3"/>
  <c r="M296" i="3" s="1"/>
  <c r="S296" i="3"/>
  <c r="AB295" i="3" l="1"/>
  <c r="T296" i="3"/>
  <c r="AC296" i="3" l="1"/>
  <c r="U296" i="3"/>
  <c r="R296" i="3" l="1"/>
  <c r="W296" i="3"/>
  <c r="AA296" i="3" s="1"/>
  <c r="K297" i="3"/>
  <c r="V296" i="3"/>
  <c r="Y296" i="3" s="1"/>
  <c r="Z296" i="3" s="1"/>
  <c r="X296" i="3" l="1"/>
  <c r="L297" i="3"/>
  <c r="S297" i="3"/>
  <c r="F298" i="3"/>
  <c r="AB296" i="3" l="1"/>
  <c r="T297" i="3"/>
  <c r="AC297" i="3" s="1"/>
  <c r="M297" i="3"/>
  <c r="U297" i="3"/>
  <c r="R297" i="3" l="1"/>
  <c r="W297" i="3"/>
  <c r="AA297" i="3" s="1"/>
  <c r="K298" i="3"/>
  <c r="V297" i="3"/>
  <c r="Y297" i="3" s="1"/>
  <c r="Z297" i="3" s="1"/>
  <c r="X297" i="3" s="1"/>
  <c r="L298" i="3" l="1"/>
  <c r="M298" i="3" s="1"/>
  <c r="S298" i="3"/>
  <c r="F299" i="3"/>
  <c r="AB297" i="3" l="1"/>
  <c r="T298" i="3"/>
  <c r="AC298" i="3" l="1"/>
  <c r="U298" i="3"/>
  <c r="K299" i="3" l="1"/>
  <c r="R298" i="3"/>
  <c r="W298" i="3"/>
  <c r="AA298" i="3" s="1"/>
  <c r="V298" i="3"/>
  <c r="Y298" i="3" s="1"/>
  <c r="Z298" i="3" s="1"/>
  <c r="X298" i="3" s="1"/>
  <c r="S299" i="3" l="1"/>
  <c r="L299" i="3"/>
  <c r="F300" i="3"/>
  <c r="M299" i="3" l="1"/>
  <c r="AB298" i="3"/>
  <c r="T299" i="3"/>
  <c r="AC299" i="3" s="1"/>
  <c r="U299" i="3" l="1"/>
  <c r="K300" i="3" l="1"/>
  <c r="R299" i="3"/>
  <c r="V299" i="3"/>
  <c r="Y299" i="3" s="1"/>
  <c r="Z299" i="3" s="1"/>
  <c r="W299" i="3"/>
  <c r="AA299" i="3" s="1"/>
  <c r="X299" i="3" l="1"/>
  <c r="L300" i="3"/>
  <c r="F301" i="3"/>
  <c r="S300" i="3"/>
  <c r="AB299" i="3" l="1"/>
  <c r="T300" i="3"/>
  <c r="AC300" i="3" s="1"/>
  <c r="M300" i="3"/>
  <c r="U300" i="3"/>
  <c r="K301" i="3" l="1"/>
  <c r="R300" i="3"/>
  <c r="V300" i="3"/>
  <c r="Y300" i="3" s="1"/>
  <c r="Z300" i="3" s="1"/>
  <c r="X300" i="3" s="1"/>
  <c r="W300" i="3"/>
  <c r="AA300" i="3" s="1"/>
  <c r="L301" i="3" l="1"/>
  <c r="S301" i="3"/>
  <c r="F302" i="3"/>
  <c r="AB300" i="3" l="1"/>
  <c r="T301" i="3"/>
  <c r="AC301" i="3" s="1"/>
  <c r="M301" i="3"/>
  <c r="U301" i="3"/>
  <c r="R301" i="3" l="1"/>
  <c r="W301" i="3"/>
  <c r="AA301" i="3" s="1"/>
  <c r="K302" i="3"/>
  <c r="V301" i="3"/>
  <c r="Y301" i="3" s="1"/>
  <c r="Z301" i="3" s="1"/>
  <c r="X301" i="3" s="1"/>
  <c r="L302" i="3" l="1"/>
  <c r="M302" i="3" s="1"/>
  <c r="S302" i="3"/>
  <c r="F303" i="3"/>
  <c r="AB301" i="3" l="1"/>
  <c r="T302" i="3"/>
  <c r="AC302" i="3" l="1"/>
  <c r="U302" i="3"/>
  <c r="R302" i="3" l="1"/>
  <c r="V302" i="3"/>
  <c r="Y302" i="3" s="1"/>
  <c r="Z302" i="3" s="1"/>
  <c r="K303" i="3"/>
  <c r="W302" i="3"/>
  <c r="AA302" i="3" s="1"/>
  <c r="F304" i="3" l="1"/>
  <c r="S303" i="3"/>
  <c r="L303" i="3"/>
  <c r="M303" i="3" s="1"/>
  <c r="X302" i="3"/>
  <c r="T303" i="3" l="1"/>
  <c r="AC303" i="3" s="1"/>
  <c r="AB302" i="3"/>
  <c r="U303" i="3"/>
  <c r="W303" i="3" s="1"/>
  <c r="AA303" i="3" s="1"/>
  <c r="K304" i="3"/>
  <c r="R303" i="3" l="1"/>
  <c r="V303" i="3"/>
  <c r="Y303" i="3" s="1"/>
  <c r="Z303" i="3" s="1"/>
  <c r="X303" i="3" s="1"/>
  <c r="L304" i="3"/>
  <c r="F305" i="3"/>
  <c r="S304" i="3"/>
  <c r="AB303" i="3" l="1"/>
  <c r="T304" i="3"/>
  <c r="AC304" i="3" s="1"/>
  <c r="M304" i="3"/>
  <c r="U304" i="3" l="1"/>
  <c r="V304" i="3" s="1"/>
  <c r="Y304" i="3" s="1"/>
  <c r="Z304" i="3" s="1"/>
  <c r="K305" i="3" l="1"/>
  <c r="S305" i="3" s="1"/>
  <c r="W304" i="3"/>
  <c r="AA304" i="3" s="1"/>
  <c r="R304" i="3"/>
  <c r="F306" i="3" l="1"/>
  <c r="L305" i="3"/>
  <c r="X304" i="3"/>
  <c r="AB304" i="3"/>
  <c r="T305" i="3"/>
  <c r="AC305" i="3" s="1"/>
  <c r="M305" i="3"/>
  <c r="U305" i="3" l="1"/>
  <c r="K306" i="3" l="1"/>
  <c r="V305" i="3"/>
  <c r="Y305" i="3" s="1"/>
  <c r="Z305" i="3" s="1"/>
  <c r="R305" i="3"/>
  <c r="W305" i="3"/>
  <c r="AA305" i="3" s="1"/>
  <c r="X305" i="3" l="1"/>
  <c r="L306" i="3"/>
  <c r="S306" i="3"/>
  <c r="F307" i="3"/>
  <c r="AB305" i="3" l="1"/>
  <c r="T306" i="3"/>
  <c r="AC306" i="3" s="1"/>
  <c r="M306" i="3"/>
  <c r="U306" i="3" l="1"/>
  <c r="K307" i="3" l="1"/>
  <c r="R306" i="3"/>
  <c r="V306" i="3"/>
  <c r="Y306" i="3" s="1"/>
  <c r="Z306" i="3" s="1"/>
  <c r="W306" i="3"/>
  <c r="AA306" i="3" s="1"/>
  <c r="X306" i="3" l="1"/>
  <c r="L307" i="3"/>
  <c r="S307" i="3"/>
  <c r="F308" i="3"/>
  <c r="M307" i="3" l="1"/>
  <c r="T307" i="3"/>
  <c r="AC307" i="3" s="1"/>
  <c r="AB306" i="3"/>
  <c r="U307" i="3" l="1"/>
  <c r="W307" i="3" s="1"/>
  <c r="AA307" i="3" s="1"/>
  <c r="R307" i="3" l="1"/>
  <c r="V307" i="3"/>
  <c r="Y307" i="3" s="1"/>
  <c r="Z307" i="3" s="1"/>
  <c r="X307" i="3" s="1"/>
  <c r="K308" i="3"/>
  <c r="L308" i="3" s="1"/>
  <c r="S308" i="3" l="1"/>
  <c r="F309" i="3"/>
  <c r="M308" i="3"/>
  <c r="AB307" i="3"/>
  <c r="T308" i="3"/>
  <c r="AC308" i="3" s="1"/>
  <c r="U308" i="3" l="1"/>
  <c r="R308" i="3" s="1"/>
  <c r="V308" i="3" l="1"/>
  <c r="Y308" i="3" s="1"/>
  <c r="Z308" i="3" s="1"/>
  <c r="W308" i="3"/>
  <c r="AA308" i="3" s="1"/>
  <c r="K309" i="3"/>
  <c r="S309" i="3" s="1"/>
  <c r="F310" i="3" l="1"/>
  <c r="L309" i="3"/>
  <c r="M309" i="3" s="1"/>
  <c r="X308" i="3"/>
  <c r="AB308" i="3"/>
  <c r="T309" i="3"/>
  <c r="AC309" i="3" s="1"/>
  <c r="U309" i="3" l="1"/>
  <c r="K310" i="3" l="1"/>
  <c r="W309" i="3"/>
  <c r="AA309" i="3" s="1"/>
  <c r="V309" i="3"/>
  <c r="Y309" i="3" s="1"/>
  <c r="Z309" i="3" s="1"/>
  <c r="X309" i="3" s="1"/>
  <c r="R309" i="3"/>
  <c r="L310" i="3" l="1"/>
  <c r="F311" i="3"/>
  <c r="S310" i="3"/>
  <c r="AB309" i="3" l="1"/>
  <c r="T310" i="3"/>
  <c r="AC310" i="3" s="1"/>
  <c r="M310" i="3"/>
  <c r="U310" i="3" l="1"/>
  <c r="W310" i="3" l="1"/>
  <c r="AA310" i="3" s="1"/>
  <c r="K311" i="3"/>
  <c r="R310" i="3"/>
  <c r="V310" i="3"/>
  <c r="Y310" i="3" s="1"/>
  <c r="Z310" i="3" s="1"/>
  <c r="X310" i="3" l="1"/>
  <c r="L311" i="3"/>
  <c r="S311" i="3"/>
  <c r="F312" i="3"/>
  <c r="T311" i="3" l="1"/>
  <c r="AC311" i="3" s="1"/>
  <c r="AB310" i="3"/>
  <c r="M311" i="3"/>
  <c r="U311" i="3" l="1"/>
  <c r="K312" i="3" s="1"/>
  <c r="R311" i="3" l="1"/>
  <c r="V311" i="3"/>
  <c r="Y311" i="3" s="1"/>
  <c r="Z311" i="3" s="1"/>
  <c r="W311" i="3"/>
  <c r="AA311" i="3" s="1"/>
  <c r="L312" i="3"/>
  <c r="F313" i="3"/>
  <c r="S312" i="3"/>
  <c r="X311" i="3" l="1"/>
  <c r="AB311" i="3"/>
  <c r="T312" i="3"/>
  <c r="AC312" i="3" s="1"/>
  <c r="M312" i="3"/>
  <c r="U312" i="3" l="1"/>
  <c r="R312" i="3" s="1"/>
  <c r="V312" i="3" l="1"/>
  <c r="Y312" i="3" s="1"/>
  <c r="Z312" i="3" s="1"/>
  <c r="W312" i="3"/>
  <c r="AA312" i="3" s="1"/>
  <c r="K313" i="3"/>
  <c r="L313" i="3" s="1"/>
  <c r="X312" i="3" l="1"/>
  <c r="F314" i="3"/>
  <c r="S313" i="3"/>
  <c r="AB312" i="3" s="1"/>
  <c r="M313" i="3"/>
  <c r="T313" i="3" l="1"/>
  <c r="AC313" i="3" s="1"/>
  <c r="U313" i="3" l="1"/>
  <c r="R313" i="3" s="1"/>
  <c r="W313" i="3"/>
  <c r="AA313" i="3" s="1"/>
  <c r="K314" i="3"/>
  <c r="V313" i="3"/>
  <c r="Y313" i="3" s="1"/>
  <c r="Z313" i="3" s="1"/>
  <c r="X313" i="3" s="1"/>
  <c r="L314" i="3" l="1"/>
  <c r="F315" i="3"/>
  <c r="S314" i="3"/>
  <c r="AB313" i="3" l="1"/>
  <c r="T314" i="3"/>
  <c r="AC314" i="3" s="1"/>
  <c r="M314" i="3"/>
  <c r="U314" i="3" l="1"/>
  <c r="R314" i="3" l="1"/>
  <c r="V314" i="3"/>
  <c r="Y314" i="3" s="1"/>
  <c r="Z314" i="3" s="1"/>
  <c r="K315" i="3"/>
  <c r="W314" i="3"/>
  <c r="AA314" i="3" s="1"/>
  <c r="L315" i="3" l="1"/>
  <c r="S315" i="3"/>
  <c r="F316" i="3"/>
  <c r="X314" i="3"/>
  <c r="T315" i="3" l="1"/>
  <c r="AC315" i="3" s="1"/>
  <c r="AB314" i="3"/>
  <c r="M315" i="3"/>
  <c r="U315" i="3"/>
  <c r="V315" i="3" l="1"/>
  <c r="Y315" i="3" s="1"/>
  <c r="Z315" i="3" s="1"/>
  <c r="K316" i="3"/>
  <c r="R315" i="3"/>
  <c r="W315" i="3"/>
  <c r="AA315" i="3" s="1"/>
  <c r="L316" i="3" l="1"/>
  <c r="F317" i="3"/>
  <c r="S316" i="3"/>
  <c r="X315" i="3"/>
  <c r="AB315" i="3" l="1"/>
  <c r="T316" i="3"/>
  <c r="AC316" i="3" s="1"/>
  <c r="M316" i="3"/>
  <c r="U316" i="3" l="1"/>
  <c r="W316" i="3" s="1"/>
  <c r="AA316" i="3" s="1"/>
  <c r="R316" i="3" l="1"/>
  <c r="V316" i="3"/>
  <c r="Y316" i="3" s="1"/>
  <c r="Z316" i="3" s="1"/>
  <c r="K317" i="3"/>
  <c r="F318" i="3" s="1"/>
  <c r="X316" i="3"/>
  <c r="L317" i="3" l="1"/>
  <c r="M317" i="3" s="1"/>
  <c r="S317" i="3"/>
  <c r="AB316" i="3"/>
  <c r="T317" i="3"/>
  <c r="AC317" i="3" s="1"/>
  <c r="U317" i="3" l="1"/>
  <c r="K318" i="3" l="1"/>
  <c r="V317" i="3"/>
  <c r="Y317" i="3" s="1"/>
  <c r="Z317" i="3" s="1"/>
  <c r="R317" i="3"/>
  <c r="W317" i="3"/>
  <c r="AA317" i="3" s="1"/>
  <c r="X317" i="3" l="1"/>
  <c r="L318" i="3"/>
  <c r="F319" i="3"/>
  <c r="S318" i="3"/>
  <c r="AB317" i="3" l="1"/>
  <c r="T318" i="3"/>
  <c r="AC318" i="3" s="1"/>
  <c r="M318" i="3"/>
  <c r="U318" i="3" l="1"/>
  <c r="K319" i="3" l="1"/>
  <c r="V318" i="3"/>
  <c r="Y318" i="3" s="1"/>
  <c r="Z318" i="3" s="1"/>
  <c r="W318" i="3"/>
  <c r="AA318" i="3" s="1"/>
  <c r="R318" i="3"/>
  <c r="X318" i="3" l="1"/>
  <c r="L319" i="3"/>
  <c r="S319" i="3"/>
  <c r="F320" i="3"/>
  <c r="T319" i="3" l="1"/>
  <c r="AC319" i="3" s="1"/>
  <c r="AB318" i="3"/>
  <c r="M319" i="3"/>
  <c r="U319" i="3" l="1"/>
  <c r="K320" i="3" l="1"/>
  <c r="W319" i="3"/>
  <c r="AA319" i="3" s="1"/>
  <c r="V319" i="3"/>
  <c r="Y319" i="3" s="1"/>
  <c r="Z319" i="3" s="1"/>
  <c r="X319" i="3" s="1"/>
  <c r="R319" i="3"/>
  <c r="L320" i="3" l="1"/>
  <c r="S320" i="3"/>
  <c r="F321" i="3"/>
  <c r="AB319" i="3" l="1"/>
  <c r="T320" i="3"/>
  <c r="AC320" i="3" s="1"/>
  <c r="M320" i="3"/>
  <c r="U320" i="3" l="1"/>
  <c r="R320" i="3" l="1"/>
  <c r="W320" i="3"/>
  <c r="AA320" i="3" s="1"/>
  <c r="K321" i="3"/>
  <c r="V320" i="3"/>
  <c r="Y320" i="3" s="1"/>
  <c r="Z320" i="3" s="1"/>
  <c r="X320" i="3" l="1"/>
  <c r="L321" i="3"/>
  <c r="F322" i="3"/>
  <c r="S321" i="3"/>
  <c r="T321" i="3" l="1"/>
  <c r="AC321" i="3" s="1"/>
  <c r="AB320" i="3"/>
  <c r="M321" i="3"/>
  <c r="U321" i="3" l="1"/>
  <c r="V321" i="3" s="1"/>
  <c r="Y321" i="3" s="1"/>
  <c r="Z321" i="3" s="1"/>
  <c r="K322" i="3" l="1"/>
  <c r="F323" i="3" s="1"/>
  <c r="R321" i="3"/>
  <c r="W321" i="3"/>
  <c r="AA321" i="3" s="1"/>
  <c r="L322" i="3"/>
  <c r="S322" i="3" l="1"/>
  <c r="AB321" i="3" s="1"/>
  <c r="X321" i="3"/>
  <c r="M322" i="3"/>
  <c r="T322" i="3" l="1"/>
  <c r="AC322" i="3" s="1"/>
  <c r="U322" i="3"/>
  <c r="K323" i="3" l="1"/>
  <c r="W322" i="3"/>
  <c r="AA322" i="3" s="1"/>
  <c r="R322" i="3"/>
  <c r="V322" i="3"/>
  <c r="Y322" i="3" s="1"/>
  <c r="Z322" i="3" s="1"/>
  <c r="X322" i="3" s="1"/>
  <c r="L323" i="3" l="1"/>
  <c r="S323" i="3"/>
  <c r="F324" i="3"/>
  <c r="AB322" i="3" l="1"/>
  <c r="T323" i="3"/>
  <c r="AC323" i="3" s="1"/>
  <c r="M323" i="3"/>
  <c r="U323" i="3" l="1"/>
  <c r="V323" i="3" l="1"/>
  <c r="Y323" i="3" s="1"/>
  <c r="Z323" i="3" s="1"/>
  <c r="W323" i="3"/>
  <c r="AA323" i="3" s="1"/>
  <c r="R323" i="3"/>
  <c r="K324" i="3"/>
  <c r="X323" i="3" l="1"/>
  <c r="L324" i="3"/>
  <c r="F325" i="3"/>
  <c r="S324" i="3"/>
  <c r="AB323" i="3" l="1"/>
  <c r="T324" i="3"/>
  <c r="AC324" i="3" s="1"/>
  <c r="M324" i="3"/>
  <c r="U324" i="3" l="1"/>
  <c r="W324" i="3" l="1"/>
  <c r="AA324" i="3" s="1"/>
  <c r="V324" i="3"/>
  <c r="Y324" i="3" s="1"/>
  <c r="Z324" i="3" s="1"/>
  <c r="X324" i="3" s="1"/>
  <c r="R324" i="3"/>
  <c r="K325" i="3"/>
  <c r="L325" i="3" l="1"/>
  <c r="S325" i="3"/>
  <c r="F326" i="3"/>
  <c r="T325" i="3" l="1"/>
  <c r="AC325" i="3" s="1"/>
  <c r="AB324" i="3"/>
  <c r="M325" i="3"/>
  <c r="U325" i="3" l="1"/>
  <c r="R325" i="3" s="1"/>
  <c r="K326" i="3"/>
  <c r="V325" i="3" l="1"/>
  <c r="Y325" i="3" s="1"/>
  <c r="Z325" i="3" s="1"/>
  <c r="X325" i="3" s="1"/>
  <c r="W325" i="3"/>
  <c r="AA325" i="3" s="1"/>
  <c r="L326" i="3"/>
  <c r="F327" i="3"/>
  <c r="S326" i="3"/>
  <c r="AB325" i="3" l="1"/>
  <c r="T326" i="3"/>
  <c r="AC326" i="3" s="1"/>
  <c r="M326" i="3"/>
  <c r="U326" i="3" l="1"/>
  <c r="W326" i="3" s="1"/>
  <c r="AA326" i="3" s="1"/>
  <c r="R326" i="3" l="1"/>
  <c r="V326" i="3"/>
  <c r="Y326" i="3" s="1"/>
  <c r="Z326" i="3" s="1"/>
  <c r="X326" i="3" s="1"/>
  <c r="K327" i="3"/>
  <c r="S327" i="3" s="1"/>
  <c r="L327" i="3" l="1"/>
  <c r="M327" i="3" s="1"/>
  <c r="F328" i="3"/>
  <c r="AB326" i="3"/>
  <c r="T327" i="3"/>
  <c r="AC327" i="3" s="1"/>
  <c r="U327" i="3" l="1"/>
  <c r="R327" i="3" l="1"/>
  <c r="K328" i="3"/>
  <c r="W327" i="3"/>
  <c r="AA327" i="3" s="1"/>
  <c r="V327" i="3"/>
  <c r="Y327" i="3" s="1"/>
  <c r="Z327" i="3" s="1"/>
  <c r="X327" i="3" s="1"/>
  <c r="L328" i="3" l="1"/>
  <c r="F329" i="3"/>
  <c r="S328" i="3"/>
  <c r="T328" i="3" l="1"/>
  <c r="AC328" i="3" s="1"/>
  <c r="AB327" i="3"/>
  <c r="M328" i="3"/>
  <c r="U328" i="3" l="1"/>
  <c r="W328" i="3" s="1"/>
  <c r="AA328" i="3" s="1"/>
  <c r="R328" i="3" l="1"/>
  <c r="K329" i="3"/>
  <c r="S329" i="3" s="1"/>
  <c r="V328" i="3"/>
  <c r="Y328" i="3" s="1"/>
  <c r="Z328" i="3" s="1"/>
  <c r="X328" i="3" s="1"/>
  <c r="L329" i="3"/>
  <c r="F330" i="3" l="1"/>
  <c r="AB328" i="3"/>
  <c r="T329" i="3"/>
  <c r="AC329" i="3" s="1"/>
  <c r="M329" i="3"/>
  <c r="U329" i="3" l="1"/>
  <c r="W329" i="3" s="1"/>
  <c r="AA329" i="3" s="1"/>
  <c r="V329" i="3" l="1"/>
  <c r="Y329" i="3" s="1"/>
  <c r="Z329" i="3" s="1"/>
  <c r="X329" i="3" s="1"/>
  <c r="K330" i="3"/>
  <c r="F331" i="3" s="1"/>
  <c r="R329" i="3"/>
  <c r="L330" i="3" l="1"/>
  <c r="M330" i="3" s="1"/>
  <c r="S330" i="3"/>
  <c r="AB329" i="3" s="1"/>
  <c r="T330" i="3" l="1"/>
  <c r="AC330" i="3" s="1"/>
  <c r="U330" i="3"/>
  <c r="V330" i="3" s="1"/>
  <c r="Y330" i="3" s="1"/>
  <c r="Z330" i="3" s="1"/>
  <c r="K331" i="3"/>
  <c r="R330" i="3"/>
  <c r="W330" i="3" l="1"/>
  <c r="AA330" i="3" s="1"/>
  <c r="L331" i="3"/>
  <c r="S331" i="3"/>
  <c r="F332" i="3"/>
  <c r="X330" i="3" l="1"/>
  <c r="AB330" i="3"/>
  <c r="T331" i="3"/>
  <c r="AC331" i="3" s="1"/>
  <c r="M331" i="3"/>
  <c r="U331" i="3" l="1"/>
  <c r="W331" i="3" l="1"/>
  <c r="AA331" i="3" s="1"/>
  <c r="V331" i="3"/>
  <c r="Y331" i="3" s="1"/>
  <c r="Z331" i="3" s="1"/>
  <c r="R331" i="3"/>
  <c r="K332" i="3"/>
  <c r="X331" i="3" l="1"/>
  <c r="L332" i="3"/>
  <c r="F333" i="3"/>
  <c r="S332" i="3"/>
  <c r="T332" i="3" l="1"/>
  <c r="AC332" i="3" s="1"/>
  <c r="AB331" i="3"/>
  <c r="U332" i="3"/>
  <c r="M332" i="3"/>
  <c r="V332" i="3" l="1"/>
  <c r="Y332" i="3" s="1"/>
  <c r="Z332" i="3" s="1"/>
  <c r="W332" i="3"/>
  <c r="AA332" i="3" s="1"/>
  <c r="K333" i="3"/>
  <c r="R332" i="3"/>
  <c r="X332" i="3" l="1"/>
  <c r="L333" i="3"/>
  <c r="F334" i="3"/>
  <c r="S333" i="3"/>
  <c r="AB332" i="3" l="1"/>
  <c r="T333" i="3"/>
  <c r="AC333" i="3" s="1"/>
  <c r="M333" i="3"/>
  <c r="U333" i="3" l="1"/>
  <c r="V333" i="3" s="1"/>
  <c r="Y333" i="3" s="1"/>
  <c r="Z333" i="3" s="1"/>
  <c r="W333" i="3" l="1"/>
  <c r="AA333" i="3" s="1"/>
  <c r="K334" i="3"/>
  <c r="L334" i="3" s="1"/>
  <c r="R333" i="3"/>
  <c r="S334" i="3" l="1"/>
  <c r="X333" i="3"/>
  <c r="F335" i="3"/>
  <c r="AB333" i="3"/>
  <c r="T334" i="3"/>
  <c r="AC334" i="3" s="1"/>
  <c r="M334" i="3"/>
  <c r="U334" i="3" l="1"/>
  <c r="K335" i="3" l="1"/>
  <c r="V334" i="3"/>
  <c r="Y334" i="3" s="1"/>
  <c r="Z334" i="3" s="1"/>
  <c r="R334" i="3"/>
  <c r="W334" i="3"/>
  <c r="AA334" i="3" s="1"/>
  <c r="X334" i="3" l="1"/>
  <c r="L335" i="3"/>
  <c r="S335" i="3"/>
  <c r="F336" i="3"/>
  <c r="AB334" i="3" l="1"/>
  <c r="T335" i="3"/>
  <c r="AC335" i="3" s="1"/>
  <c r="M335" i="3"/>
  <c r="U335" i="3" l="1"/>
  <c r="R335" i="3" l="1"/>
  <c r="K336" i="3"/>
  <c r="W335" i="3"/>
  <c r="AA335" i="3" s="1"/>
  <c r="V335" i="3"/>
  <c r="Y335" i="3" s="1"/>
  <c r="Z335" i="3" s="1"/>
  <c r="X335" i="3" l="1"/>
  <c r="L336" i="3"/>
  <c r="F337" i="3"/>
  <c r="S336" i="3"/>
  <c r="T336" i="3" l="1"/>
  <c r="AC336" i="3" s="1"/>
  <c r="AB335" i="3"/>
  <c r="M336" i="3"/>
  <c r="U336" i="3" l="1"/>
  <c r="V336" i="3" l="1"/>
  <c r="Y336" i="3" s="1"/>
  <c r="Z336" i="3" s="1"/>
  <c r="K337" i="3"/>
  <c r="W336" i="3"/>
  <c r="AA336" i="3" s="1"/>
  <c r="R336" i="3"/>
  <c r="L337" i="3" l="1"/>
  <c r="S337" i="3"/>
  <c r="F338" i="3"/>
  <c r="X336" i="3"/>
  <c r="AB336" i="3" l="1"/>
  <c r="T337" i="3"/>
  <c r="AC337" i="3" s="1"/>
  <c r="M337" i="3"/>
  <c r="U337" i="3" l="1"/>
  <c r="K338" i="3" s="1"/>
  <c r="R337" i="3" l="1"/>
  <c r="V337" i="3"/>
  <c r="Y337" i="3" s="1"/>
  <c r="Z337" i="3" s="1"/>
  <c r="W337" i="3"/>
  <c r="AA337" i="3" s="1"/>
  <c r="L338" i="3"/>
  <c r="F339" i="3"/>
  <c r="S338" i="3"/>
  <c r="X337" i="3" l="1"/>
  <c r="AB337" i="3"/>
  <c r="T338" i="3"/>
  <c r="AC338" i="3" s="1"/>
  <c r="M338" i="3"/>
  <c r="U338" i="3" l="1"/>
  <c r="V338" i="3" l="1"/>
  <c r="Y338" i="3" s="1"/>
  <c r="Z338" i="3" s="1"/>
  <c r="R338" i="3"/>
  <c r="W338" i="3"/>
  <c r="AA338" i="3" s="1"/>
  <c r="K339" i="3"/>
  <c r="X338" i="3" l="1"/>
  <c r="L339" i="3"/>
  <c r="S339" i="3"/>
  <c r="F340" i="3"/>
  <c r="AB338" i="3" l="1"/>
  <c r="T339" i="3"/>
  <c r="AC339" i="3" s="1"/>
  <c r="M339" i="3"/>
  <c r="U339" i="3" l="1"/>
  <c r="W339" i="3" l="1"/>
  <c r="AA339" i="3" s="1"/>
  <c r="V339" i="3"/>
  <c r="Y339" i="3" s="1"/>
  <c r="Z339" i="3" s="1"/>
  <c r="R339" i="3"/>
  <c r="K340" i="3"/>
  <c r="X339" i="3" l="1"/>
  <c r="L340" i="3"/>
  <c r="F341" i="3"/>
  <c r="S340" i="3"/>
  <c r="T340" i="3" l="1"/>
  <c r="AC340" i="3" s="1"/>
  <c r="AB339" i="3"/>
  <c r="M340" i="3"/>
  <c r="U340" i="3" l="1"/>
  <c r="V340" i="3" s="1"/>
  <c r="Y340" i="3" s="1"/>
  <c r="Z340" i="3" s="1"/>
  <c r="K341" i="3" l="1"/>
  <c r="W340" i="3"/>
  <c r="AA340" i="3" s="1"/>
  <c r="R340" i="3"/>
  <c r="L341" i="3"/>
  <c r="S341" i="3"/>
  <c r="F342" i="3"/>
  <c r="X340" i="3" l="1"/>
  <c r="T341" i="3"/>
  <c r="AC341" i="3" s="1"/>
  <c r="AB340" i="3"/>
  <c r="M341" i="3"/>
  <c r="U341" i="3" l="1"/>
  <c r="W341" i="3" l="1"/>
  <c r="AA341" i="3" s="1"/>
  <c r="V341" i="3"/>
  <c r="Y341" i="3" s="1"/>
  <c r="Z341" i="3" s="1"/>
  <c r="X341" i="3" s="1"/>
  <c r="R341" i="3"/>
  <c r="K342" i="3"/>
  <c r="L342" i="3" l="1"/>
  <c r="F343" i="3"/>
  <c r="S342" i="3"/>
  <c r="T342" i="3" l="1"/>
  <c r="AC342" i="3" s="1"/>
  <c r="AB341" i="3"/>
  <c r="M342" i="3"/>
  <c r="U342" i="3" l="1"/>
  <c r="W342" i="3" s="1"/>
  <c r="AA342" i="3" s="1"/>
  <c r="K343" i="3" l="1"/>
  <c r="V342" i="3"/>
  <c r="Y342" i="3" s="1"/>
  <c r="Z342" i="3" s="1"/>
  <c r="X342" i="3" s="1"/>
  <c r="R342" i="3"/>
  <c r="L343" i="3"/>
  <c r="S343" i="3"/>
  <c r="F344" i="3"/>
  <c r="AB342" i="3" l="1"/>
  <c r="T343" i="3"/>
  <c r="AC343" i="3" s="1"/>
  <c r="M343" i="3"/>
  <c r="U343" i="3" l="1"/>
  <c r="W343" i="3" s="1"/>
  <c r="AA343" i="3" s="1"/>
  <c r="K344" i="3" l="1"/>
  <c r="S344" i="3" s="1"/>
  <c r="R343" i="3"/>
  <c r="V343" i="3"/>
  <c r="Y343" i="3" s="1"/>
  <c r="Z343" i="3" s="1"/>
  <c r="X343" i="3" s="1"/>
  <c r="F345" i="3"/>
  <c r="L344" i="3" l="1"/>
  <c r="AB343" i="3"/>
  <c r="T344" i="3"/>
  <c r="AC344" i="3" s="1"/>
  <c r="M344" i="3"/>
  <c r="U344" i="3" l="1"/>
  <c r="V344" i="3" l="1"/>
  <c r="Y344" i="3" s="1"/>
  <c r="Z344" i="3" s="1"/>
  <c r="R344" i="3"/>
  <c r="K345" i="3"/>
  <c r="W344" i="3"/>
  <c r="AA344" i="3" s="1"/>
  <c r="L345" i="3" l="1"/>
  <c r="S345" i="3"/>
  <c r="F346" i="3"/>
  <c r="X344" i="3"/>
  <c r="AB344" i="3" l="1"/>
  <c r="T345" i="3"/>
  <c r="AC345" i="3" s="1"/>
  <c r="M345" i="3"/>
  <c r="U345" i="3" l="1"/>
  <c r="V345" i="3" s="1"/>
  <c r="Y345" i="3" s="1"/>
  <c r="Z345" i="3" s="1"/>
  <c r="K346" i="3" l="1"/>
  <c r="L346" i="3" s="1"/>
  <c r="R345" i="3"/>
  <c r="W345" i="3"/>
  <c r="AA345" i="3" s="1"/>
  <c r="S346" i="3" l="1"/>
  <c r="AB345" i="3" s="1"/>
  <c r="F347" i="3"/>
  <c r="X345" i="3"/>
  <c r="M346" i="3"/>
  <c r="T346" i="3"/>
  <c r="AC346" i="3" s="1"/>
  <c r="U346" i="3" l="1"/>
  <c r="K347" i="3" s="1"/>
  <c r="W346" i="3" l="1"/>
  <c r="AA346" i="3" s="1"/>
  <c r="R346" i="3"/>
  <c r="V346" i="3"/>
  <c r="Y346" i="3" s="1"/>
  <c r="Z346" i="3" s="1"/>
  <c r="X346" i="3" s="1"/>
  <c r="L347" i="3"/>
  <c r="F348" i="3"/>
  <c r="S347" i="3"/>
  <c r="AB346" i="3" l="1"/>
  <c r="T347" i="3"/>
  <c r="AC347" i="3" s="1"/>
  <c r="M347" i="3"/>
  <c r="U347" i="3" l="1"/>
  <c r="W347" i="3" l="1"/>
  <c r="AA347" i="3" s="1"/>
  <c r="V347" i="3"/>
  <c r="Y347" i="3" s="1"/>
  <c r="Z347" i="3" s="1"/>
  <c r="K348" i="3"/>
  <c r="R347" i="3"/>
  <c r="L348" i="3" l="1"/>
  <c r="S348" i="3"/>
  <c r="F349" i="3"/>
  <c r="X347" i="3"/>
  <c r="AB347" i="3" l="1"/>
  <c r="T348" i="3"/>
  <c r="AC348" i="3" s="1"/>
  <c r="M348" i="3"/>
  <c r="U348" i="3" l="1"/>
  <c r="W348" i="3" l="1"/>
  <c r="AA348" i="3" s="1"/>
  <c r="K349" i="3"/>
  <c r="R348" i="3"/>
  <c r="V348" i="3"/>
  <c r="Y348" i="3" s="1"/>
  <c r="Z348" i="3" s="1"/>
  <c r="X348" i="3" l="1"/>
  <c r="L349" i="3"/>
  <c r="F350" i="3"/>
  <c r="S349" i="3"/>
  <c r="AB348" i="3" l="1"/>
  <c r="T349" i="3"/>
  <c r="AC349" i="3" s="1"/>
  <c r="M349" i="3"/>
  <c r="U349" i="3" l="1"/>
  <c r="V349" i="3" s="1"/>
  <c r="Y349" i="3" s="1"/>
  <c r="Z349" i="3" s="1"/>
  <c r="W349" i="3"/>
  <c r="AA349" i="3" s="1"/>
  <c r="R349" i="3"/>
  <c r="X349" i="3" l="1"/>
  <c r="K350" i="3"/>
  <c r="F351" i="3" s="1"/>
  <c r="S350" i="3" l="1"/>
  <c r="L350" i="3"/>
  <c r="M350" i="3" s="1"/>
  <c r="T350" i="3"/>
  <c r="AC350" i="3" s="1"/>
  <c r="AB349" i="3"/>
  <c r="U350" i="3" l="1"/>
  <c r="W350" i="3" l="1"/>
  <c r="AA350" i="3" s="1"/>
  <c r="V350" i="3"/>
  <c r="Y350" i="3" s="1"/>
  <c r="Z350" i="3" s="1"/>
  <c r="R350" i="3"/>
  <c r="K351" i="3"/>
  <c r="X350" i="3" l="1"/>
  <c r="L351" i="3"/>
  <c r="F352" i="3"/>
  <c r="S351" i="3"/>
  <c r="AB350" i="3" l="1"/>
  <c r="T351" i="3"/>
  <c r="AC351" i="3" s="1"/>
  <c r="M351" i="3"/>
  <c r="U351" i="3" l="1"/>
  <c r="R351" i="3" s="1"/>
  <c r="W351" i="3" l="1"/>
  <c r="AA351" i="3" s="1"/>
  <c r="K352" i="3"/>
  <c r="S352" i="3" s="1"/>
  <c r="V351" i="3"/>
  <c r="Y351" i="3" s="1"/>
  <c r="Z351" i="3" s="1"/>
  <c r="X351" i="3" s="1"/>
  <c r="L352" i="3"/>
  <c r="F353" i="3"/>
  <c r="AB351" i="3" l="1"/>
  <c r="T352" i="3"/>
  <c r="AC352" i="3" s="1"/>
  <c r="M352" i="3"/>
  <c r="U352" i="3" l="1"/>
  <c r="W352" i="3" l="1"/>
  <c r="AA352" i="3" s="1"/>
  <c r="K353" i="3"/>
  <c r="V352" i="3"/>
  <c r="Y352" i="3" s="1"/>
  <c r="Z352" i="3" s="1"/>
  <c r="X352" i="3" s="1"/>
  <c r="R352" i="3"/>
  <c r="L353" i="3" l="1"/>
  <c r="S353" i="3"/>
  <c r="F354" i="3"/>
  <c r="AB352" i="3" l="1"/>
  <c r="T353" i="3"/>
  <c r="AC353" i="3" s="1"/>
  <c r="M353" i="3"/>
  <c r="U353" i="3" l="1"/>
  <c r="V353" i="3" s="1"/>
  <c r="Y353" i="3" s="1"/>
  <c r="Z353" i="3" s="1"/>
  <c r="W353" i="3" l="1"/>
  <c r="AA353" i="3" s="1"/>
  <c r="K354" i="3"/>
  <c r="F355" i="3" s="1"/>
  <c r="R353" i="3"/>
  <c r="X353" i="3" l="1"/>
  <c r="S354" i="3"/>
  <c r="AB353" i="3" s="1"/>
  <c r="L354" i="3"/>
  <c r="T354" i="3" l="1"/>
  <c r="AC354" i="3" s="1"/>
  <c r="M354" i="3"/>
  <c r="U354" i="3" l="1"/>
  <c r="K355" i="3" l="1"/>
  <c r="W354" i="3"/>
  <c r="AA354" i="3" s="1"/>
  <c r="V354" i="3"/>
  <c r="Y354" i="3" s="1"/>
  <c r="Z354" i="3" s="1"/>
  <c r="R354" i="3"/>
  <c r="X354" i="3" l="1"/>
  <c r="F356" i="3"/>
  <c r="L355" i="3"/>
  <c r="S355" i="3"/>
  <c r="T355" i="3" l="1"/>
  <c r="AC355" i="3" s="1"/>
  <c r="AB354" i="3"/>
  <c r="M355" i="3"/>
  <c r="U355" i="3" l="1"/>
  <c r="K356" i="3" s="1"/>
  <c r="V355" i="3"/>
  <c r="Y355" i="3" s="1"/>
  <c r="Z355" i="3" s="1"/>
  <c r="R355" i="3"/>
  <c r="W355" i="3"/>
  <c r="AA355" i="3" s="1"/>
  <c r="X355" i="3" l="1"/>
  <c r="F357" i="3"/>
  <c r="S356" i="3"/>
  <c r="L356" i="3"/>
  <c r="M356" i="3" l="1"/>
  <c r="AB355" i="3"/>
  <c r="T356" i="3"/>
  <c r="AC356" i="3" s="1"/>
  <c r="U356" i="3" l="1"/>
  <c r="W356" i="3" l="1"/>
  <c r="AA356" i="3" s="1"/>
  <c r="K357" i="3"/>
  <c r="V356" i="3"/>
  <c r="Y356" i="3" s="1"/>
  <c r="Z356" i="3" s="1"/>
  <c r="R356" i="3"/>
  <c r="X356" i="3" l="1"/>
  <c r="S357" i="3"/>
  <c r="F358" i="3"/>
  <c r="L357" i="3"/>
  <c r="M357" i="3" l="1"/>
  <c r="T357" i="3"/>
  <c r="AC357" i="3" s="1"/>
  <c r="AB356" i="3"/>
  <c r="U357" i="3" l="1"/>
  <c r="W357" i="3" l="1"/>
  <c r="AA357" i="3" s="1"/>
  <c r="V357" i="3"/>
  <c r="Y357" i="3" s="1"/>
  <c r="Z357" i="3" s="1"/>
  <c r="X357" i="3" s="1"/>
  <c r="R357" i="3"/>
  <c r="K358" i="3"/>
  <c r="L358" i="3" l="1"/>
  <c r="F359" i="3"/>
  <c r="S358" i="3"/>
  <c r="AB357" i="3" l="1"/>
  <c r="T358" i="3"/>
  <c r="AC358" i="3" s="1"/>
  <c r="M358" i="3"/>
  <c r="U358" i="3"/>
  <c r="V358" i="3" l="1"/>
  <c r="Y358" i="3" s="1"/>
  <c r="Z358" i="3" s="1"/>
  <c r="K359" i="3"/>
  <c r="W358" i="3"/>
  <c r="AA358" i="3" s="1"/>
  <c r="R358" i="3"/>
  <c r="X358" i="3" l="1"/>
  <c r="L359" i="3"/>
  <c r="F360" i="3"/>
  <c r="S359" i="3"/>
  <c r="AB358" i="3" l="1"/>
  <c r="T359" i="3"/>
  <c r="AC359" i="3" s="1"/>
  <c r="M359" i="3"/>
  <c r="U359" i="3"/>
  <c r="V359" i="3" l="1"/>
  <c r="Y359" i="3" s="1"/>
  <c r="Z359" i="3" s="1"/>
  <c r="W359" i="3"/>
  <c r="AA359" i="3" s="1"/>
  <c r="K360" i="3"/>
  <c r="R359" i="3"/>
  <c r="X359" i="3" l="1"/>
  <c r="F361" i="3"/>
  <c r="S360" i="3"/>
  <c r="L360" i="3"/>
  <c r="M360" i="3" l="1"/>
  <c r="AB359" i="3"/>
  <c r="T360" i="3"/>
  <c r="AC360" i="3" s="1"/>
  <c r="U360" i="3" l="1"/>
  <c r="R360" i="3" l="1"/>
  <c r="W360" i="3"/>
  <c r="AA360" i="3" s="1"/>
  <c r="V360" i="3"/>
  <c r="Y360" i="3" s="1"/>
  <c r="Z360" i="3" s="1"/>
  <c r="X360" i="3" s="1"/>
  <c r="K361" i="3"/>
  <c r="L361" i="3" l="1"/>
  <c r="F362" i="3"/>
  <c r="S361" i="3"/>
  <c r="AB360" i="3" l="1"/>
  <c r="T361" i="3"/>
  <c r="AC361" i="3" s="1"/>
  <c r="M361" i="3"/>
  <c r="U361" i="3"/>
  <c r="K362" i="3" l="1"/>
  <c r="W361" i="3"/>
  <c r="AA361" i="3" s="1"/>
  <c r="V361" i="3"/>
  <c r="Y361" i="3" s="1"/>
  <c r="Z361" i="3" s="1"/>
  <c r="X361" i="3" s="1"/>
  <c r="R361" i="3"/>
  <c r="F363" i="3" l="1"/>
  <c r="L362" i="3"/>
  <c r="S362" i="3"/>
  <c r="T362" i="3" l="1"/>
  <c r="AC362" i="3" s="1"/>
  <c r="AB361" i="3"/>
  <c r="M362" i="3"/>
  <c r="U362" i="3" l="1"/>
  <c r="W362" i="3" s="1"/>
  <c r="AA362" i="3" s="1"/>
  <c r="K363" i="3"/>
  <c r="V362" i="3"/>
  <c r="Y362" i="3" s="1"/>
  <c r="Z362" i="3" s="1"/>
  <c r="R362" i="3"/>
  <c r="X362" i="3" l="1"/>
  <c r="S363" i="3"/>
  <c r="L363" i="3"/>
  <c r="M363" i="3" s="1"/>
  <c r="F364" i="3"/>
  <c r="T363" i="3" l="1"/>
  <c r="AB362" i="3"/>
  <c r="AC363" i="3" l="1"/>
  <c r="U363" i="3"/>
  <c r="R363" i="3" l="1"/>
  <c r="V363" i="3"/>
  <c r="Y363" i="3" s="1"/>
  <c r="Z363" i="3" s="1"/>
  <c r="W363" i="3"/>
  <c r="AA363" i="3" s="1"/>
  <c r="K364" i="3"/>
  <c r="S364" i="3" l="1"/>
  <c r="F365" i="3"/>
  <c r="L364" i="3"/>
  <c r="M364" i="3" s="1"/>
  <c r="X363" i="3"/>
  <c r="AB363" i="3" l="1"/>
  <c r="T364" i="3"/>
  <c r="AC364" i="3" s="1"/>
  <c r="U364" i="3" l="1"/>
  <c r="K365" i="3" l="1"/>
  <c r="V364" i="3"/>
  <c r="Y364" i="3" s="1"/>
  <c r="Z364" i="3" s="1"/>
  <c r="R364" i="3"/>
  <c r="W364" i="3"/>
  <c r="AA364" i="3" s="1"/>
  <c r="X364" i="3" l="1"/>
  <c r="S365" i="3"/>
  <c r="L365" i="3"/>
  <c r="M365" i="3" s="1"/>
  <c r="F366" i="3"/>
  <c r="AB364" i="3" l="1"/>
  <c r="T365" i="3"/>
  <c r="AC365" i="3" l="1"/>
  <c r="U365" i="3"/>
  <c r="K366" i="3" l="1"/>
  <c r="V365" i="3"/>
  <c r="Y365" i="3" s="1"/>
  <c r="Z365" i="3" s="1"/>
  <c r="W365" i="3"/>
  <c r="AA365" i="3" s="1"/>
  <c r="R365" i="3"/>
  <c r="X365" i="3" l="1"/>
  <c r="S366" i="3"/>
  <c r="L366" i="3"/>
  <c r="M366" i="3" s="1"/>
  <c r="F367" i="3"/>
  <c r="AB365" i="3" l="1"/>
  <c r="T366" i="3"/>
  <c r="AC366" i="3" s="1"/>
  <c r="U366" i="3" l="1"/>
  <c r="K367" i="3" s="1"/>
  <c r="L367" i="3" s="1"/>
  <c r="M367" i="3" s="1"/>
  <c r="W366" i="3" l="1"/>
  <c r="AA366" i="3" s="1"/>
  <c r="R366" i="3"/>
  <c r="S367" i="3"/>
  <c r="T367" i="3" s="1"/>
  <c r="AC367" i="3" s="1"/>
  <c r="F368" i="3"/>
  <c r="V366" i="3"/>
  <c r="Y366" i="3" s="1"/>
  <c r="Z366" i="3" s="1"/>
  <c r="X366" i="3" s="1"/>
  <c r="U367" i="3" l="1"/>
  <c r="V367" i="3" s="1"/>
  <c r="Y367" i="3" s="1"/>
  <c r="Z367" i="3" s="1"/>
  <c r="AB366" i="3"/>
  <c r="K368" i="3"/>
  <c r="S368" i="3" s="1"/>
  <c r="R367" i="3"/>
  <c r="W367" i="3"/>
  <c r="AA367" i="3" s="1"/>
  <c r="L368" i="3" l="1"/>
  <c r="F369" i="3"/>
  <c r="X367" i="3"/>
  <c r="AB367" i="3"/>
  <c r="T368" i="3"/>
  <c r="AC368" i="3" s="1"/>
  <c r="M368" i="3"/>
  <c r="U368" i="3" l="1"/>
  <c r="K369" i="3" s="1"/>
  <c r="R368" i="3" l="1"/>
  <c r="W368" i="3"/>
  <c r="AA368" i="3" s="1"/>
  <c r="V368" i="3"/>
  <c r="Y368" i="3" s="1"/>
  <c r="Z368" i="3" s="1"/>
  <c r="X368" i="3" s="1"/>
  <c r="L369" i="3"/>
  <c r="S369" i="3"/>
  <c r="F370" i="3"/>
  <c r="AB368" i="3" l="1"/>
  <c r="T369" i="3"/>
  <c r="AC369" i="3" s="1"/>
  <c r="M369" i="3"/>
  <c r="U369" i="3" l="1"/>
  <c r="W369" i="3" l="1"/>
  <c r="AA369" i="3" s="1"/>
  <c r="V369" i="3"/>
  <c r="Y369" i="3" s="1"/>
  <c r="Z369" i="3" s="1"/>
  <c r="R369" i="3"/>
  <c r="K370" i="3"/>
  <c r="X369" i="3" l="1"/>
  <c r="L370" i="3"/>
  <c r="F371" i="3"/>
  <c r="S370" i="3"/>
  <c r="AB369" i="3" l="1"/>
  <c r="T370" i="3"/>
  <c r="AC370" i="3" s="1"/>
  <c r="M370" i="3"/>
  <c r="U370" i="3" l="1"/>
  <c r="V370" i="3" s="1"/>
  <c r="Y370" i="3" s="1"/>
  <c r="Z370" i="3" s="1"/>
  <c r="K371" i="3" l="1"/>
  <c r="S371" i="3" s="1"/>
  <c r="R370" i="3"/>
  <c r="W370" i="3"/>
  <c r="AA370" i="3" s="1"/>
  <c r="L371" i="3"/>
  <c r="F372" i="3"/>
  <c r="X370" i="3" l="1"/>
  <c r="T371" i="3"/>
  <c r="AC371" i="3" s="1"/>
  <c r="AB370" i="3"/>
  <c r="M371" i="3"/>
  <c r="U371" i="3" l="1"/>
  <c r="V371" i="3" s="1"/>
  <c r="Y371" i="3" s="1"/>
  <c r="Z371" i="3" s="1"/>
  <c r="K372" i="3" l="1"/>
  <c r="W371" i="3"/>
  <c r="AA371" i="3" s="1"/>
  <c r="R371" i="3"/>
  <c r="L372" i="3"/>
  <c r="F373" i="3"/>
  <c r="S372" i="3"/>
  <c r="X371" i="3" l="1"/>
  <c r="AB371" i="3"/>
  <c r="T372" i="3"/>
  <c r="AC372" i="3" s="1"/>
  <c r="M372" i="3"/>
  <c r="U372" i="3" l="1"/>
  <c r="W372" i="3" s="1"/>
  <c r="AA372" i="3" s="1"/>
  <c r="R372" i="3" l="1"/>
  <c r="V372" i="3"/>
  <c r="Y372" i="3" s="1"/>
  <c r="Z372" i="3" s="1"/>
  <c r="X372" i="3" s="1"/>
  <c r="K373" i="3"/>
  <c r="F374" i="3" s="1"/>
  <c r="S373" i="3" l="1"/>
  <c r="AB372" i="3" s="1"/>
  <c r="L373" i="3"/>
  <c r="M373" i="3" s="1"/>
  <c r="T373" i="3"/>
  <c r="AC373" i="3" s="1"/>
  <c r="U373" i="3" l="1"/>
  <c r="W373" i="3"/>
  <c r="AA373" i="3" s="1"/>
  <c r="R373" i="3"/>
  <c r="K374" i="3"/>
  <c r="V373" i="3"/>
  <c r="Y373" i="3" s="1"/>
  <c r="Z373" i="3" s="1"/>
  <c r="X373" i="3" l="1"/>
  <c r="L374" i="3"/>
  <c r="F375" i="3"/>
  <c r="S374" i="3"/>
  <c r="T374" i="3" l="1"/>
  <c r="AC374" i="3" s="1"/>
  <c r="AB373" i="3"/>
  <c r="M374" i="3"/>
  <c r="U374" i="3" l="1"/>
  <c r="K375" i="3" l="1"/>
  <c r="W374" i="3"/>
  <c r="AA374" i="3" s="1"/>
  <c r="V374" i="3"/>
  <c r="Y374" i="3" s="1"/>
  <c r="Z374" i="3" s="1"/>
  <c r="R374" i="3"/>
  <c r="X374" i="3" l="1"/>
  <c r="L375" i="3"/>
  <c r="S375" i="3"/>
  <c r="F376" i="3"/>
  <c r="AB374" i="3" l="1"/>
  <c r="T375" i="3"/>
  <c r="AC375" i="3" s="1"/>
  <c r="M375" i="3"/>
  <c r="U375" i="3" l="1"/>
  <c r="R375" i="3" l="1"/>
  <c r="W375" i="3"/>
  <c r="AA375" i="3" s="1"/>
  <c r="K376" i="3"/>
  <c r="V375" i="3"/>
  <c r="Y375" i="3" s="1"/>
  <c r="Z375" i="3" s="1"/>
  <c r="X375" i="3" s="1"/>
  <c r="L376" i="3" l="1"/>
  <c r="F377" i="3"/>
  <c r="S376" i="3"/>
  <c r="T376" i="3" l="1"/>
  <c r="AC376" i="3" s="1"/>
  <c r="AB375" i="3"/>
  <c r="M376" i="3"/>
  <c r="U376" i="3" l="1"/>
  <c r="W376" i="3" l="1"/>
  <c r="AA376" i="3" s="1"/>
  <c r="V376" i="3"/>
  <c r="Y376" i="3" s="1"/>
  <c r="Z376" i="3" s="1"/>
  <c r="K377" i="3"/>
  <c r="R376" i="3"/>
  <c r="X376" i="3" l="1"/>
  <c r="L377" i="3"/>
  <c r="F378" i="3"/>
  <c r="S377" i="3"/>
  <c r="T377" i="3" l="1"/>
  <c r="AC377" i="3" s="1"/>
  <c r="AB376" i="3"/>
  <c r="M377" i="3"/>
  <c r="U377" i="3"/>
  <c r="R377" i="3" l="1"/>
  <c r="W377" i="3"/>
  <c r="AA377" i="3" s="1"/>
  <c r="K378" i="3"/>
  <c r="V377" i="3"/>
  <c r="Y377" i="3" s="1"/>
  <c r="Z377" i="3" s="1"/>
  <c r="X377" i="3" s="1"/>
  <c r="L378" i="3" l="1"/>
  <c r="S378" i="3"/>
  <c r="F379" i="3"/>
  <c r="T378" i="3" l="1"/>
  <c r="AC378" i="3" s="1"/>
  <c r="AB377" i="3"/>
  <c r="M378" i="3"/>
  <c r="U378" i="3" l="1"/>
  <c r="W378" i="3" s="1"/>
  <c r="AA378" i="3" s="1"/>
  <c r="K379" i="3" l="1"/>
  <c r="F380" i="3" s="1"/>
  <c r="R378" i="3"/>
  <c r="V378" i="3"/>
  <c r="Y378" i="3" s="1"/>
  <c r="Z378" i="3" s="1"/>
  <c r="X378" i="3" s="1"/>
  <c r="L379" i="3" l="1"/>
  <c r="M379" i="3" s="1"/>
  <c r="S379" i="3"/>
  <c r="T379" i="3" s="1"/>
  <c r="AC379" i="3" s="1"/>
  <c r="AB378" i="3"/>
  <c r="U379" i="3" l="1"/>
  <c r="K380" i="3" l="1"/>
  <c r="R379" i="3"/>
  <c r="V379" i="3"/>
  <c r="Y379" i="3" s="1"/>
  <c r="Z379" i="3" s="1"/>
  <c r="W379" i="3"/>
  <c r="AA379" i="3" s="1"/>
  <c r="X379" i="3" l="1"/>
  <c r="L380" i="3"/>
  <c r="S380" i="3"/>
  <c r="F381" i="3"/>
  <c r="T380" i="3" l="1"/>
  <c r="AC380" i="3" s="1"/>
  <c r="AB379" i="3"/>
  <c r="M380" i="3"/>
  <c r="U380" i="3" l="1"/>
  <c r="K381" i="3" s="1"/>
  <c r="W380" i="3" l="1"/>
  <c r="AA380" i="3" s="1"/>
  <c r="V380" i="3"/>
  <c r="Y380" i="3" s="1"/>
  <c r="Z380" i="3" s="1"/>
  <c r="X380" i="3" s="1"/>
  <c r="R380" i="3"/>
  <c r="L381" i="3"/>
  <c r="F382" i="3"/>
  <c r="S381" i="3"/>
  <c r="AB380" i="3" l="1"/>
  <c r="T381" i="3"/>
  <c r="AC381" i="3" s="1"/>
  <c r="M381" i="3"/>
  <c r="U381" i="3" l="1"/>
  <c r="V381" i="3" l="1"/>
  <c r="Y381" i="3" s="1"/>
  <c r="Z381" i="3" s="1"/>
  <c r="W381" i="3"/>
  <c r="AA381" i="3" s="1"/>
  <c r="R381" i="3"/>
  <c r="K382" i="3"/>
  <c r="X381" i="3" l="1"/>
  <c r="L382" i="3"/>
  <c r="S382" i="3"/>
  <c r="F383" i="3"/>
  <c r="AB381" i="3" l="1"/>
  <c r="T382" i="3"/>
  <c r="AC382" i="3" s="1"/>
  <c r="M382" i="3"/>
  <c r="U382" i="3" l="1"/>
  <c r="V382" i="3" l="1"/>
  <c r="Y382" i="3" s="1"/>
  <c r="Z382" i="3" s="1"/>
  <c r="R382" i="3"/>
  <c r="K383" i="3"/>
  <c r="W382" i="3"/>
  <c r="AA382" i="3" s="1"/>
  <c r="L383" i="3" l="1"/>
  <c r="S383" i="3"/>
  <c r="F384" i="3"/>
  <c r="X382" i="3"/>
  <c r="T383" i="3" l="1"/>
  <c r="AC383" i="3" s="1"/>
  <c r="AB382" i="3"/>
  <c r="M383" i="3"/>
  <c r="U383" i="3" l="1"/>
  <c r="K384" i="3" s="1"/>
  <c r="W383" i="3" l="1"/>
  <c r="AA383" i="3" s="1"/>
  <c r="R383" i="3"/>
  <c r="V383" i="3"/>
  <c r="Y383" i="3" s="1"/>
  <c r="Z383" i="3" s="1"/>
  <c r="L384" i="3"/>
  <c r="F385" i="3"/>
  <c r="S384" i="3"/>
  <c r="X383" i="3" l="1"/>
  <c r="T384" i="3"/>
  <c r="AC384" i="3" s="1"/>
  <c r="AB383" i="3"/>
  <c r="M384" i="3"/>
  <c r="U384" i="3" l="1"/>
  <c r="V384" i="3" s="1"/>
  <c r="Y384" i="3" s="1"/>
  <c r="Z384" i="3" s="1"/>
  <c r="K385" i="3" l="1"/>
  <c r="W384" i="3"/>
  <c r="AA384" i="3" s="1"/>
  <c r="R384" i="3"/>
  <c r="L385" i="3"/>
  <c r="F386" i="3"/>
  <c r="S385" i="3"/>
  <c r="X384" i="3" l="1"/>
  <c r="AB384" i="3"/>
  <c r="T385" i="3"/>
  <c r="AC385" i="3" s="1"/>
  <c r="M385" i="3"/>
  <c r="U385" i="3" l="1"/>
  <c r="R385" i="3" s="1"/>
  <c r="K386" i="3" l="1"/>
  <c r="V385" i="3"/>
  <c r="Y385" i="3" s="1"/>
  <c r="Z385" i="3" s="1"/>
  <c r="W385" i="3"/>
  <c r="AA385" i="3" s="1"/>
  <c r="L386" i="3"/>
  <c r="S386" i="3"/>
  <c r="F387" i="3"/>
  <c r="X385" i="3" l="1"/>
  <c r="T386" i="3"/>
  <c r="AC386" i="3" s="1"/>
  <c r="AB385" i="3"/>
  <c r="M386" i="3"/>
  <c r="U386" i="3" l="1"/>
  <c r="W386" i="3" l="1"/>
  <c r="AA386" i="3" s="1"/>
  <c r="K387" i="3"/>
  <c r="V386" i="3"/>
  <c r="Y386" i="3" s="1"/>
  <c r="Z386" i="3" s="1"/>
  <c r="X386" i="3" s="1"/>
  <c r="R386" i="3"/>
  <c r="L387" i="3" l="1"/>
  <c r="F388" i="3"/>
  <c r="S387" i="3"/>
  <c r="T387" i="3" l="1"/>
  <c r="AC387" i="3" s="1"/>
  <c r="AB386" i="3"/>
  <c r="M387" i="3"/>
  <c r="U387" i="3" l="1"/>
  <c r="V387" i="3"/>
  <c r="Y387" i="3" s="1"/>
  <c r="Z387" i="3" s="1"/>
  <c r="K388" i="3"/>
  <c r="R387" i="3"/>
  <c r="W387" i="3"/>
  <c r="AA387" i="3" s="1"/>
  <c r="L388" i="3" l="1"/>
  <c r="S388" i="3"/>
  <c r="F389" i="3"/>
  <c r="X387" i="3"/>
  <c r="AB387" i="3" l="1"/>
  <c r="T388" i="3"/>
  <c r="AC388" i="3" s="1"/>
  <c r="M388" i="3"/>
  <c r="U388" i="3" l="1"/>
  <c r="R388" i="3" l="1"/>
  <c r="W388" i="3"/>
  <c r="AA388" i="3" s="1"/>
  <c r="V388" i="3"/>
  <c r="Y388" i="3" s="1"/>
  <c r="Z388" i="3" s="1"/>
  <c r="K389" i="3"/>
  <c r="X388" i="3" l="1"/>
  <c r="L389" i="3"/>
  <c r="F390" i="3"/>
  <c r="S389" i="3"/>
  <c r="AB388" i="3" l="1"/>
  <c r="T389" i="3"/>
  <c r="AC389" i="3" s="1"/>
  <c r="M389" i="3"/>
  <c r="U389" i="3" l="1"/>
  <c r="W389" i="3" l="1"/>
  <c r="AA389" i="3" s="1"/>
  <c r="V389" i="3"/>
  <c r="Y389" i="3" s="1"/>
  <c r="Z389" i="3" s="1"/>
  <c r="K390" i="3"/>
  <c r="R389" i="3"/>
  <c r="L390" i="3" l="1"/>
  <c r="S390" i="3"/>
  <c r="F391" i="3"/>
  <c r="X389" i="3"/>
  <c r="AB389" i="3" l="1"/>
  <c r="T390" i="3"/>
  <c r="AC390" i="3" s="1"/>
  <c r="M390" i="3"/>
  <c r="U390" i="3" l="1"/>
  <c r="K391" i="3" l="1"/>
  <c r="W390" i="3"/>
  <c r="AA390" i="3" s="1"/>
  <c r="V390" i="3"/>
  <c r="Y390" i="3" s="1"/>
  <c r="Z390" i="3" s="1"/>
  <c r="R390" i="3"/>
  <c r="X390" i="3" l="1"/>
  <c r="L391" i="3"/>
  <c r="F392" i="3"/>
  <c r="S391" i="3"/>
  <c r="T391" i="3" l="1"/>
  <c r="AC391" i="3" s="1"/>
  <c r="AB390" i="3"/>
  <c r="M391" i="3"/>
  <c r="U391" i="3" l="1"/>
  <c r="V391" i="3" s="1"/>
  <c r="Y391" i="3" s="1"/>
  <c r="Z391" i="3" s="1"/>
  <c r="W391" i="3"/>
  <c r="AA391" i="3" s="1"/>
  <c r="K392" i="3"/>
  <c r="R391" i="3" l="1"/>
  <c r="X391" i="3"/>
  <c r="L392" i="3"/>
  <c r="S392" i="3"/>
  <c r="F393" i="3"/>
  <c r="AB391" i="3" l="1"/>
  <c r="T392" i="3"/>
  <c r="AC392" i="3" s="1"/>
  <c r="M392" i="3"/>
  <c r="U392" i="3" l="1"/>
  <c r="W392" i="3" l="1"/>
  <c r="AA392" i="3" s="1"/>
  <c r="K393" i="3"/>
  <c r="V392" i="3"/>
  <c r="Y392" i="3" s="1"/>
  <c r="Z392" i="3" s="1"/>
  <c r="R392" i="3"/>
  <c r="X392" i="3" l="1"/>
  <c r="L393" i="3"/>
  <c r="F394" i="3"/>
  <c r="S393" i="3"/>
  <c r="AB392" i="3" l="1"/>
  <c r="T393" i="3"/>
  <c r="AC393" i="3" s="1"/>
  <c r="M393" i="3"/>
  <c r="U393" i="3" l="1"/>
  <c r="W393" i="3" l="1"/>
  <c r="AA393" i="3" s="1"/>
  <c r="K394" i="3"/>
  <c r="R393" i="3"/>
  <c r="V393" i="3"/>
  <c r="Y393" i="3" s="1"/>
  <c r="Z393" i="3" s="1"/>
  <c r="X393" i="3" l="1"/>
  <c r="L394" i="3"/>
  <c r="S394" i="3"/>
  <c r="F395" i="3"/>
  <c r="T394" i="3" l="1"/>
  <c r="AC394" i="3" s="1"/>
  <c r="AB393" i="3"/>
  <c r="M394" i="3"/>
  <c r="U394" i="3" l="1"/>
  <c r="W394" i="3" s="1"/>
  <c r="AA394" i="3" s="1"/>
  <c r="R394" i="3" l="1"/>
  <c r="V394" i="3"/>
  <c r="Y394" i="3" s="1"/>
  <c r="Z394" i="3" s="1"/>
  <c r="X394" i="3" s="1"/>
  <c r="K395" i="3"/>
  <c r="L395" i="3" s="1"/>
  <c r="F396" i="3" l="1"/>
  <c r="S395" i="3"/>
  <c r="AB394" i="3" s="1"/>
  <c r="M395" i="3"/>
  <c r="T395" i="3" l="1"/>
  <c r="AC395" i="3" s="1"/>
  <c r="U395" i="3" l="1"/>
  <c r="V395" i="3" s="1"/>
  <c r="Y395" i="3" s="1"/>
  <c r="Z395" i="3" s="1"/>
  <c r="K396" i="3"/>
  <c r="L396" i="3" s="1"/>
  <c r="S396" i="3" l="1"/>
  <c r="R395" i="3"/>
  <c r="F397" i="3"/>
  <c r="W395" i="3"/>
  <c r="AA395" i="3" s="1"/>
  <c r="AB395" i="3"/>
  <c r="T396" i="3"/>
  <c r="AC396" i="3" s="1"/>
  <c r="M396" i="3"/>
  <c r="X395" i="3" l="1"/>
  <c r="U396" i="3"/>
  <c r="R396" i="3" s="1"/>
  <c r="K397" i="3" l="1"/>
  <c r="F398" i="3" s="1"/>
  <c r="W396" i="3"/>
  <c r="AA396" i="3" s="1"/>
  <c r="V396" i="3"/>
  <c r="Y396" i="3" s="1"/>
  <c r="Z396" i="3" s="1"/>
  <c r="X396" i="3" l="1"/>
  <c r="S397" i="3"/>
  <c r="AB396" i="3" s="1"/>
  <c r="L397" i="3"/>
  <c r="M397" i="3"/>
  <c r="T397" i="3" l="1"/>
  <c r="AC397" i="3" s="1"/>
  <c r="U397" i="3" l="1"/>
  <c r="W397" i="3" s="1"/>
  <c r="AA397" i="3" s="1"/>
  <c r="R397" i="3" l="1"/>
  <c r="K398" i="3"/>
  <c r="L398" i="3" s="1"/>
  <c r="V397" i="3"/>
  <c r="Y397" i="3" s="1"/>
  <c r="Z397" i="3" s="1"/>
  <c r="X397" i="3" s="1"/>
  <c r="S398" i="3"/>
  <c r="F399" i="3" l="1"/>
  <c r="T398" i="3"/>
  <c r="AC398" i="3" s="1"/>
  <c r="AB397" i="3"/>
  <c r="M398" i="3"/>
  <c r="U398" i="3" l="1"/>
  <c r="W398" i="3" s="1"/>
  <c r="AA398" i="3" s="1"/>
  <c r="R398" i="3" l="1"/>
  <c r="K399" i="3"/>
  <c r="S399" i="3" s="1"/>
  <c r="V398" i="3"/>
  <c r="Y398" i="3" s="1"/>
  <c r="Z398" i="3" s="1"/>
  <c r="X398" i="3" s="1"/>
  <c r="F400" i="3"/>
  <c r="L399" i="3" l="1"/>
  <c r="T399" i="3"/>
  <c r="AC399" i="3" s="1"/>
  <c r="AB398" i="3"/>
  <c r="M399" i="3"/>
  <c r="U399" i="3" l="1"/>
  <c r="W399" i="3" s="1"/>
  <c r="AA399" i="3" s="1"/>
  <c r="K400" i="3" l="1"/>
  <c r="L400" i="3" s="1"/>
  <c r="V399" i="3"/>
  <c r="Y399" i="3" s="1"/>
  <c r="Z399" i="3" s="1"/>
  <c r="X399" i="3" s="1"/>
  <c r="R399" i="3"/>
  <c r="S400" i="3" l="1"/>
  <c r="F401" i="3"/>
  <c r="AB399" i="3"/>
  <c r="T400" i="3"/>
  <c r="AC400" i="3" s="1"/>
  <c r="M400" i="3"/>
  <c r="U400" i="3" l="1"/>
  <c r="K401" i="3" s="1"/>
  <c r="R400" i="3" l="1"/>
  <c r="W400" i="3"/>
  <c r="AA400" i="3" s="1"/>
  <c r="V400" i="3"/>
  <c r="Y400" i="3" s="1"/>
  <c r="Z400" i="3" s="1"/>
  <c r="X400" i="3" s="1"/>
  <c r="L401" i="3"/>
  <c r="S401" i="3"/>
  <c r="F402" i="3"/>
  <c r="AB400" i="3" l="1"/>
  <c r="T401" i="3"/>
  <c r="AC401" i="3" s="1"/>
  <c r="M401" i="3"/>
  <c r="U401" i="3" l="1"/>
  <c r="V401" i="3" l="1"/>
  <c r="Y401" i="3" s="1"/>
  <c r="Z401" i="3" s="1"/>
  <c r="K402" i="3"/>
  <c r="R401" i="3"/>
  <c r="W401" i="3"/>
  <c r="AA401" i="3" s="1"/>
  <c r="L402" i="3" l="1"/>
  <c r="F403" i="3"/>
  <c r="S402" i="3"/>
  <c r="X401" i="3"/>
  <c r="T402" i="3" l="1"/>
  <c r="AC402" i="3" s="1"/>
  <c r="AB401" i="3"/>
  <c r="M402" i="3"/>
  <c r="U402" i="3" l="1"/>
  <c r="V402" i="3" s="1"/>
  <c r="Y402" i="3" s="1"/>
  <c r="Z402" i="3" s="1"/>
  <c r="R402" i="3" l="1"/>
  <c r="K403" i="3"/>
  <c r="F404" i="3" s="1"/>
  <c r="W402" i="3"/>
  <c r="AA402" i="3" s="1"/>
  <c r="S403" i="3" l="1"/>
  <c r="X402" i="3"/>
  <c r="L403" i="3"/>
  <c r="M403" i="3" s="1"/>
  <c r="T403" i="3"/>
  <c r="AC403" i="3" s="1"/>
  <c r="AB402" i="3"/>
  <c r="U403" i="3" l="1"/>
  <c r="K404" i="3" s="1"/>
  <c r="R403" i="3" l="1"/>
  <c r="V403" i="3"/>
  <c r="Y403" i="3" s="1"/>
  <c r="Z403" i="3" s="1"/>
  <c r="W403" i="3"/>
  <c r="AA403" i="3" s="1"/>
  <c r="L404" i="3"/>
  <c r="F405" i="3"/>
  <c r="S404" i="3"/>
  <c r="X403" i="3" l="1"/>
  <c r="AB403" i="3"/>
  <c r="T404" i="3"/>
  <c r="AC404" i="3" s="1"/>
  <c r="M404" i="3"/>
  <c r="U404" i="3" l="1"/>
  <c r="W404" i="3" s="1"/>
  <c r="AA404" i="3" s="1"/>
  <c r="K405" i="3" l="1"/>
  <c r="S405" i="3" s="1"/>
  <c r="R404" i="3"/>
  <c r="V404" i="3"/>
  <c r="Y404" i="3" s="1"/>
  <c r="Z404" i="3" s="1"/>
  <c r="X404" i="3" s="1"/>
  <c r="L405" i="3"/>
  <c r="F406" i="3" l="1"/>
  <c r="AB404" i="3"/>
  <c r="T405" i="3"/>
  <c r="AC405" i="3" s="1"/>
  <c r="M405" i="3"/>
  <c r="U405" i="3" l="1"/>
  <c r="V405" i="3" l="1"/>
  <c r="Y405" i="3" s="1"/>
  <c r="Z405" i="3" s="1"/>
  <c r="R405" i="3"/>
  <c r="K406" i="3"/>
  <c r="W405" i="3"/>
  <c r="AA405" i="3" s="1"/>
  <c r="X405" i="3" l="1"/>
  <c r="L406" i="3"/>
  <c r="F407" i="3"/>
  <c r="S406" i="3"/>
  <c r="T406" i="3" l="1"/>
  <c r="AC406" i="3" s="1"/>
  <c r="AB405" i="3"/>
  <c r="M406" i="3"/>
  <c r="U406" i="3" l="1"/>
  <c r="V406" i="3" s="1"/>
  <c r="Y406" i="3" s="1"/>
  <c r="Z406" i="3" s="1"/>
  <c r="W406" i="3"/>
  <c r="AA406" i="3" s="1"/>
  <c r="K407" i="3" l="1"/>
  <c r="L407" i="3" s="1"/>
  <c r="R406" i="3"/>
  <c r="X406" i="3"/>
  <c r="F408" i="3" l="1"/>
  <c r="S407" i="3"/>
  <c r="AB406" i="3" s="1"/>
  <c r="M407" i="3"/>
  <c r="T407" i="3" l="1"/>
  <c r="AC407" i="3" s="1"/>
  <c r="U407" i="3" l="1"/>
  <c r="R407" i="3" s="1"/>
  <c r="W407" i="3" l="1"/>
  <c r="AA407" i="3" s="1"/>
  <c r="K408" i="3"/>
  <c r="F409" i="3" s="1"/>
  <c r="V407" i="3"/>
  <c r="Y407" i="3" s="1"/>
  <c r="Z407" i="3" s="1"/>
  <c r="X407" i="3" s="1"/>
  <c r="L408" i="3"/>
  <c r="M408" i="3" s="1"/>
  <c r="S408" i="3" l="1"/>
  <c r="T408" i="3" l="1"/>
  <c r="AB407" i="3"/>
  <c r="AC408" i="3" l="1"/>
  <c r="U408" i="3"/>
  <c r="V408" i="3" l="1"/>
  <c r="Y408" i="3" s="1"/>
  <c r="Z408" i="3" s="1"/>
  <c r="R408" i="3"/>
  <c r="W408" i="3"/>
  <c r="AA408" i="3" s="1"/>
  <c r="K409" i="3"/>
  <c r="F410" i="3" l="1"/>
  <c r="L409" i="3"/>
  <c r="S409" i="3"/>
  <c r="X408" i="3"/>
  <c r="AB408" i="3" l="1"/>
  <c r="T409" i="3"/>
  <c r="AC409" i="3" s="1"/>
  <c r="M409" i="3"/>
  <c r="U409" i="3"/>
  <c r="W409" i="3" l="1"/>
  <c r="AA409" i="3" s="1"/>
  <c r="K410" i="3"/>
  <c r="V409" i="3"/>
  <c r="Y409" i="3" s="1"/>
  <c r="Z409" i="3" s="1"/>
  <c r="X409" i="3" s="1"/>
  <c r="R409" i="3"/>
  <c r="L410" i="3" l="1"/>
  <c r="M410" i="3" s="1"/>
  <c r="F411" i="3"/>
  <c r="S410" i="3"/>
  <c r="AB409" i="3" l="1"/>
  <c r="T410" i="3"/>
  <c r="AC410" i="3" l="1"/>
  <c r="U410" i="3"/>
  <c r="V410" i="3" l="1"/>
  <c r="Y410" i="3" s="1"/>
  <c r="Z410" i="3" s="1"/>
  <c r="K411" i="3"/>
  <c r="W410" i="3"/>
  <c r="AA410" i="3" s="1"/>
  <c r="R410" i="3"/>
  <c r="S411" i="3" l="1"/>
  <c r="F412" i="3"/>
  <c r="L411" i="3"/>
  <c r="X410" i="3"/>
  <c r="M411" i="3" l="1"/>
  <c r="AB410" i="3"/>
  <c r="T411" i="3"/>
  <c r="AC411" i="3" s="1"/>
  <c r="U411" i="3" l="1"/>
  <c r="R411" i="3" l="1"/>
  <c r="V411" i="3"/>
  <c r="Y411" i="3" s="1"/>
  <c r="Z411" i="3" s="1"/>
  <c r="W411" i="3"/>
  <c r="AA411" i="3" s="1"/>
  <c r="K412" i="3"/>
  <c r="F413" i="3" l="1"/>
  <c r="S412" i="3"/>
  <c r="L412" i="3"/>
  <c r="X411" i="3"/>
  <c r="M412" i="3" l="1"/>
  <c r="AB411" i="3"/>
  <c r="T412" i="3"/>
  <c r="AC412" i="3" s="1"/>
  <c r="U412" i="3" l="1"/>
  <c r="W412" i="3" l="1"/>
  <c r="AA412" i="3" s="1"/>
  <c r="K413" i="3"/>
  <c r="V412" i="3"/>
  <c r="Y412" i="3" s="1"/>
  <c r="Z412" i="3" s="1"/>
  <c r="X412" i="3" s="1"/>
  <c r="R412" i="3"/>
  <c r="F414" i="3" l="1"/>
  <c r="L413" i="3"/>
  <c r="S413" i="3"/>
  <c r="T413" i="3" l="1"/>
  <c r="AC413" i="3" s="1"/>
  <c r="AB412" i="3"/>
  <c r="M413" i="3"/>
  <c r="U413" i="3"/>
  <c r="R413" i="3" l="1"/>
  <c r="V413" i="3"/>
  <c r="Y413" i="3" s="1"/>
  <c r="Z413" i="3" s="1"/>
  <c r="K414" i="3"/>
  <c r="W413" i="3"/>
  <c r="AA413" i="3" s="1"/>
  <c r="F415" i="3" l="1"/>
  <c r="L414" i="3"/>
  <c r="S414" i="3"/>
  <c r="X413" i="3"/>
  <c r="T414" i="3" l="1"/>
  <c r="AC414" i="3" s="1"/>
  <c r="AB413" i="3"/>
  <c r="M414" i="3"/>
  <c r="U414" i="3"/>
  <c r="K415" i="3" l="1"/>
  <c r="W414" i="3"/>
  <c r="AA414" i="3" s="1"/>
  <c r="V414" i="3"/>
  <c r="Y414" i="3" s="1"/>
  <c r="Z414" i="3" s="1"/>
  <c r="X414" i="3" s="1"/>
  <c r="R414" i="3"/>
  <c r="L415" i="3" l="1"/>
  <c r="M415" i="3" s="1"/>
  <c r="S415" i="3"/>
  <c r="F416" i="3"/>
  <c r="T415" i="3" l="1"/>
  <c r="AB414" i="3"/>
  <c r="AC415" i="3" l="1"/>
  <c r="U415" i="3"/>
  <c r="W415" i="3" l="1"/>
  <c r="AA415" i="3" s="1"/>
  <c r="K416" i="3"/>
  <c r="V415" i="3"/>
  <c r="Y415" i="3" s="1"/>
  <c r="Z415" i="3" s="1"/>
  <c r="X415" i="3" s="1"/>
  <c r="R415" i="3"/>
  <c r="L416" i="3" l="1"/>
  <c r="M416" i="3" s="1"/>
  <c r="F417" i="3"/>
  <c r="S416" i="3"/>
  <c r="AB415" i="3" l="1"/>
  <c r="T416" i="3"/>
  <c r="AC416" i="3" l="1"/>
  <c r="U416" i="3"/>
  <c r="W416" i="3" l="1"/>
  <c r="AA416" i="3" s="1"/>
  <c r="R416" i="3"/>
  <c r="K417" i="3"/>
  <c r="V416" i="3"/>
  <c r="Y416" i="3" s="1"/>
  <c r="Z416" i="3" s="1"/>
  <c r="X416" i="3" s="1"/>
  <c r="S417" i="3" l="1"/>
  <c r="F418" i="3"/>
  <c r="L417" i="3"/>
  <c r="M417" i="3" s="1"/>
  <c r="AB416" i="3" l="1"/>
  <c r="T417" i="3"/>
  <c r="AC417" i="3" l="1"/>
  <c r="U417" i="3"/>
  <c r="R417" i="3" l="1"/>
  <c r="W417" i="3"/>
  <c r="AA417" i="3" s="1"/>
  <c r="V417" i="3"/>
  <c r="Y417" i="3" s="1"/>
  <c r="Z417" i="3" s="1"/>
  <c r="X417" i="3" s="1"/>
  <c r="K418" i="3"/>
  <c r="F419" i="3" l="1"/>
  <c r="L418" i="3"/>
  <c r="S418" i="3"/>
  <c r="T418" i="3" l="1"/>
  <c r="AC418" i="3" s="1"/>
  <c r="AB417" i="3"/>
  <c r="M418" i="3"/>
  <c r="U418" i="3"/>
  <c r="R418" i="3" l="1"/>
  <c r="V418" i="3"/>
  <c r="Y418" i="3" s="1"/>
  <c r="Z418" i="3" s="1"/>
  <c r="X418" i="3" s="1"/>
  <c r="K419" i="3"/>
  <c r="W418" i="3"/>
  <c r="AA418" i="3" s="1"/>
  <c r="L419" i="3" l="1"/>
  <c r="M419" i="3" s="1"/>
  <c r="F420" i="3"/>
  <c r="S419" i="3"/>
  <c r="T419" i="3" l="1"/>
  <c r="AB418" i="3"/>
  <c r="AC419" i="3" l="1"/>
  <c r="U419" i="3"/>
  <c r="R419" i="3" l="1"/>
  <c r="K420" i="3"/>
  <c r="V419" i="3"/>
  <c r="Y419" i="3" s="1"/>
  <c r="Z419" i="3" s="1"/>
  <c r="X419" i="3" s="1"/>
  <c r="W419" i="3"/>
  <c r="AA419" i="3" s="1"/>
  <c r="S420" i="3" l="1"/>
  <c r="F421" i="3"/>
  <c r="L420" i="3"/>
  <c r="M420" i="3" s="1"/>
  <c r="AB419" i="3" l="1"/>
  <c r="T420" i="3"/>
  <c r="AC420" i="3" s="1"/>
  <c r="U420" i="3" l="1"/>
  <c r="K421" i="3" l="1"/>
  <c r="W420" i="3"/>
  <c r="AA420" i="3" s="1"/>
  <c r="R420" i="3"/>
  <c r="V420" i="3"/>
  <c r="Y420" i="3" s="1"/>
  <c r="Z420" i="3" s="1"/>
  <c r="X420" i="3" s="1"/>
  <c r="S421" i="3" l="1"/>
  <c r="L421" i="3"/>
  <c r="F422" i="3"/>
  <c r="M421" i="3" l="1"/>
  <c r="T421" i="3"/>
  <c r="AC421" i="3" s="1"/>
  <c r="AB420" i="3"/>
  <c r="U421" i="3" l="1"/>
  <c r="V421" i="3" l="1"/>
  <c r="Y421" i="3" s="1"/>
  <c r="Z421" i="3" s="1"/>
  <c r="R421" i="3"/>
  <c r="W421" i="3"/>
  <c r="AA421" i="3" s="1"/>
  <c r="K422" i="3"/>
  <c r="F423" i="3" l="1"/>
  <c r="L422" i="3"/>
  <c r="S422" i="3"/>
  <c r="X421" i="3"/>
  <c r="AB421" i="3" l="1"/>
  <c r="T422" i="3"/>
  <c r="AC422" i="3" s="1"/>
  <c r="M422" i="3"/>
  <c r="U422" i="3" l="1"/>
  <c r="W422" i="3" l="1"/>
  <c r="AA422" i="3" s="1"/>
  <c r="R422" i="3"/>
  <c r="K423" i="3"/>
  <c r="V422" i="3"/>
  <c r="Y422" i="3" s="1"/>
  <c r="Z422" i="3" s="1"/>
  <c r="X422" i="3" s="1"/>
  <c r="S423" i="3" l="1"/>
  <c r="L423" i="3"/>
  <c r="F424" i="3"/>
  <c r="M423" i="3" l="1"/>
  <c r="T423" i="3"/>
  <c r="AC423" i="3" s="1"/>
  <c r="AB422" i="3"/>
  <c r="U423" i="3" l="1"/>
  <c r="W423" i="3" l="1"/>
  <c r="AA423" i="3" s="1"/>
  <c r="K424" i="3"/>
  <c r="R423" i="3"/>
  <c r="V423" i="3"/>
  <c r="Y423" i="3" s="1"/>
  <c r="Z423" i="3" s="1"/>
  <c r="X423" i="3" s="1"/>
  <c r="S424" i="3" l="1"/>
  <c r="L424" i="3"/>
  <c r="F425" i="3"/>
  <c r="M424" i="3" l="1"/>
  <c r="U424" i="3"/>
  <c r="AB423" i="3"/>
  <c r="T424" i="3"/>
  <c r="AC424" i="3" s="1"/>
  <c r="K425" i="3" l="1"/>
  <c r="W424" i="3"/>
  <c r="AA424" i="3" s="1"/>
  <c r="V424" i="3"/>
  <c r="Y424" i="3" s="1"/>
  <c r="Z424" i="3" s="1"/>
  <c r="X424" i="3" s="1"/>
  <c r="R424" i="3"/>
  <c r="L425" i="3" l="1"/>
  <c r="F426" i="3"/>
  <c r="S425" i="3"/>
  <c r="AB424" i="3" l="1"/>
  <c r="T425" i="3"/>
  <c r="AC425" i="3" s="1"/>
  <c r="M425" i="3"/>
  <c r="U425" i="3" l="1"/>
  <c r="W425" i="3" l="1"/>
  <c r="AA425" i="3" s="1"/>
  <c r="R425" i="3"/>
  <c r="K426" i="3"/>
  <c r="V425" i="3"/>
  <c r="Y425" i="3" s="1"/>
  <c r="Z425" i="3" s="1"/>
  <c r="X425" i="3" s="1"/>
  <c r="F427" i="3" l="1"/>
  <c r="L426" i="3"/>
  <c r="S426" i="3"/>
  <c r="AB425" i="3" l="1"/>
  <c r="T426" i="3"/>
  <c r="AC426" i="3" s="1"/>
  <c r="M426" i="3"/>
  <c r="U426" i="3" l="1"/>
  <c r="R426" i="3" l="1"/>
  <c r="K427" i="3"/>
  <c r="W426" i="3"/>
  <c r="AA426" i="3" s="1"/>
  <c r="V426" i="3"/>
  <c r="Y426" i="3" s="1"/>
  <c r="Z426" i="3" s="1"/>
  <c r="X426" i="3" s="1"/>
  <c r="F428" i="3" l="1"/>
  <c r="L427" i="3"/>
  <c r="S427" i="3"/>
  <c r="AB426" i="3" l="1"/>
  <c r="T427" i="3"/>
  <c r="AC427" i="3" s="1"/>
  <c r="M427" i="3"/>
  <c r="U427" i="3" l="1"/>
  <c r="W427" i="3" l="1"/>
  <c r="AA427" i="3" s="1"/>
  <c r="V427" i="3"/>
  <c r="Y427" i="3" s="1"/>
  <c r="Z427" i="3" s="1"/>
  <c r="X427" i="3" s="1"/>
  <c r="K428" i="3"/>
  <c r="R427" i="3"/>
  <c r="L428" i="3" l="1"/>
  <c r="F429" i="3"/>
  <c r="S428" i="3"/>
  <c r="T428" i="3" l="1"/>
  <c r="AC428" i="3" s="1"/>
  <c r="AB427" i="3"/>
  <c r="M428" i="3"/>
  <c r="U428" i="3" l="1"/>
  <c r="K429" i="3" l="1"/>
  <c r="W428" i="3"/>
  <c r="AA428" i="3" s="1"/>
  <c r="R428" i="3"/>
  <c r="V428" i="3"/>
  <c r="Y428" i="3" s="1"/>
  <c r="Z428" i="3" s="1"/>
  <c r="X428" i="3" s="1"/>
  <c r="L429" i="3" l="1"/>
  <c r="F430" i="3"/>
  <c r="S429" i="3"/>
  <c r="T429" i="3" l="1"/>
  <c r="AC429" i="3" s="1"/>
  <c r="AB428" i="3"/>
  <c r="M429" i="3"/>
  <c r="U429" i="3"/>
  <c r="R429" i="3" l="1"/>
  <c r="W429" i="3"/>
  <c r="AA429" i="3" s="1"/>
  <c r="V429" i="3"/>
  <c r="Y429" i="3" s="1"/>
  <c r="Z429" i="3" s="1"/>
  <c r="X429" i="3" s="1"/>
  <c r="K430" i="3"/>
  <c r="L430" i="3" l="1"/>
  <c r="S430" i="3"/>
  <c r="T430" i="3" l="1"/>
  <c r="AC430" i="3" s="1"/>
  <c r="AB430" i="3"/>
  <c r="AB429" i="3"/>
  <c r="M430" i="3"/>
  <c r="U430" i="3"/>
  <c r="W430" i="3" l="1"/>
  <c r="AA430" i="3" s="1"/>
  <c r="V430" i="3"/>
  <c r="Y430" i="3" s="1"/>
  <c r="Z430" i="3" s="1"/>
  <c r="X430" i="3" s="1"/>
  <c r="R43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Veronica Loomis</author>
  </authors>
  <commentList>
    <comment ref="A15" authorId="0" shapeId="0" xr:uid="{59EAE168-39AD-4346-9024-C1D02F582367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at "i = -1"</t>
        </r>
      </text>
    </comment>
    <comment ref="B17" authorId="0" shapeId="0" xr:uid="{458C829A-AE85-4866-BE1C-B43FDF6E4C13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web step, prescribed 0.01 in</t>
        </r>
      </text>
    </comment>
    <comment ref="C17" authorId="0" shapeId="0" xr:uid="{BDD3EDF2-8EAC-4187-B40F-852828216308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Radius of burning surface
R1 + wi
R1: initial radius bore 
</t>
        </r>
      </text>
    </comment>
    <comment ref="D17" authorId="0" shapeId="0" xr:uid="{F410D620-C4EC-41B5-AB65-01E9B6DF8A59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dens_prop * vol_prop,I
vol_prop,i = pi*[R0^2 - Ri^2] </t>
        </r>
      </text>
    </comment>
    <comment ref="E17" authorId="0" shapeId="0" xr:uid="{A560ECB5-49B6-4254-BBA4-E56A0EE2FBB7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burn surface area
pi*2*(R1+wi)*Lo
aka. pi*2*(Ri)*Lo</t>
        </r>
      </text>
    </comment>
    <comment ref="F17" authorId="0" shapeId="0" xr:uid="{512C4E98-9C09-43E4-90C3-ECF77E8C9E62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time
delta_t = (w_i+1 - wi) / r_i
w_i+1 - wi is specified as 0.01
so this varies with r_i
</t>
        </r>
      </text>
    </comment>
    <comment ref="G17" authorId="0" shapeId="0" xr:uid="{E2606992-0A97-4177-9D82-2D4B08E3BA24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this is just air</t>
        </r>
      </text>
    </comment>
    <comment ref="I17" authorId="0" shapeId="0" xr:uid="{B6A86866-09F1-4964-A8DF-7408AFA63AC7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bore area
we have eqn but not a name for the variable
</t>
        </r>
      </text>
    </comment>
    <comment ref="J17" authorId="0" shapeId="0" xr:uid="{E9E3584A-4F84-4EDC-AD30-4BC0A737D612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air mass flux
m_dot_0,i / pi*Ri^2</t>
        </r>
      </text>
    </comment>
    <comment ref="K17" authorId="0" shapeId="0" xr:uid="{2914C62E-CFDA-4374-8B05-41CF2D9E7EBF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FIX P03 REFERENCE
burn rate
0.104*G_03,i^0.686 * P_03,i^0.33 * T_03,i^0.71 / 100^0.33 * 530^0.71</t>
        </r>
      </text>
    </comment>
    <comment ref="L17" authorId="0" shapeId="0" xr:uid="{2EE7CC37-3EB9-465D-9618-EBB292CE3F5A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dens_fuel * A_b,i * r_i</t>
        </r>
      </text>
    </comment>
    <comment ref="M17" authorId="0" shapeId="0" xr:uid="{C10E0351-FF57-4F13-9466-4A2BF85D49F4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m_dot_air,i / m_dot_fuel,i</t>
        </r>
      </text>
    </comment>
    <comment ref="N17" authorId="0" shapeId="0" xr:uid="{4C5E745D-FA62-4077-8574-7B4C9270C737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P03_i * A_5,i / m_dot_total,I
A_5 is exit area
</t>
        </r>
      </text>
    </comment>
    <comment ref="O17" authorId="0" shapeId="0" xr:uid="{2D20FB01-0E7F-4256-9204-F6BEC087F4A3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eta_c* * c*
we are assuming eta_c* = 1.0</t>
        </r>
      </text>
    </comment>
    <comment ref="P17" authorId="0" shapeId="0" xr:uid="{3AE1A1A3-5DCC-4737-AE58-FA15B6393EB4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WILL UPDATE DIFFERENTLY WITH PRESSURE
CEQUEL</t>
        </r>
      </text>
    </comment>
    <comment ref="Q17" authorId="0" shapeId="0" xr:uid="{2F24C8A2-CDAE-4367-AC88-E159DB70E31D}">
      <text>
        <r>
          <rPr>
            <b/>
            <sz val="9"/>
            <color indexed="81"/>
            <rFont val="Tahoma"/>
            <family val="2"/>
          </rPr>
          <t xml:space="preserve">Veronica Loomis:
</t>
        </r>
        <r>
          <rPr>
            <sz val="9"/>
            <color indexed="81"/>
            <rFont val="Tahoma"/>
            <family val="2"/>
          </rPr>
          <t>should correct itself when we get P03</t>
        </r>
        <r>
          <rPr>
            <sz val="9"/>
            <color indexed="81"/>
            <rFont val="Tahoma"/>
            <family val="2"/>
          </rPr>
          <t xml:space="preserve">
Isp,vac * ge / c*
find these using CEQUEL?</t>
        </r>
      </text>
    </comment>
    <comment ref="S17" authorId="0" shapeId="0" xr:uid="{E29ECCBB-B198-4E8C-BD8F-6984CAFE013C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modify P03 DEPENDENCE
d_t,i = dt_i-1 + 0.000087*(w_i - w_i-1)/ri * Pc
</t>
        </r>
      </text>
    </comment>
    <comment ref="U17" authorId="0" shapeId="0" xr:uid="{27941787-941A-4E56-A528-039CF643E804}">
      <text>
        <r>
          <rPr>
            <b/>
            <sz val="9"/>
            <color indexed="81"/>
            <rFont val="Tahoma"/>
            <family val="2"/>
          </rPr>
          <t>Veronica Loomis:</t>
        </r>
        <r>
          <rPr>
            <sz val="9"/>
            <color indexed="81"/>
            <rFont val="Tahoma"/>
            <family val="2"/>
          </rPr>
          <t xml:space="preserve">
P03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Veronica Loomis</author>
  </authors>
  <commentList>
    <comment ref="A15" authorId="0" shapeId="0" xr:uid="{7C17282C-0769-4F68-8DC9-62D6631DDA09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at "i = -1"</t>
        </r>
      </text>
    </comment>
    <comment ref="B17" authorId="0" shapeId="0" xr:uid="{9AA6775C-B3DB-4D45-AA29-CD2EB71043C4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web step, prescribed 0.01 in</t>
        </r>
      </text>
    </comment>
    <comment ref="C17" authorId="0" shapeId="0" xr:uid="{C58FD509-7673-4F57-8E4A-67A4DEAA6C17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Radius of burning surface
R1 + wi
R1: initial radius bore 
</t>
        </r>
      </text>
    </comment>
    <comment ref="D17" authorId="0" shapeId="0" xr:uid="{0995C6A1-BE1F-4F04-AC6B-F2B92451B05E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dens_prop * vol_prop,I
vol_prop,i = pi*[R0^2 - Ri^2] </t>
        </r>
      </text>
    </comment>
    <comment ref="E17" authorId="0" shapeId="0" xr:uid="{CF31C82E-1FBB-47D4-B252-7A9ABDB3055C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burn surface area
pi*2*(R1+wi)*Lo
aka. pi*2*(Ri)*Lo</t>
        </r>
      </text>
    </comment>
    <comment ref="F17" authorId="0" shapeId="0" xr:uid="{15D9B8D8-D527-48B5-BDCC-1D04B3794A6A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time
delta_t = (w_i+1 - wi) / r_i
w_i+1 - wi is specified as 0.01
so this varies with r_i
</t>
        </r>
      </text>
    </comment>
    <comment ref="G17" authorId="0" shapeId="0" xr:uid="{5B0F8E4B-D18F-4C93-80A4-7096FF2F0D96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this is just air</t>
        </r>
      </text>
    </comment>
    <comment ref="I17" authorId="0" shapeId="0" xr:uid="{9B49CCA9-AD0E-44C2-9A7B-7C4D3470AEA8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bore area
we have eqn but not a name for the variable
</t>
        </r>
      </text>
    </comment>
    <comment ref="J17" authorId="0" shapeId="0" xr:uid="{70F604F8-E442-4FA7-87BA-18FA684108FE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air mass flux
m_dot_0,i / pi*Ri^2</t>
        </r>
      </text>
    </comment>
    <comment ref="K17" authorId="0" shapeId="0" xr:uid="{C60239F1-BA56-4D62-836D-40619D7E4E6F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FIX P03 REFERENCE
burn rate
0.104*G_03,i^0.686 * P_03,i^0.33 * T_03,i^0.71 / 100^0.33 * 530^0.71</t>
        </r>
      </text>
    </comment>
    <comment ref="L17" authorId="0" shapeId="0" xr:uid="{7D07B84A-D514-4A8A-914E-92618B3A568A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dens_fuel * A_b,i * r_i</t>
        </r>
      </text>
    </comment>
    <comment ref="M17" authorId="0" shapeId="0" xr:uid="{12BB3076-B2A7-40B8-A543-1AD925BEF01A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m_dot_air,i / m_dot_fuel,i</t>
        </r>
      </text>
    </comment>
    <comment ref="N17" authorId="0" shapeId="0" xr:uid="{EB82FCFF-8C05-4897-BC7D-DEE32FB54B69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CEQUEL</t>
        </r>
      </text>
    </comment>
    <comment ref="O17" authorId="0" shapeId="0" xr:uid="{C3895F50-0B10-48FC-A395-781BF4FED503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eta_c* * c*
we are assuming eta_c* = 1.0</t>
        </r>
      </text>
    </comment>
    <comment ref="P17" authorId="0" shapeId="0" xr:uid="{8A38F915-9ED3-4274-A306-FD3E7E836C8D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WILL UPDATE DIFFERENTLY WITH PRESSURE
CEQUEL</t>
        </r>
      </text>
    </comment>
    <comment ref="Q17" authorId="0" shapeId="0" xr:uid="{AE6702F1-7BCA-48DF-9DB4-B23C61EE3272}">
      <text>
        <r>
          <rPr>
            <b/>
            <sz val="9"/>
            <color indexed="81"/>
            <rFont val="Tahoma"/>
            <charset val="1"/>
          </rPr>
          <t xml:space="preserve">Veronica Loomis:
</t>
        </r>
        <r>
          <rPr>
            <sz val="9"/>
            <color indexed="81"/>
            <rFont val="Tahoma"/>
            <family val="2"/>
          </rPr>
          <t>should correct itself when we get P03</t>
        </r>
        <r>
          <rPr>
            <sz val="9"/>
            <color indexed="81"/>
            <rFont val="Tahoma"/>
            <charset val="1"/>
          </rPr>
          <t xml:space="preserve">
Isp,vac * ge / c*
find these using CEQUEL?</t>
        </r>
      </text>
    </comment>
    <comment ref="S17" authorId="0" shapeId="0" xr:uid="{40C036A8-FF67-4A6D-8A1E-8A81A2734179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modify P03 DEPENDENCE
d_t,i = dt_i-1 + 0.000087*(w_i - w_i-1)/ri * Pc
</t>
        </r>
      </text>
    </comment>
    <comment ref="U17" authorId="0" shapeId="0" xr:uid="{FC9ADF9C-0969-4A87-B117-82D63FD9B24C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P03 values
need to use g0!!!! Then it works
</t>
        </r>
      </text>
    </comment>
    <comment ref="X17" authorId="0" shapeId="0" xr:uid="{AB14B7E3-F7E3-4D69-A8C0-074937C929F3}">
      <text>
        <r>
          <rPr>
            <b/>
            <sz val="9"/>
            <color indexed="81"/>
            <rFont val="Tahoma"/>
            <charset val="1"/>
          </rPr>
          <t>Veronica Loomis:</t>
        </r>
        <r>
          <rPr>
            <sz val="9"/>
            <color indexed="81"/>
            <rFont val="Tahoma"/>
            <charset val="1"/>
          </rPr>
          <t xml:space="preserve">
needs mach number
</t>
        </r>
      </text>
    </comment>
  </commentList>
</comments>
</file>

<file path=xl/sharedStrings.xml><?xml version="1.0" encoding="utf-8"?>
<sst xmlns="http://schemas.openxmlformats.org/spreadsheetml/2006/main" count="179" uniqueCount="80">
  <si>
    <t>O/F</t>
  </si>
  <si>
    <t>Pc</t>
  </si>
  <si>
    <t>E</t>
  </si>
  <si>
    <t>30 psi</t>
  </si>
  <si>
    <t>in bars</t>
  </si>
  <si>
    <t>Gamma</t>
  </si>
  <si>
    <t>CSTAR</t>
  </si>
  <si>
    <t>CF</t>
  </si>
  <si>
    <t>ISPV</t>
  </si>
  <si>
    <t>DIMENSIONLESS</t>
  </si>
  <si>
    <t>FT/S</t>
  </si>
  <si>
    <t>LBF S/LBM</t>
  </si>
  <si>
    <t>Cf,vac</t>
  </si>
  <si>
    <t>ISP,V</t>
  </si>
  <si>
    <t>Ro</t>
  </si>
  <si>
    <t>in</t>
  </si>
  <si>
    <t>air density</t>
  </si>
  <si>
    <t>Lo</t>
  </si>
  <si>
    <t>ambient a</t>
  </si>
  <si>
    <t>dens_fuel</t>
  </si>
  <si>
    <t>lbm/in^3</t>
  </si>
  <si>
    <t>area ratio</t>
  </si>
  <si>
    <t>m_dot_air</t>
  </si>
  <si>
    <t>lbm/s</t>
  </si>
  <si>
    <t>M</t>
  </si>
  <si>
    <t>T_air</t>
  </si>
  <si>
    <t>R</t>
  </si>
  <si>
    <t>initial prop temp</t>
  </si>
  <si>
    <t>D_5</t>
  </si>
  <si>
    <t>Ae</t>
  </si>
  <si>
    <t>a0</t>
  </si>
  <si>
    <t>n</t>
  </si>
  <si>
    <t>alpha</t>
  </si>
  <si>
    <t>beta</t>
  </si>
  <si>
    <t>Pa</t>
  </si>
  <si>
    <t>lbf/in^2</t>
  </si>
  <si>
    <t>u</t>
  </si>
  <si>
    <t>a</t>
  </si>
  <si>
    <t>Internal Ballistics</t>
  </si>
  <si>
    <t>a**2</t>
  </si>
  <si>
    <t>P03_-1</t>
  </si>
  <si>
    <t>T</t>
  </si>
  <si>
    <t>i</t>
  </si>
  <si>
    <t>wi</t>
  </si>
  <si>
    <t>Ri</t>
  </si>
  <si>
    <t>m_p,i</t>
  </si>
  <si>
    <t>A_b,i</t>
  </si>
  <si>
    <t>t_i</t>
  </si>
  <si>
    <t>m_dot_0,i</t>
  </si>
  <si>
    <t>T03</t>
  </si>
  <si>
    <t>A_p</t>
  </si>
  <si>
    <t>G_ox</t>
  </si>
  <si>
    <t>r</t>
  </si>
  <si>
    <t>m_dot_f</t>
  </si>
  <si>
    <t>OF</t>
  </si>
  <si>
    <t>c* ideal</t>
  </si>
  <si>
    <t>c* actual</t>
  </si>
  <si>
    <t>Isp , vac</t>
  </si>
  <si>
    <t>cfv,i</t>
  </si>
  <si>
    <t>cf,i</t>
  </si>
  <si>
    <t>d_5,i</t>
  </si>
  <si>
    <t>A_5</t>
  </si>
  <si>
    <t>P1"</t>
  </si>
  <si>
    <t>F_rocket, v, i</t>
  </si>
  <si>
    <t>F_rocket,i</t>
  </si>
  <si>
    <t>F_ram,i</t>
  </si>
  <si>
    <t>F_net,i</t>
  </si>
  <si>
    <t>I_rocket,i</t>
  </si>
  <si>
    <t>delta d_5</t>
  </si>
  <si>
    <t>A6/A5</t>
  </si>
  <si>
    <t>-</t>
  </si>
  <si>
    <t>lbm</t>
  </si>
  <si>
    <t>in^2</t>
  </si>
  <si>
    <t>s</t>
  </si>
  <si>
    <t>lbm/(in^2s)</t>
  </si>
  <si>
    <t>in/s</t>
  </si>
  <si>
    <t>ft/s</t>
  </si>
  <si>
    <t>lbf</t>
  </si>
  <si>
    <t>lbf sec</t>
  </si>
  <si>
    <t>Ae/At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</si>
</sst>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0.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1" fillId="0" borderId="2" xfId="0" applyNumberFormat="1" applyFont="1" applyBorder="1"/>
    <xf numFmtId="164" fontId="1" fillId="0" borderId="2" xfId="0" quotePrefix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  <xf numFmtId="167" fontId="0" fillId="0" borderId="0" xfId="0" applyNumberForma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1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c_star vs O/F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'Tiwari-Task4'!$F$5:$T$5</c:f>
              <c:numCache>
                <c:formatCode>0.000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'Tiwari-Task4'!$F$7:$T$7</c:f>
              <c:numCache>
                <c:formatCode>0.000</c:formatCode>
                <c:ptCount val="15"/>
                <c:pt idx="0">
                  <c:v>3036</c:v>
                </c:pt>
                <c:pt idx="1">
                  <c:v>3174</c:v>
                </c:pt>
                <c:pt idx="2">
                  <c:v>3282</c:v>
                </c:pt>
                <c:pt idx="3">
                  <c:v>3382</c:v>
                </c:pt>
                <c:pt idx="4">
                  <c:v>3480</c:v>
                </c:pt>
                <c:pt idx="5">
                  <c:v>3722</c:v>
                </c:pt>
                <c:pt idx="6">
                  <c:v>3877</c:v>
                </c:pt>
                <c:pt idx="7">
                  <c:v>3988</c:v>
                </c:pt>
                <c:pt idx="8">
                  <c:v>4071</c:v>
                </c:pt>
                <c:pt idx="9">
                  <c:v>4138</c:v>
                </c:pt>
                <c:pt idx="10">
                  <c:v>4194</c:v>
                </c:pt>
                <c:pt idx="11">
                  <c:v>4229</c:v>
                </c:pt>
                <c:pt idx="12">
                  <c:v>4224</c:v>
                </c:pt>
                <c:pt idx="13">
                  <c:v>4186</c:v>
                </c:pt>
                <c:pt idx="14">
                  <c:v>4129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6-4703-9ABC-4C658223C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341648"/>
        <c:axId val="1478543216"/>
      </c:scatterChart>
      <c:valAx>
        <c:axId val="317341648"/>
        <c:scaling>
          <c:orientation val="minMax"/>
          <c:max val="16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43216"/>
        <c:crosses val="autoZero"/>
        <c:crossBetween val="midCat"/>
      </c:valAx>
      <c:valAx>
        <c:axId val="14785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4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Cf,vac vs O/F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'Tiwari-Task4'!$F$5:$T$5</c:f>
              <c:numCache>
                <c:formatCode>0.000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'Tiwari-Task4'!$F$8:$T$8</c:f>
              <c:numCache>
                <c:formatCode>0.000</c:formatCode>
                <c:ptCount val="15"/>
                <c:pt idx="0">
                  <c:v>1.5726703759395717</c:v>
                </c:pt>
                <c:pt idx="1">
                  <c:v>1.5738414819689766</c:v>
                </c:pt>
                <c:pt idx="2">
                  <c:v>1.5694138875027972</c:v>
                </c:pt>
                <c:pt idx="3">
                  <c:v>1.5595840905278058</c:v>
                </c:pt>
                <c:pt idx="4">
                  <c:v>1.5471832161388179</c:v>
                </c:pt>
                <c:pt idx="5">
                  <c:v>1.5360143047580792</c:v>
                </c:pt>
                <c:pt idx="6">
                  <c:v>1.5387273631515288</c:v>
                </c:pt>
                <c:pt idx="7">
                  <c:v>1.5396629448281367</c:v>
                </c:pt>
                <c:pt idx="8">
                  <c:v>1.5403634971144511</c:v>
                </c:pt>
                <c:pt idx="9">
                  <c:v>1.5399946165753196</c:v>
                </c:pt>
                <c:pt idx="10">
                  <c:v>1.5384349926687959</c:v>
                </c:pt>
                <c:pt idx="11">
                  <c:v>1.539246280911009</c:v>
                </c:pt>
                <c:pt idx="12">
                  <c:v>1.5475343827045327</c:v>
                </c:pt>
                <c:pt idx="13">
                  <c:v>1.5512191772460939</c:v>
                </c:pt>
                <c:pt idx="14">
                  <c:v>1.5450366851001018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1-4CBA-B941-40B36F291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396592"/>
        <c:axId val="310774432"/>
      </c:scatterChart>
      <c:valAx>
        <c:axId val="492396592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74432"/>
        <c:crosses val="autoZero"/>
        <c:crossBetween val="midCat"/>
      </c:valAx>
      <c:valAx>
        <c:axId val="310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9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Isp,vac vs O/F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'Tiwari-Task4'!$F$5:$T$5</c:f>
              <c:numCache>
                <c:formatCode>0.000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'Tiwari-Task4'!$F$9:$T$9</c:f>
              <c:numCache>
                <c:formatCode>0.000</c:formatCode>
                <c:ptCount val="15"/>
                <c:pt idx="0">
                  <c:v>148.28034973144531</c:v>
                </c:pt>
                <c:pt idx="1">
                  <c:v>155.13580322265625</c:v>
                </c:pt>
                <c:pt idx="2">
                  <c:v>159.96324157714844</c:v>
                </c:pt>
                <c:pt idx="3">
                  <c:v>163.80476379394531</c:v>
                </c:pt>
                <c:pt idx="4">
                  <c:v>167.21110534667969</c:v>
                </c:pt>
                <c:pt idx="5">
                  <c:v>177.54798889160156</c:v>
                </c:pt>
                <c:pt idx="6">
                  <c:v>185.26850891113281</c:v>
                </c:pt>
                <c:pt idx="7">
                  <c:v>190.68869018554688</c:v>
                </c:pt>
                <c:pt idx="8">
                  <c:v>194.74595642089844</c:v>
                </c:pt>
                <c:pt idx="9">
                  <c:v>197.90365600585938</c:v>
                </c:pt>
                <c:pt idx="10">
                  <c:v>200.37876892089844</c:v>
                </c:pt>
                <c:pt idx="11">
                  <c:v>202.15753173828125</c:v>
                </c:pt>
                <c:pt idx="12">
                  <c:v>203.00575256347656</c:v>
                </c:pt>
                <c:pt idx="13">
                  <c:v>201.65849304199219</c:v>
                </c:pt>
                <c:pt idx="14">
                  <c:v>198.11976623535156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F-488B-B67C-77530B735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396592"/>
        <c:axId val="310774432"/>
      </c:scatterChart>
      <c:valAx>
        <c:axId val="49239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74432"/>
        <c:crosses val="autoZero"/>
        <c:crossBetween val="midCat"/>
      </c:valAx>
      <c:valAx>
        <c:axId val="310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9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gamma vs O/F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'Tiwari-Task4'!$F$5:$T$5</c:f>
              <c:numCache>
                <c:formatCode>0.000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'Tiwari-Task4'!$F$6:$T$6</c:f>
              <c:numCache>
                <c:formatCode>0.000</c:formatCode>
                <c:ptCount val="15"/>
                <c:pt idx="0">
                  <c:v>1.1192753314971924</c:v>
                </c:pt>
                <c:pt idx="1">
                  <c:v>1.1151248216629028</c:v>
                </c:pt>
                <c:pt idx="2">
                  <c:v>1.1207305192947388</c:v>
                </c:pt>
                <c:pt idx="3">
                  <c:v>1.1266088485717773</c:v>
                </c:pt>
                <c:pt idx="4">
                  <c:v>1.1306580305099487</c:v>
                </c:pt>
                <c:pt idx="5">
                  <c:v>1.317968487739563</c:v>
                </c:pt>
                <c:pt idx="6">
                  <c:v>1.2959451675415039</c:v>
                </c:pt>
                <c:pt idx="7">
                  <c:v>1.2856156826019287</c:v>
                </c:pt>
                <c:pt idx="8">
                  <c:v>1.2802320718765259</c:v>
                </c:pt>
                <c:pt idx="9">
                  <c:v>1.2766964435577393</c:v>
                </c:pt>
                <c:pt idx="10">
                  <c:v>1.2739396095275879</c:v>
                </c:pt>
                <c:pt idx="11">
                  <c:v>1.2712999582290649</c:v>
                </c:pt>
                <c:pt idx="12">
                  <c:v>1.268022894859314</c:v>
                </c:pt>
                <c:pt idx="13">
                  <c:v>1.2628591060638428</c:v>
                </c:pt>
                <c:pt idx="14">
                  <c:v>1.2717677354812622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A-4E8A-85BF-ACB83804B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396592"/>
        <c:axId val="310774432"/>
      </c:scatterChart>
      <c:valAx>
        <c:axId val="49239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74432"/>
        <c:crosses val="autoZero"/>
        <c:crossBetween val="midCat"/>
      </c:valAx>
      <c:valAx>
        <c:axId val="310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9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Fvac</a:t>
            </a:r>
            <a:r>
              <a:rPr lang="en-US" baseline="0"/>
              <a:t>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'Loomis-Task5(values)'!$F$19:$F$95</c:f>
              <c:numCache>
                <c:formatCode>0.000</c:formatCode>
                <c:ptCount val="77"/>
                <c:pt idx="0">
                  <c:v>0</c:v>
                </c:pt>
                <c:pt idx="1">
                  <c:v>0.23354779720292729</c:v>
                </c:pt>
                <c:pt idx="2">
                  <c:v>0.46557079818529007</c:v>
                </c:pt>
                <c:pt idx="3">
                  <c:v>0.6987694117360892</c:v>
                </c:pt>
                <c:pt idx="4">
                  <c:v>0.93301951085850576</c:v>
                </c:pt>
                <c:pt idx="5">
                  <c:v>1.1683372050504888</c:v>
                </c:pt>
                <c:pt idx="6">
                  <c:v>1.4047245013384926</c:v>
                </c:pt>
                <c:pt idx="7">
                  <c:v>1.6421623675318777</c:v>
                </c:pt>
                <c:pt idx="8">
                  <c:v>1.8806716605594875</c:v>
                </c:pt>
                <c:pt idx="9">
                  <c:v>2.120254650300804</c:v>
                </c:pt>
                <c:pt idx="10">
                  <c:v>2.3609127460640291</c:v>
                </c:pt>
                <c:pt idx="11">
                  <c:v>2.6026473187841659</c:v>
                </c:pt>
                <c:pt idx="12">
                  <c:v>2.8454597360674763</c:v>
                </c:pt>
                <c:pt idx="13">
                  <c:v>3.089351363699457</c:v>
                </c:pt>
                <c:pt idx="14">
                  <c:v>3.3343025280271061</c:v>
                </c:pt>
                <c:pt idx="15">
                  <c:v>3.5803346552830568</c:v>
                </c:pt>
                <c:pt idx="16">
                  <c:v>3.8274499551701382</c:v>
                </c:pt>
                <c:pt idx="17">
                  <c:v>4.0756498224907167</c:v>
                </c:pt>
                <c:pt idx="18">
                  <c:v>4.3249356159948409</c:v>
                </c:pt>
                <c:pt idx="19">
                  <c:v>4.5753086913276624</c:v>
                </c:pt>
                <c:pt idx="20">
                  <c:v>4.8267704024367966</c:v>
                </c:pt>
                <c:pt idx="21" formatCode="General">
                  <c:v>5.0793221016473487</c:v>
                </c:pt>
                <c:pt idx="22" formatCode="General">
                  <c:v>5.3329434082468046</c:v>
                </c:pt>
                <c:pt idx="23" formatCode="General">
                  <c:v>5.5876564070645909</c:v>
                </c:pt>
                <c:pt idx="24" formatCode="General">
                  <c:v>5.843463315780701</c:v>
                </c:pt>
                <c:pt idx="25" formatCode="General">
                  <c:v>6.100365516851566</c:v>
                </c:pt>
                <c:pt idx="26" formatCode="General">
                  <c:v>6.3583643562424284</c:v>
                </c:pt>
                <c:pt idx="27" formatCode="General">
                  <c:v>6.6174611769306679</c:v>
                </c:pt>
                <c:pt idx="28" formatCode="General">
                  <c:v>6.877657320323868</c:v>
                </c:pt>
                <c:pt idx="29" formatCode="General">
                  <c:v>7.1389541263338874</c:v>
                </c:pt>
                <c:pt idx="30" formatCode="General">
                  <c:v>7.4013529333945911</c:v>
                </c:pt>
                <c:pt idx="31" formatCode="General">
                  <c:v>7.6648550784771103</c:v>
                </c:pt>
                <c:pt idx="32" formatCode="General">
                  <c:v>7.9294618971049067</c:v>
                </c:pt>
                <c:pt idx="33" formatCode="General">
                  <c:v>8.1951747233687104</c:v>
                </c:pt>
                <c:pt idx="34" formatCode="General">
                  <c:v>8.4619948899413568</c:v>
                </c:pt>
                <c:pt idx="35" formatCode="General">
                  <c:v>8.7299237280925119</c:v>
                </c:pt>
                <c:pt idx="36" formatCode="General">
                  <c:v>8.9989396066199063</c:v>
                </c:pt>
                <c:pt idx="37" formatCode="General">
                  <c:v>9.2690888308828274</c:v>
                </c:pt>
                <c:pt idx="38" formatCode="General">
                  <c:v>9.5403284831196142</c:v>
                </c:pt>
                <c:pt idx="39" formatCode="General">
                  <c:v>9.8126811162175951</c:v>
                </c:pt>
                <c:pt idx="40" formatCode="General">
                  <c:v>10.086148930872511</c:v>
                </c:pt>
                <c:pt idx="41" formatCode="General">
                  <c:v>10.360733286352842</c:v>
                </c:pt>
                <c:pt idx="42" formatCode="General">
                  <c:v>10.636435505975552</c:v>
                </c:pt>
                <c:pt idx="43" formatCode="General">
                  <c:v>10.913256910341255</c:v>
                </c:pt>
                <c:pt idx="44" formatCode="General">
                  <c:v>11.191198818716856</c:v>
                </c:pt>
                <c:pt idx="45" formatCode="General">
                  <c:v>11.4702625491056</c:v>
                </c:pt>
                <c:pt idx="46" formatCode="General">
                  <c:v>11.750449418263003</c:v>
                </c:pt>
                <c:pt idx="47" formatCode="General">
                  <c:v>12.031760741710452</c:v>
                </c:pt>
                <c:pt idx="48" formatCode="General">
                  <c:v>12.314197833748638</c:v>
                </c:pt>
                <c:pt idx="49" formatCode="General">
                  <c:v>12.597762007470873</c:v>
                </c:pt>
                <c:pt idx="50" formatCode="General">
                  <c:v>12.882454574776325</c:v>
                </c:pt>
                <c:pt idx="51" formatCode="General">
                  <c:v>13.168276846383154</c:v>
                </c:pt>
                <c:pt idx="52" formatCode="General">
                  <c:v>13.455230131841565</c:v>
                </c:pt>
                <c:pt idx="53" formatCode="General">
                  <c:v>13.743340220630937</c:v>
                </c:pt>
                <c:pt idx="54" formatCode="General">
                  <c:v>14.032560448527843</c:v>
                </c:pt>
                <c:pt idx="55" formatCode="General">
                  <c:v>14.322939318779817</c:v>
                </c:pt>
                <c:pt idx="56" formatCode="General">
                  <c:v>14.614455477137399</c:v>
                </c:pt>
                <c:pt idx="57" formatCode="General">
                  <c:v>14.907109307641617</c:v>
                </c:pt>
                <c:pt idx="58" formatCode="General">
                  <c:v>15.200902075816925</c:v>
                </c:pt>
                <c:pt idx="59" formatCode="General">
                  <c:v>15.495835081901507</c:v>
                </c:pt>
                <c:pt idx="60" formatCode="General">
                  <c:v>15.791909626516659</c:v>
                </c:pt>
                <c:pt idx="61" formatCode="General">
                  <c:v>16.089127009287555</c:v>
                </c:pt>
                <c:pt idx="62" formatCode="General">
                  <c:v>16.387488528799096</c:v>
                </c:pt>
                <c:pt idx="63" formatCode="General">
                  <c:v>16.686995482605731</c:v>
                </c:pt>
                <c:pt idx="64" formatCode="General">
                  <c:v>16.987649167243379</c:v>
                </c:pt>
                <c:pt idx="65" formatCode="General">
                  <c:v>17.289450878241375</c:v>
                </c:pt>
                <c:pt idx="66" formatCode="General">
                  <c:v>17.592401910134306</c:v>
                </c:pt>
                <c:pt idx="67" formatCode="General">
                  <c:v>17.8965035564738</c:v>
                </c:pt>
                <c:pt idx="68" formatCode="General">
                  <c:v>18.201757109840216</c:v>
                </c:pt>
                <c:pt idx="69" formatCode="General">
                  <c:v>18.508163861854261</c:v>
                </c:pt>
                <c:pt idx="70" formatCode="General">
                  <c:v>18.815751132039654</c:v>
                </c:pt>
                <c:pt idx="71" formatCode="General">
                  <c:v>19.124495308558259</c:v>
                </c:pt>
                <c:pt idx="72" formatCode="General">
                  <c:v>19.434396683678983</c:v>
                </c:pt>
                <c:pt idx="73" formatCode="General">
                  <c:v>19.7454565054699</c:v>
                </c:pt>
                <c:pt idx="74" formatCode="General">
                  <c:v>20.057676059346139</c:v>
                </c:pt>
                <c:pt idx="75" formatCode="General">
                  <c:v>20.371056631358812</c:v>
                </c:pt>
                <c:pt idx="76" formatCode="General">
                  <c:v>20.685599506739223</c:v>
                </c:pt>
              </c:numCache>
            </c:numRef>
          </c:xVal>
          <c:yVal>
            <c:numRef>
              <c:f>'Loomis-Task5(values)'!$V$19:$V$95</c:f>
              <c:numCache>
                <c:formatCode>0.0</c:formatCode>
                <c:ptCount val="77"/>
                <c:pt idx="0">
                  <c:v>1683.2072354835973</c:v>
                </c:pt>
                <c:pt idx="1">
                  <c:v>1681.0437437427654</c:v>
                </c:pt>
                <c:pt idx="2">
                  <c:v>1681.3873766382994</c:v>
                </c:pt>
                <c:pt idx="3">
                  <c:v>1681.6116115306618</c:v>
                </c:pt>
                <c:pt idx="4">
                  <c:v>1681.847565580757</c:v>
                </c:pt>
                <c:pt idx="5">
                  <c:v>1682.082289735908</c:v>
                </c:pt>
                <c:pt idx="6">
                  <c:v>1682.2968364277779</c:v>
                </c:pt>
                <c:pt idx="7">
                  <c:v>1682.5270632016091</c:v>
                </c:pt>
                <c:pt idx="8">
                  <c:v>1682.7565037649697</c:v>
                </c:pt>
                <c:pt idx="9">
                  <c:v>1682.9839724624853</c:v>
                </c:pt>
                <c:pt idx="10">
                  <c:v>1683.2097754488448</c:v>
                </c:pt>
                <c:pt idx="11">
                  <c:v>1683.4339071327386</c:v>
                </c:pt>
                <c:pt idx="12">
                  <c:v>1683.6562207273078</c:v>
                </c:pt>
                <c:pt idx="13">
                  <c:v>1683.8587732980898</c:v>
                </c:pt>
                <c:pt idx="14">
                  <c:v>1684.0770679181287</c:v>
                </c:pt>
                <c:pt idx="15">
                  <c:v>1684.2943186175835</c:v>
                </c:pt>
                <c:pt idx="16">
                  <c:v>1684.5099729081539</c:v>
                </c:pt>
                <c:pt idx="17">
                  <c:v>1684.7240541991321</c:v>
                </c:pt>
                <c:pt idx="18">
                  <c:v>1684.9364174279769</c:v>
                </c:pt>
                <c:pt idx="19">
                  <c:v>1685.1471960503156</c:v>
                </c:pt>
                <c:pt idx="20">
                  <c:v>1685.3562439334585</c:v>
                </c:pt>
                <c:pt idx="21">
                  <c:v>1685.5461839634775</c:v>
                </c:pt>
                <c:pt idx="22">
                  <c:v>1685.7515165667935</c:v>
                </c:pt>
                <c:pt idx="23">
                  <c:v>1685.9559052990753</c:v>
                </c:pt>
                <c:pt idx="24">
                  <c:v>1686.1586477963226</c:v>
                </c:pt>
                <c:pt idx="25">
                  <c:v>1686.36004659521</c:v>
                </c:pt>
                <c:pt idx="26">
                  <c:v>1686.5598175536002</c:v>
                </c:pt>
                <c:pt idx="27">
                  <c:v>1686.7580944478455</c:v>
                </c:pt>
                <c:pt idx="28">
                  <c:v>1686.9550109885997</c:v>
                </c:pt>
                <c:pt idx="29">
                  <c:v>1687.1502821350584</c:v>
                </c:pt>
                <c:pt idx="30">
                  <c:v>1687.3439021871454</c:v>
                </c:pt>
                <c:pt idx="31">
                  <c:v>1687.5362841176395</c:v>
                </c:pt>
                <c:pt idx="32">
                  <c:v>1687.7271431352267</c:v>
                </c:pt>
                <c:pt idx="33">
                  <c:v>1687.9166131611394</c:v>
                </c:pt>
                <c:pt idx="34">
                  <c:v>1688.1046886201916</c:v>
                </c:pt>
                <c:pt idx="35">
                  <c:v>1688.2741857535764</c:v>
                </c:pt>
                <c:pt idx="36">
                  <c:v>1688.4755570309685</c:v>
                </c:pt>
                <c:pt idx="37">
                  <c:v>1688.6431714068358</c:v>
                </c:pt>
                <c:pt idx="38">
                  <c:v>1688.8249081771014</c:v>
                </c:pt>
                <c:pt idx="39">
                  <c:v>1689.0059385098905</c:v>
                </c:pt>
                <c:pt idx="40">
                  <c:v>1689.1855142253789</c:v>
                </c:pt>
                <c:pt idx="41">
                  <c:v>1689.3637962168541</c:v>
                </c:pt>
                <c:pt idx="42">
                  <c:v>1689.5407804038164</c:v>
                </c:pt>
                <c:pt idx="43">
                  <c:v>1689.7163224075696</c:v>
                </c:pt>
                <c:pt idx="44">
                  <c:v>1689.8906957843819</c:v>
                </c:pt>
                <c:pt idx="45">
                  <c:v>1690.0636169346685</c:v>
                </c:pt>
                <c:pt idx="46">
                  <c:v>1690.2353594410968</c:v>
                </c:pt>
                <c:pt idx="47">
                  <c:v>1690.4056398844677</c:v>
                </c:pt>
                <c:pt idx="48">
                  <c:v>1690.5747318735762</c:v>
                </c:pt>
                <c:pt idx="49">
                  <c:v>1690.7424913538612</c:v>
                </c:pt>
                <c:pt idx="50">
                  <c:v>1690.9089135646159</c:v>
                </c:pt>
                <c:pt idx="51">
                  <c:v>1691.0742720938545</c:v>
                </c:pt>
                <c:pt idx="52">
                  <c:v>1691.2543313467895</c:v>
                </c:pt>
                <c:pt idx="53">
                  <c:v>1691.4016257341211</c:v>
                </c:pt>
                <c:pt idx="54">
                  <c:v>1691.5785790804446</c:v>
                </c:pt>
                <c:pt idx="55">
                  <c:v>1691.7393889933842</c:v>
                </c:pt>
                <c:pt idx="56">
                  <c:v>1691.8985162404426</c:v>
                </c:pt>
                <c:pt idx="57">
                  <c:v>1692.0564394937173</c:v>
                </c:pt>
                <c:pt idx="58">
                  <c:v>1692.2129898835854</c:v>
                </c:pt>
                <c:pt idx="59">
                  <c:v>1692.3685790486288</c:v>
                </c:pt>
                <c:pt idx="60">
                  <c:v>1692.5227855399844</c:v>
                </c:pt>
                <c:pt idx="61">
                  <c:v>1692.6758830334315</c:v>
                </c:pt>
                <c:pt idx="62">
                  <c:v>1692.8278672114416</c:v>
                </c:pt>
                <c:pt idx="63">
                  <c:v>1692.9787337994446</c:v>
                </c:pt>
                <c:pt idx="64">
                  <c:v>1693.1283396542242</c:v>
                </c:pt>
                <c:pt idx="65">
                  <c:v>1693.2768195320482</c:v>
                </c:pt>
                <c:pt idx="66">
                  <c:v>1693.4241692837238</c:v>
                </c:pt>
                <c:pt idx="67">
                  <c:v>1693.5705236587089</c:v>
                </c:pt>
                <c:pt idx="68">
                  <c:v>1693.7156008557733</c:v>
                </c:pt>
                <c:pt idx="69">
                  <c:v>1693.8750002023821</c:v>
                </c:pt>
                <c:pt idx="70">
                  <c:v>1694.0185061348013</c:v>
                </c:pt>
                <c:pt idx="71">
                  <c:v>1694.1604135871376</c:v>
                </c:pt>
                <c:pt idx="72">
                  <c:v>1694.3010543505682</c:v>
                </c:pt>
                <c:pt idx="73">
                  <c:v>1694.4406767922192</c:v>
                </c:pt>
                <c:pt idx="74">
                  <c:v>1694.5792760183858</c:v>
                </c:pt>
                <c:pt idx="75">
                  <c:v>1694.716848139379</c:v>
                </c:pt>
                <c:pt idx="76">
                  <c:v>1694.8532506408715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1-40FB-BF1A-1ACC1AFBE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67007"/>
        <c:axId val="1956638863"/>
      </c:scatterChart>
      <c:valAx>
        <c:axId val="183516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[sec]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38863"/>
        <c:crosses val="autoZero"/>
        <c:crossBetween val="midCat"/>
      </c:valAx>
      <c:valAx>
        <c:axId val="19566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Fvac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6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13</xdr:row>
      <xdr:rowOff>19049</xdr:rowOff>
    </xdr:from>
    <xdr:to>
      <xdr:col>4</xdr:col>
      <xdr:colOff>133351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375D1E-8407-7CA5-E783-32872FA73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380999</xdr:colOff>
      <xdr:row>27</xdr:row>
      <xdr:rowOff>12700</xdr:rowOff>
    </xdr:from>
    <xdr:to>
      <xdr:col>4</xdr:col>
      <xdr:colOff>120650</xdr:colOff>
      <xdr:row>41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FC7829-B029-BB8C-E9E1-27E588B56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234950</xdr:colOff>
      <xdr:row>13</xdr:row>
      <xdr:rowOff>19050</xdr:rowOff>
    </xdr:from>
    <xdr:to>
      <xdr:col>11</xdr:col>
      <xdr:colOff>31750</xdr:colOff>
      <xdr:row>27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8B97D8-4809-4817-B406-34C3DC3AF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146050</xdr:colOff>
      <xdr:row>27</xdr:row>
      <xdr:rowOff>12700</xdr:rowOff>
    </xdr:from>
    <xdr:to>
      <xdr:col>10</xdr:col>
      <xdr:colOff>533400</xdr:colOff>
      <xdr:row>41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DA07D3-7ED8-4810-B77B-D44A0DA7A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339272</xdr:colOff>
      <xdr:row>0</xdr:row>
      <xdr:rowOff>74083</xdr:rowOff>
    </xdr:from>
    <xdr:to>
      <xdr:col>11</xdr:col>
      <xdr:colOff>595389</xdr:colOff>
      <xdr:row>14</xdr:row>
      <xdr:rowOff>150283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3FCD9-D99A-459D-9DA7-692DC354C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aqsys\Cequel\Run_Time\Cequel.xlam" TargetMode="External"/><Relationship Id="rId1" Type="http://schemas.openxmlformats.org/officeDocument/2006/relationships/externalLinkPath" Target="file:///C:\Praqsys\Cequel\Run_Time\Cequel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eronica\Downloads\PR-B_Task5%20(3).xlsx" TargetMode="External"/><Relationship Id="rId1" Type="http://schemas.openxmlformats.org/officeDocument/2006/relationships/externalLinkPath" Target="file:///C:\Users\Veronica\Downloads\PR-B_Task5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ummy"/>
      <sheetName val="Cequel"/>
    </sheetNames>
    <definedNames>
      <definedName name="CEQUEL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ations"/>
      <sheetName val="values"/>
    </sheetNames>
    <sheetDataSet>
      <sheetData sheetId="0"/>
      <sheetData sheetId="1">
        <row r="19">
          <cell r="F19">
            <v>0</v>
          </cell>
          <cell r="V19">
            <v>1683.2072354835973</v>
          </cell>
        </row>
        <row r="20">
          <cell r="F20">
            <v>0.23354779720292729</v>
          </cell>
          <cell r="V20">
            <v>1681.0437437427654</v>
          </cell>
        </row>
        <row r="21">
          <cell r="F21">
            <v>0.46557079818529007</v>
          </cell>
          <cell r="V21">
            <v>1681.3873766382994</v>
          </cell>
        </row>
        <row r="22">
          <cell r="F22">
            <v>0.6987694117360892</v>
          </cell>
          <cell r="V22">
            <v>1681.6116115306618</v>
          </cell>
        </row>
        <row r="23">
          <cell r="F23">
            <v>0.93301951085850576</v>
          </cell>
          <cell r="V23">
            <v>1681.847565580757</v>
          </cell>
        </row>
        <row r="24">
          <cell r="F24">
            <v>1.1683372050504888</v>
          </cell>
          <cell r="V24">
            <v>1682.082289735908</v>
          </cell>
        </row>
        <row r="25">
          <cell r="F25">
            <v>1.4047245013384926</v>
          </cell>
          <cell r="V25">
            <v>1682.2968364277779</v>
          </cell>
        </row>
        <row r="26">
          <cell r="F26">
            <v>1.6421623675318777</v>
          </cell>
          <cell r="V26">
            <v>1682.5270632016091</v>
          </cell>
        </row>
        <row r="27">
          <cell r="F27">
            <v>1.8806716605594875</v>
          </cell>
          <cell r="V27">
            <v>1682.7565037649697</v>
          </cell>
        </row>
        <row r="28">
          <cell r="F28">
            <v>2.120254650300804</v>
          </cell>
          <cell r="V28">
            <v>1682.9839724624853</v>
          </cell>
        </row>
        <row r="29">
          <cell r="F29">
            <v>2.3609127460640291</v>
          </cell>
          <cell r="V29">
            <v>1683.2097754488448</v>
          </cell>
        </row>
        <row r="30">
          <cell r="F30">
            <v>2.6026473187841659</v>
          </cell>
          <cell r="V30">
            <v>1683.4339071327386</v>
          </cell>
        </row>
        <row r="31">
          <cell r="F31">
            <v>2.8454597360674763</v>
          </cell>
          <cell r="V31">
            <v>1683.6562207273078</v>
          </cell>
        </row>
        <row r="32">
          <cell r="F32">
            <v>3.089351363699457</v>
          </cell>
          <cell r="V32">
            <v>1683.8587732980898</v>
          </cell>
        </row>
        <row r="33">
          <cell r="F33">
            <v>3.3343025280271061</v>
          </cell>
          <cell r="V33">
            <v>1684.0770679181287</v>
          </cell>
        </row>
        <row r="34">
          <cell r="F34">
            <v>3.5803346552830568</v>
          </cell>
          <cell r="V34">
            <v>1684.2943186175835</v>
          </cell>
        </row>
        <row r="35">
          <cell r="F35">
            <v>3.8274499551701382</v>
          </cell>
          <cell r="V35">
            <v>1684.5099729081539</v>
          </cell>
        </row>
        <row r="36">
          <cell r="F36">
            <v>4.0756498224907167</v>
          </cell>
          <cell r="V36">
            <v>1684.7240541991321</v>
          </cell>
        </row>
        <row r="37">
          <cell r="F37">
            <v>4.3249356159948409</v>
          </cell>
          <cell r="V37">
            <v>1684.9364174279769</v>
          </cell>
        </row>
        <row r="38">
          <cell r="F38">
            <v>4.5753086913276624</v>
          </cell>
          <cell r="V38">
            <v>1685.1471960503156</v>
          </cell>
        </row>
        <row r="39">
          <cell r="F39">
            <v>4.8267704024367966</v>
          </cell>
          <cell r="V39">
            <v>1685.3562439334585</v>
          </cell>
        </row>
        <row r="40">
          <cell r="F40">
            <v>5.0793221016473487</v>
          </cell>
          <cell r="V40">
            <v>1685.5461839634775</v>
          </cell>
        </row>
        <row r="41">
          <cell r="F41">
            <v>5.3329434082468046</v>
          </cell>
          <cell r="V41">
            <v>1685.7515165667935</v>
          </cell>
        </row>
        <row r="42">
          <cell r="F42">
            <v>5.5876564070645909</v>
          </cell>
          <cell r="V42">
            <v>1685.9559052990753</v>
          </cell>
        </row>
        <row r="43">
          <cell r="F43">
            <v>5.843463315780701</v>
          </cell>
          <cell r="V43">
            <v>1686.1586477963226</v>
          </cell>
        </row>
        <row r="44">
          <cell r="F44">
            <v>6.100365516851566</v>
          </cell>
          <cell r="V44">
            <v>1686.36004659521</v>
          </cell>
        </row>
        <row r="45">
          <cell r="F45">
            <v>6.3583643562424284</v>
          </cell>
          <cell r="V45">
            <v>1686.5598175536002</v>
          </cell>
        </row>
        <row r="46">
          <cell r="F46">
            <v>6.6174611769306679</v>
          </cell>
          <cell r="V46">
            <v>1686.7580944478455</v>
          </cell>
        </row>
        <row r="47">
          <cell r="F47">
            <v>6.877657320323868</v>
          </cell>
          <cell r="V47">
            <v>1686.9550109885997</v>
          </cell>
        </row>
        <row r="48">
          <cell r="F48">
            <v>7.1389541263338874</v>
          </cell>
          <cell r="V48">
            <v>1687.1502821350584</v>
          </cell>
        </row>
        <row r="49">
          <cell r="F49">
            <v>7.4013529333945911</v>
          </cell>
          <cell r="V49">
            <v>1687.3439021871454</v>
          </cell>
        </row>
        <row r="50">
          <cell r="F50">
            <v>7.6648550784771103</v>
          </cell>
          <cell r="V50">
            <v>1687.5362841176395</v>
          </cell>
        </row>
        <row r="51">
          <cell r="F51">
            <v>7.9294618971049067</v>
          </cell>
          <cell r="V51">
            <v>1687.7271431352267</v>
          </cell>
        </row>
        <row r="52">
          <cell r="F52">
            <v>8.1951747233687104</v>
          </cell>
          <cell r="V52">
            <v>1687.9166131611394</v>
          </cell>
        </row>
        <row r="53">
          <cell r="F53">
            <v>8.4619948899413568</v>
          </cell>
          <cell r="V53">
            <v>1688.1046886201916</v>
          </cell>
        </row>
        <row r="54">
          <cell r="F54">
            <v>8.7299237280925119</v>
          </cell>
          <cell r="V54">
            <v>1688.2741857535764</v>
          </cell>
        </row>
        <row r="55">
          <cell r="F55">
            <v>8.9989396066199063</v>
          </cell>
          <cell r="V55">
            <v>1688.4755570309685</v>
          </cell>
        </row>
        <row r="56">
          <cell r="F56">
            <v>9.2690888308828274</v>
          </cell>
          <cell r="V56">
            <v>1688.6431714068358</v>
          </cell>
        </row>
        <row r="57">
          <cell r="F57">
            <v>9.5403284831196142</v>
          </cell>
          <cell r="V57">
            <v>1688.8249081771014</v>
          </cell>
        </row>
        <row r="58">
          <cell r="F58">
            <v>9.8126811162175951</v>
          </cell>
          <cell r="V58">
            <v>1689.0059385098905</v>
          </cell>
        </row>
        <row r="59">
          <cell r="F59">
            <v>10.086148930872511</v>
          </cell>
          <cell r="V59">
            <v>1689.1855142253789</v>
          </cell>
        </row>
        <row r="60">
          <cell r="F60">
            <v>10.360733286352842</v>
          </cell>
          <cell r="V60">
            <v>1689.3637962168541</v>
          </cell>
        </row>
        <row r="61">
          <cell r="F61">
            <v>10.636435505975552</v>
          </cell>
          <cell r="V61">
            <v>1689.5407804038164</v>
          </cell>
        </row>
        <row r="62">
          <cell r="F62">
            <v>10.913256910341255</v>
          </cell>
          <cell r="V62">
            <v>1689.7163224075696</v>
          </cell>
        </row>
        <row r="63">
          <cell r="F63">
            <v>11.191198818716856</v>
          </cell>
          <cell r="V63">
            <v>1689.8906957843819</v>
          </cell>
        </row>
        <row r="64">
          <cell r="F64">
            <v>11.4702625491056</v>
          </cell>
          <cell r="V64">
            <v>1690.0636169346685</v>
          </cell>
        </row>
        <row r="65">
          <cell r="F65">
            <v>11.750449418263003</v>
          </cell>
          <cell r="V65">
            <v>1690.2353594410968</v>
          </cell>
        </row>
        <row r="66">
          <cell r="F66">
            <v>12.031760741710452</v>
          </cell>
          <cell r="V66">
            <v>1690.4056398844677</v>
          </cell>
        </row>
        <row r="67">
          <cell r="F67">
            <v>12.314197833748638</v>
          </cell>
          <cell r="V67">
            <v>1690.5747318735762</v>
          </cell>
        </row>
        <row r="68">
          <cell r="F68">
            <v>12.597762007470873</v>
          </cell>
          <cell r="V68">
            <v>1690.7424913538612</v>
          </cell>
        </row>
        <row r="69">
          <cell r="F69">
            <v>12.882454574776325</v>
          </cell>
          <cell r="V69">
            <v>1690.9089135646159</v>
          </cell>
        </row>
        <row r="70">
          <cell r="F70">
            <v>13.168276846383154</v>
          </cell>
          <cell r="V70">
            <v>1691.0742720938545</v>
          </cell>
        </row>
        <row r="71">
          <cell r="F71">
            <v>13.455230131841565</v>
          </cell>
          <cell r="V71">
            <v>1691.2543313467895</v>
          </cell>
        </row>
        <row r="72">
          <cell r="F72">
            <v>13.743340220630937</v>
          </cell>
          <cell r="V72">
            <v>1691.4016257341211</v>
          </cell>
        </row>
        <row r="73">
          <cell r="F73">
            <v>14.032560448527843</v>
          </cell>
          <cell r="V73">
            <v>1691.5785790804446</v>
          </cell>
        </row>
        <row r="74">
          <cell r="F74">
            <v>14.322939318779817</v>
          </cell>
          <cell r="V74">
            <v>1691.7393889933842</v>
          </cell>
        </row>
        <row r="75">
          <cell r="F75">
            <v>14.614455477137399</v>
          </cell>
          <cell r="V75">
            <v>1691.8985162404426</v>
          </cell>
        </row>
        <row r="76">
          <cell r="F76">
            <v>14.907109307641617</v>
          </cell>
          <cell r="V76">
            <v>1692.0564394937173</v>
          </cell>
        </row>
        <row r="77">
          <cell r="F77">
            <v>15.200902075816925</v>
          </cell>
          <cell r="V77">
            <v>1692.2129898835854</v>
          </cell>
        </row>
        <row r="78">
          <cell r="F78">
            <v>15.495835081901507</v>
          </cell>
          <cell r="V78">
            <v>1692.3685790486288</v>
          </cell>
        </row>
        <row r="79">
          <cell r="F79">
            <v>15.791909626516659</v>
          </cell>
          <cell r="V79">
            <v>1692.5227855399844</v>
          </cell>
        </row>
        <row r="80">
          <cell r="F80">
            <v>16.089127009287555</v>
          </cell>
          <cell r="V80">
            <v>1692.6758830334315</v>
          </cell>
        </row>
        <row r="81">
          <cell r="F81">
            <v>16.387488528799096</v>
          </cell>
          <cell r="V81">
            <v>1692.8278672114416</v>
          </cell>
        </row>
        <row r="82">
          <cell r="F82">
            <v>16.686995482605731</v>
          </cell>
          <cell r="V82">
            <v>1692.9787337994446</v>
          </cell>
        </row>
        <row r="83">
          <cell r="F83">
            <v>16.987649167243379</v>
          </cell>
          <cell r="V83">
            <v>1693.1283396542242</v>
          </cell>
        </row>
        <row r="84">
          <cell r="F84">
            <v>17.289450878241375</v>
          </cell>
          <cell r="V84">
            <v>1693.2768195320482</v>
          </cell>
        </row>
        <row r="85">
          <cell r="F85">
            <v>17.592401910134306</v>
          </cell>
          <cell r="V85">
            <v>1693.4241692837238</v>
          </cell>
        </row>
        <row r="86">
          <cell r="F86">
            <v>17.8965035564738</v>
          </cell>
          <cell r="V86">
            <v>1693.5705236587089</v>
          </cell>
        </row>
        <row r="87">
          <cell r="F87">
            <v>18.201757109840216</v>
          </cell>
          <cell r="V87">
            <v>1693.7156008557733</v>
          </cell>
        </row>
        <row r="88">
          <cell r="F88">
            <v>18.508163861854261</v>
          </cell>
          <cell r="V88">
            <v>1693.8750002023821</v>
          </cell>
        </row>
        <row r="89">
          <cell r="F89">
            <v>18.815751132039654</v>
          </cell>
          <cell r="V89">
            <v>1694.0185061348013</v>
          </cell>
        </row>
        <row r="90">
          <cell r="F90">
            <v>19.124495308558259</v>
          </cell>
          <cell r="V90">
            <v>1694.1604135871376</v>
          </cell>
        </row>
        <row r="91">
          <cell r="F91">
            <v>19.434396683678983</v>
          </cell>
          <cell r="V91">
            <v>1694.3010543505682</v>
          </cell>
        </row>
        <row r="92">
          <cell r="F92">
            <v>19.7454565054699</v>
          </cell>
          <cell r="V92">
            <v>1694.4406767922192</v>
          </cell>
        </row>
        <row r="93">
          <cell r="F93">
            <v>20.057676059346139</v>
          </cell>
          <cell r="V93">
            <v>1694.5792760183858</v>
          </cell>
        </row>
        <row r="94">
          <cell r="F94">
            <v>20.371056631358812</v>
          </cell>
          <cell r="V94">
            <v>1694.716848139379</v>
          </cell>
        </row>
        <row r="95">
          <cell r="F95">
            <v>20.685599506739223</v>
          </cell>
          <cell r="V95">
            <v>1694.8532506408715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434D-8F34-4112-B34E-74C05466CF36}">
  <dimension ref="A1:T14"/>
  <sheetViews>
    <sheetView tabSelected="1" workbookViewId="0">
      <selection activeCell="I31" sqref="I31"/>
    </sheetView>
  </sheetViews>
  <sheetFormatPr defaultRowHeight="15" x14ac:dyDescent="0.25"/>
  <cols>
    <col min="1" max="3" width="14.42578125" bestFit="1" customWidth="1"/>
    <col min="4" max="4" width="11.85546875" bestFit="1" customWidth="1"/>
    <col min="6" max="20" width="8.42578125" bestFit="1" customWidth="1"/>
  </cols>
  <sheetData>
    <row r="1" spans="1:20" x14ac:dyDescent="0.25">
      <c r="A1" s="5" t="s">
        <v>0</v>
      </c>
      <c r="B1" s="6" t="s">
        <v>1</v>
      </c>
      <c r="C1" s="7" t="s">
        <v>2</v>
      </c>
    </row>
    <row r="2" spans="1:20" x14ac:dyDescent="0.25">
      <c r="A2" s="8">
        <v>1</v>
      </c>
      <c r="B2" s="2" t="s">
        <v>3</v>
      </c>
      <c r="C2" s="9">
        <v>3</v>
      </c>
    </row>
    <row r="3" spans="1:20" x14ac:dyDescent="0.25">
      <c r="A3" s="10">
        <v>1</v>
      </c>
      <c r="B3" s="22">
        <v>2.06842719</v>
      </c>
      <c r="C3" s="12">
        <v>3</v>
      </c>
    </row>
    <row r="4" spans="1:20" x14ac:dyDescent="0.25">
      <c r="A4" s="2"/>
      <c r="B4" s="13" t="s">
        <v>4</v>
      </c>
      <c r="C4" s="2"/>
    </row>
    <row r="5" spans="1:20" x14ac:dyDescent="0.25">
      <c r="E5" s="3" t="s">
        <v>0</v>
      </c>
      <c r="F5" s="20">
        <v>1</v>
      </c>
      <c r="G5" s="20">
        <v>2</v>
      </c>
      <c r="H5" s="20">
        <v>3</v>
      </c>
      <c r="I5" s="20">
        <v>4</v>
      </c>
      <c r="J5" s="20">
        <v>5</v>
      </c>
      <c r="K5" s="20">
        <v>6</v>
      </c>
      <c r="L5" s="20">
        <v>7</v>
      </c>
      <c r="M5" s="20">
        <v>8</v>
      </c>
      <c r="N5" s="20">
        <v>9</v>
      </c>
      <c r="O5" s="20">
        <v>10</v>
      </c>
      <c r="P5" s="20">
        <v>11</v>
      </c>
      <c r="Q5" s="20">
        <v>12</v>
      </c>
      <c r="R5" s="20">
        <v>13</v>
      </c>
      <c r="S5" s="20">
        <v>14</v>
      </c>
      <c r="T5" s="20">
        <v>15</v>
      </c>
    </row>
    <row r="6" spans="1:20" x14ac:dyDescent="0.25">
      <c r="A6" s="1"/>
      <c r="B6" s="1"/>
      <c r="C6" s="1"/>
      <c r="D6" s="1"/>
      <c r="E6" s="4" t="s">
        <v>5</v>
      </c>
      <c r="F6" s="21">
        <v>1.1192753314971924</v>
      </c>
      <c r="G6" s="21">
        <v>1.1151248216629028</v>
      </c>
      <c r="H6" s="20">
        <v>1.1207305192947388</v>
      </c>
      <c r="I6" s="20">
        <v>1.1266088485717773</v>
      </c>
      <c r="J6" s="20">
        <v>1.1306580305099487</v>
      </c>
      <c r="K6" s="20">
        <v>1.317968487739563</v>
      </c>
      <c r="L6" s="20">
        <v>1.2959451675415039</v>
      </c>
      <c r="M6" s="20">
        <v>1.2856156826019287</v>
      </c>
      <c r="N6" s="20">
        <v>1.2802320718765259</v>
      </c>
      <c r="O6" s="20">
        <v>1.2766964435577393</v>
      </c>
      <c r="P6" s="20">
        <v>1.2739396095275879</v>
      </c>
      <c r="Q6" s="20">
        <v>1.2712999582290649</v>
      </c>
      <c r="R6" s="20">
        <v>1.268022894859314</v>
      </c>
      <c r="S6" s="20">
        <v>1.2628591060638428</v>
      </c>
      <c r="T6" s="20">
        <v>1.2717677354812622</v>
      </c>
    </row>
    <row r="7" spans="1:20" x14ac:dyDescent="0.25">
      <c r="A7" s="1"/>
      <c r="E7" s="4" t="s">
        <v>6</v>
      </c>
      <c r="F7" s="20">
        <v>3036</v>
      </c>
      <c r="G7" s="20">
        <v>3174</v>
      </c>
      <c r="H7" s="20">
        <v>3282</v>
      </c>
      <c r="I7" s="20">
        <v>3382</v>
      </c>
      <c r="J7" s="20">
        <v>3480</v>
      </c>
      <c r="K7" s="20">
        <v>3722</v>
      </c>
      <c r="L7" s="20">
        <v>3877</v>
      </c>
      <c r="M7" s="20">
        <v>3988</v>
      </c>
      <c r="N7" s="20">
        <v>4071</v>
      </c>
      <c r="O7" s="20">
        <v>4138</v>
      </c>
      <c r="P7" s="20">
        <v>4194</v>
      </c>
      <c r="Q7" s="20">
        <v>4229</v>
      </c>
      <c r="R7" s="20">
        <v>4224</v>
      </c>
      <c r="S7" s="20">
        <v>4186</v>
      </c>
      <c r="T7" s="20">
        <v>4129</v>
      </c>
    </row>
    <row r="8" spans="1:20" x14ac:dyDescent="0.25">
      <c r="A8" s="1"/>
      <c r="E8" s="4" t="s">
        <v>12</v>
      </c>
      <c r="F8" s="20">
        <f t="shared" ref="F8:T8" si="0">(F9*32.2)/F7</f>
        <v>1.5726703759395717</v>
      </c>
      <c r="G8" s="20">
        <f t="shared" si="0"/>
        <v>1.5738414819689766</v>
      </c>
      <c r="H8" s="20">
        <f t="shared" si="0"/>
        <v>1.5694138875027972</v>
      </c>
      <c r="I8" s="20">
        <f t="shared" si="0"/>
        <v>1.5595840905278058</v>
      </c>
      <c r="J8" s="20">
        <f t="shared" si="0"/>
        <v>1.5471832161388179</v>
      </c>
      <c r="K8" s="20">
        <f t="shared" si="0"/>
        <v>1.5360143047580792</v>
      </c>
      <c r="L8" s="20">
        <f t="shared" si="0"/>
        <v>1.5387273631515288</v>
      </c>
      <c r="M8" s="20">
        <f t="shared" si="0"/>
        <v>1.5396629448281367</v>
      </c>
      <c r="N8" s="20">
        <f t="shared" si="0"/>
        <v>1.5403634971144511</v>
      </c>
      <c r="O8" s="20">
        <f t="shared" si="0"/>
        <v>1.5399946165753196</v>
      </c>
      <c r="P8" s="20">
        <f t="shared" si="0"/>
        <v>1.5384349926687959</v>
      </c>
      <c r="Q8" s="20">
        <f t="shared" si="0"/>
        <v>1.539246280911009</v>
      </c>
      <c r="R8" s="20">
        <f t="shared" si="0"/>
        <v>1.5475343827045327</v>
      </c>
      <c r="S8" s="20">
        <f t="shared" si="0"/>
        <v>1.5512191772460939</v>
      </c>
      <c r="T8" s="20">
        <f t="shared" si="0"/>
        <v>1.5450366851001018</v>
      </c>
    </row>
    <row r="9" spans="1:20" x14ac:dyDescent="0.25">
      <c r="A9" s="14" t="s">
        <v>5</v>
      </c>
      <c r="B9" s="6" t="s">
        <v>9</v>
      </c>
      <c r="C9" s="17">
        <f t="array" ref="C9:C12">[1]!CEQUEL("ROCKET","AR",'Tiwari-Task4'!$B$3,1,'Tiwari-Task4'!$C$3,"Mole",3,"HTPB",90,"IPDI (ARC)",10,"AIR (500 K)",100,"OPT:FOX","O","OPT:Mass","OF",'Tiwari-Task4'!$A$3,4,0,'Tiwari-Task4'!$A$9:$A$12,FALSE,FALSE)</f>
        <v>1.1192753314971924</v>
      </c>
      <c r="E9" s="4" t="s">
        <v>13</v>
      </c>
      <c r="F9" s="20">
        <v>148.28034973144531</v>
      </c>
      <c r="G9" s="20">
        <v>155.13580322265625</v>
      </c>
      <c r="H9" s="20">
        <v>159.96324157714844</v>
      </c>
      <c r="I9" s="20">
        <v>163.80476379394531</v>
      </c>
      <c r="J9" s="20">
        <v>167.21110534667969</v>
      </c>
      <c r="K9" s="20">
        <v>177.54798889160156</v>
      </c>
      <c r="L9" s="20">
        <v>185.26850891113281</v>
      </c>
      <c r="M9" s="20">
        <v>190.68869018554688</v>
      </c>
      <c r="N9" s="20">
        <v>194.74595642089844</v>
      </c>
      <c r="O9" s="20">
        <v>197.90365600585938</v>
      </c>
      <c r="P9" s="20">
        <v>200.37876892089844</v>
      </c>
      <c r="Q9" s="20">
        <v>202.15753173828125</v>
      </c>
      <c r="R9" s="20">
        <v>203.00575256347656</v>
      </c>
      <c r="S9" s="20">
        <v>201.65849304199219</v>
      </c>
      <c r="T9" s="20">
        <v>198.11976623535156</v>
      </c>
    </row>
    <row r="10" spans="1:20" x14ac:dyDescent="0.25">
      <c r="A10" s="15" t="s">
        <v>6</v>
      </c>
      <c r="B10" s="2" t="s">
        <v>10</v>
      </c>
      <c r="C10" s="18">
        <v>3036</v>
      </c>
    </row>
    <row r="11" spans="1:20" x14ac:dyDescent="0.25">
      <c r="A11" s="15" t="s">
        <v>7</v>
      </c>
      <c r="B11" s="2" t="s">
        <v>9</v>
      </c>
      <c r="C11" s="18">
        <v>1.3459354639053345</v>
      </c>
    </row>
    <row r="12" spans="1:20" x14ac:dyDescent="0.25">
      <c r="A12" s="16" t="s">
        <v>8</v>
      </c>
      <c r="B12" s="11" t="s">
        <v>11</v>
      </c>
      <c r="C12" s="19">
        <v>148.28034973144531</v>
      </c>
    </row>
    <row r="13" spans="1:20" x14ac:dyDescent="0.25">
      <c r="A13" s="1"/>
    </row>
    <row r="14" spans="1:20" x14ac:dyDescent="0.25">
      <c r="A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44AC-B6B0-48AC-A143-36A0C5C32562}">
  <dimension ref="A1:AC430"/>
  <sheetViews>
    <sheetView zoomScale="90" zoomScaleNormal="90" workbookViewId="0">
      <selection activeCell="N13" sqref="N13"/>
    </sheetView>
  </sheetViews>
  <sheetFormatPr defaultRowHeight="15" x14ac:dyDescent="0.25"/>
  <cols>
    <col min="7" max="7" width="9.85546875" bestFit="1" customWidth="1"/>
    <col min="14" max="14" width="7.7109375" bestFit="1" customWidth="1"/>
    <col min="15" max="15" width="8.5703125" bestFit="1" customWidth="1"/>
    <col min="20" max="20" width="7.140625" bestFit="1" customWidth="1"/>
    <col min="21" max="21" width="8" bestFit="1" customWidth="1"/>
    <col min="22" max="22" width="12.140625" bestFit="1" customWidth="1"/>
    <col min="23" max="23" width="9.7109375" bestFit="1" customWidth="1"/>
  </cols>
  <sheetData>
    <row r="1" spans="1:3" x14ac:dyDescent="0.25">
      <c r="A1" t="s">
        <v>14</v>
      </c>
      <c r="B1">
        <v>6</v>
      </c>
      <c r="C1" t="s">
        <v>15</v>
      </c>
    </row>
    <row r="2" spans="1:3" x14ac:dyDescent="0.25">
      <c r="A2" t="s">
        <v>17</v>
      </c>
      <c r="B2">
        <v>44</v>
      </c>
      <c r="C2" t="s">
        <v>15</v>
      </c>
    </row>
    <row r="3" spans="1:3" x14ac:dyDescent="0.25">
      <c r="A3" t="s">
        <v>19</v>
      </c>
      <c r="B3">
        <v>3.3099999999999997E-2</v>
      </c>
      <c r="C3" t="s">
        <v>20</v>
      </c>
    </row>
    <row r="4" spans="1:3" x14ac:dyDescent="0.25">
      <c r="A4" t="s">
        <v>21</v>
      </c>
      <c r="B4">
        <v>3</v>
      </c>
    </row>
    <row r="5" spans="1:3" x14ac:dyDescent="0.25">
      <c r="A5" t="s">
        <v>22</v>
      </c>
      <c r="B5">
        <v>8</v>
      </c>
      <c r="C5" t="s">
        <v>23</v>
      </c>
    </row>
    <row r="6" spans="1:3" x14ac:dyDescent="0.25">
      <c r="A6" t="s">
        <v>25</v>
      </c>
      <c r="B6">
        <v>900</v>
      </c>
      <c r="C6" t="s">
        <v>26</v>
      </c>
    </row>
    <row r="7" spans="1:3" x14ac:dyDescent="0.25">
      <c r="A7" t="s">
        <v>28</v>
      </c>
      <c r="B7">
        <v>6.7</v>
      </c>
      <c r="C7" t="s">
        <v>15</v>
      </c>
    </row>
    <row r="8" spans="1:3" x14ac:dyDescent="0.25">
      <c r="A8" t="s">
        <v>30</v>
      </c>
      <c r="B8">
        <v>0.104</v>
      </c>
    </row>
    <row r="9" spans="1:3" x14ac:dyDescent="0.25">
      <c r="A9" t="s">
        <v>31</v>
      </c>
      <c r="B9">
        <v>0.68600000000000005</v>
      </c>
    </row>
    <row r="10" spans="1:3" x14ac:dyDescent="0.25">
      <c r="A10" t="s">
        <v>32</v>
      </c>
      <c r="B10">
        <v>0.33</v>
      </c>
    </row>
    <row r="11" spans="1:3" x14ac:dyDescent="0.25">
      <c r="A11" t="s">
        <v>33</v>
      </c>
      <c r="B11">
        <v>0.71</v>
      </c>
    </row>
    <row r="12" spans="1:3" x14ac:dyDescent="0.25">
      <c r="A12" t="s">
        <v>34</v>
      </c>
      <c r="B12">
        <v>3.8</v>
      </c>
      <c r="C12" t="s">
        <v>35</v>
      </c>
    </row>
    <row r="14" spans="1:3" x14ac:dyDescent="0.25">
      <c r="A14" t="s">
        <v>38</v>
      </c>
    </row>
    <row r="15" spans="1:3" x14ac:dyDescent="0.25">
      <c r="A15" t="s">
        <v>40</v>
      </c>
      <c r="B15">
        <v>30</v>
      </c>
    </row>
    <row r="17" spans="1:29" x14ac:dyDescent="0.25">
      <c r="A17" s="38" t="s">
        <v>42</v>
      </c>
      <c r="B17" s="38" t="s">
        <v>43</v>
      </c>
      <c r="C17" s="38" t="s">
        <v>44</v>
      </c>
      <c r="D17" s="38" t="s">
        <v>45</v>
      </c>
      <c r="E17" s="38" t="s">
        <v>46</v>
      </c>
      <c r="F17" s="38" t="s">
        <v>47</v>
      </c>
      <c r="G17" s="38" t="s">
        <v>48</v>
      </c>
      <c r="H17" s="38" t="s">
        <v>49</v>
      </c>
      <c r="I17" s="38" t="s">
        <v>50</v>
      </c>
      <c r="J17" s="38" t="s">
        <v>51</v>
      </c>
      <c r="K17" s="38" t="s">
        <v>52</v>
      </c>
      <c r="L17" s="38" t="s">
        <v>53</v>
      </c>
      <c r="M17" s="38" t="s">
        <v>54</v>
      </c>
      <c r="N17" s="38" t="s">
        <v>55</v>
      </c>
      <c r="O17" s="38" t="s">
        <v>56</v>
      </c>
      <c r="P17" s="38" t="s">
        <v>57</v>
      </c>
      <c r="Q17" s="38" t="s">
        <v>58</v>
      </c>
      <c r="R17" s="38" t="s">
        <v>59</v>
      </c>
      <c r="S17" s="38" t="s">
        <v>60</v>
      </c>
      <c r="T17" s="38" t="s">
        <v>61</v>
      </c>
      <c r="U17" s="38" t="s">
        <v>62</v>
      </c>
      <c r="V17" s="38" t="s">
        <v>63</v>
      </c>
      <c r="W17" s="38" t="s">
        <v>64</v>
      </c>
      <c r="X17" s="38" t="s">
        <v>65</v>
      </c>
      <c r="Y17" s="38" t="s">
        <v>36</v>
      </c>
      <c r="Z17" s="38" t="s">
        <v>66</v>
      </c>
      <c r="AA17" s="38" t="s">
        <v>67</v>
      </c>
      <c r="AB17" s="38" t="s">
        <v>68</v>
      </c>
      <c r="AC17" s="38" t="s">
        <v>69</v>
      </c>
    </row>
    <row r="18" spans="1:29" x14ac:dyDescent="0.25">
      <c r="A18" s="39" t="s">
        <v>70</v>
      </c>
      <c r="B18" s="39" t="s">
        <v>15</v>
      </c>
      <c r="C18" s="39" t="s">
        <v>15</v>
      </c>
      <c r="D18" s="39" t="s">
        <v>71</v>
      </c>
      <c r="E18" s="39" t="s">
        <v>72</v>
      </c>
      <c r="F18" s="39" t="s">
        <v>73</v>
      </c>
      <c r="G18" s="39" t="s">
        <v>23</v>
      </c>
      <c r="H18" s="39" t="s">
        <v>26</v>
      </c>
      <c r="I18" s="39" t="s">
        <v>72</v>
      </c>
      <c r="J18" s="39" t="s">
        <v>74</v>
      </c>
      <c r="K18" s="39" t="s">
        <v>75</v>
      </c>
      <c r="L18" s="39" t="s">
        <v>23</v>
      </c>
      <c r="M18" s="39" t="s">
        <v>70</v>
      </c>
      <c r="N18" s="39" t="s">
        <v>76</v>
      </c>
      <c r="O18" s="39" t="s">
        <v>76</v>
      </c>
      <c r="P18" s="39" t="s">
        <v>73</v>
      </c>
      <c r="Q18" s="39" t="s">
        <v>70</v>
      </c>
      <c r="R18" s="39" t="s">
        <v>70</v>
      </c>
      <c r="S18" s="39" t="s">
        <v>15</v>
      </c>
      <c r="T18" s="39" t="s">
        <v>72</v>
      </c>
      <c r="U18" s="39" t="s">
        <v>35</v>
      </c>
      <c r="V18" s="39" t="s">
        <v>77</v>
      </c>
      <c r="W18" s="39" t="s">
        <v>77</v>
      </c>
      <c r="X18" s="39"/>
      <c r="Y18" s="39"/>
      <c r="Z18" s="39"/>
      <c r="AA18" s="39" t="s">
        <v>78</v>
      </c>
      <c r="AB18" s="39" t="s">
        <v>15</v>
      </c>
      <c r="AC18" s="39" t="s">
        <v>79</v>
      </c>
    </row>
    <row r="19" spans="1:29" x14ac:dyDescent="0.25">
      <c r="A19">
        <v>0</v>
      </c>
      <c r="B19">
        <v>0</v>
      </c>
      <c r="C19">
        <v>3</v>
      </c>
      <c r="D19">
        <v>123.5362195985807</v>
      </c>
      <c r="E19">
        <v>829.38046054770541</v>
      </c>
      <c r="F19" s="23">
        <v>0</v>
      </c>
      <c r="G19">
        <v>8</v>
      </c>
      <c r="H19">
        <v>900</v>
      </c>
      <c r="I19" s="23">
        <v>28.274333882308138</v>
      </c>
      <c r="J19">
        <v>0.28294212105225841</v>
      </c>
      <c r="K19" s="24">
        <v>4.2817787706689876E-2</v>
      </c>
      <c r="L19" s="23">
        <v>1.1754550277464555</v>
      </c>
      <c r="M19" s="25">
        <v>6.8058750110902517</v>
      </c>
      <c r="N19" s="40">
        <v>3839</v>
      </c>
      <c r="O19">
        <v>3839</v>
      </c>
      <c r="P19" s="25">
        <v>183.44673156738281</v>
      </c>
      <c r="Q19">
        <v>1.5386779777206896</v>
      </c>
      <c r="R19">
        <v>1.1712650047230087</v>
      </c>
      <c r="S19">
        <v>6.7</v>
      </c>
      <c r="T19" s="23">
        <v>35.256523554911453</v>
      </c>
      <c r="U19" s="25">
        <v>31.027755789319805</v>
      </c>
      <c r="V19" s="26">
        <v>1683.2072354835973</v>
      </c>
      <c r="W19" s="26">
        <v>1225.5287224219999</v>
      </c>
      <c r="X19" s="26">
        <v>-470.36527504318747</v>
      </c>
      <c r="Y19" s="26">
        <v>-174.22407588603332</v>
      </c>
      <c r="Z19" s="26">
        <v>755.16344737881241</v>
      </c>
      <c r="AA19" s="25">
        <v>0</v>
      </c>
      <c r="AB19" s="28">
        <v>6.3044236945675181E-4</v>
      </c>
      <c r="AC19" s="24">
        <v>3</v>
      </c>
    </row>
    <row r="20" spans="1:29" x14ac:dyDescent="0.25">
      <c r="A20">
        <v>1</v>
      </c>
      <c r="B20">
        <v>0.01</v>
      </c>
      <c r="C20">
        <v>3.01</v>
      </c>
      <c r="D20">
        <v>123.26123712458535</v>
      </c>
      <c r="E20">
        <v>832.14506208286434</v>
      </c>
      <c r="F20" s="23">
        <v>0.23354779720292729</v>
      </c>
      <c r="G20">
        <v>8</v>
      </c>
      <c r="H20">
        <v>900</v>
      </c>
      <c r="I20" s="23">
        <v>28.463143600788879</v>
      </c>
      <c r="J20">
        <v>0.28106522990588689</v>
      </c>
      <c r="K20" s="24">
        <v>4.3099175330294733E-2</v>
      </c>
      <c r="L20" s="23">
        <v>1.1871237523143907</v>
      </c>
      <c r="M20" s="25">
        <v>6.7389772838791018</v>
      </c>
      <c r="N20" s="40">
        <v>3829</v>
      </c>
      <c r="O20">
        <v>3829</v>
      </c>
      <c r="P20" s="25">
        <v>182.97824096679688</v>
      </c>
      <c r="Q20">
        <v>1.5387566882034107</v>
      </c>
      <c r="R20">
        <v>1.170852038176684</v>
      </c>
      <c r="S20" s="23">
        <v>6.7006304423694569</v>
      </c>
      <c r="T20" s="23">
        <v>35.263158854013838</v>
      </c>
      <c r="U20" s="25">
        <v>30.980458974813981</v>
      </c>
      <c r="V20" s="26">
        <v>1681.0437437427654</v>
      </c>
      <c r="W20" s="26">
        <v>1279.1193752167749</v>
      </c>
      <c r="X20" s="26">
        <v>-526.84652503825112</v>
      </c>
      <c r="Y20" s="26">
        <v>-173.69376358054726</v>
      </c>
      <c r="Z20" s="26">
        <v>752.27285017852375</v>
      </c>
      <c r="AA20" s="25">
        <v>292.4775229860191</v>
      </c>
      <c r="AB20" s="28">
        <v>6.2537157849362757E-4</v>
      </c>
      <c r="AC20" s="24">
        <v>2.9994355044200787</v>
      </c>
    </row>
    <row r="21" spans="1:29" x14ac:dyDescent="0.25">
      <c r="A21">
        <v>2</v>
      </c>
      <c r="B21">
        <v>0.02</v>
      </c>
      <c r="C21">
        <v>3.02</v>
      </c>
      <c r="D21">
        <v>122.98533956748184</v>
      </c>
      <c r="E21">
        <v>834.90966361802339</v>
      </c>
      <c r="F21" s="23">
        <v>0.46557079818529007</v>
      </c>
      <c r="G21">
        <v>8</v>
      </c>
      <c r="H21">
        <v>900</v>
      </c>
      <c r="I21" s="23">
        <v>28.652581637800349</v>
      </c>
      <c r="J21">
        <v>0.27920695248786515</v>
      </c>
      <c r="K21" s="24">
        <v>4.288190160196486E-2</v>
      </c>
      <c r="L21" s="23">
        <v>1.1850632147835025</v>
      </c>
      <c r="M21" s="25">
        <v>6.7506947310498608</v>
      </c>
      <c r="N21" s="40">
        <v>3831</v>
      </c>
      <c r="O21">
        <v>3831</v>
      </c>
      <c r="P21" s="25">
        <v>183.05670166015625</v>
      </c>
      <c r="Q21">
        <v>1.5386128408919424</v>
      </c>
      <c r="R21">
        <v>1.1708177669703745</v>
      </c>
      <c r="S21" s="23">
        <v>6.7012558139479506</v>
      </c>
      <c r="T21" s="23">
        <v>35.269741400713364</v>
      </c>
      <c r="U21" s="25">
        <v>30.983905150175453</v>
      </c>
      <c r="V21" s="26">
        <v>1681.3873766382994</v>
      </c>
      <c r="W21" s="26">
        <v>1279.4630081123087</v>
      </c>
      <c r="X21" s="26">
        <v>-526.58066224273307</v>
      </c>
      <c r="Y21" s="26">
        <v>-173.73500119674716</v>
      </c>
      <c r="Z21" s="26">
        <v>752.8823458695756</v>
      </c>
      <c r="AA21" s="25">
        <v>296.82498142031</v>
      </c>
      <c r="AB21" s="28">
        <v>6.2861012393700122E-4</v>
      </c>
      <c r="AC21" s="24">
        <v>2.9988757066020071</v>
      </c>
    </row>
    <row r="22" spans="1:29" x14ac:dyDescent="0.25">
      <c r="A22">
        <v>3</v>
      </c>
      <c r="B22">
        <v>0.03</v>
      </c>
      <c r="C22">
        <v>3.03</v>
      </c>
      <c r="D22">
        <v>122.70852692727021</v>
      </c>
      <c r="E22">
        <v>837.67426515318243</v>
      </c>
      <c r="F22" s="23">
        <v>0.6987694117360892</v>
      </c>
      <c r="G22">
        <v>8</v>
      </c>
      <c r="H22">
        <v>900</v>
      </c>
      <c r="I22" s="23">
        <v>28.842647993342531</v>
      </c>
      <c r="J22">
        <v>0.27736704347834368</v>
      </c>
      <c r="K22" s="24">
        <v>4.2689416301053988E-2</v>
      </c>
      <c r="L22" s="23">
        <v>1.1836502217265019</v>
      </c>
      <c r="M22" s="25">
        <v>6.7587534333673336</v>
      </c>
      <c r="N22" s="40">
        <v>3832</v>
      </c>
      <c r="O22">
        <v>3832</v>
      </c>
      <c r="P22" s="25">
        <v>183.10928344726563</v>
      </c>
      <c r="Q22">
        <v>1.5386531646664807</v>
      </c>
      <c r="R22">
        <v>1.1708974966224295</v>
      </c>
      <c r="S22" s="23">
        <v>6.7018844240718876</v>
      </c>
      <c r="T22" s="23">
        <v>35.27635865485145</v>
      </c>
      <c r="U22" s="25">
        <v>30.981412463354513</v>
      </c>
      <c r="V22" s="26">
        <v>1681.6116115306618</v>
      </c>
      <c r="W22" s="26">
        <v>1279.6872430046715</v>
      </c>
      <c r="X22" s="26">
        <v>-526.43621889243207</v>
      </c>
      <c r="Y22" s="26">
        <v>-173.7086065768614</v>
      </c>
      <c r="Z22" s="26">
        <v>753.25102411223941</v>
      </c>
      <c r="AA22" s="25">
        <v>298.3951452143296</v>
      </c>
      <c r="AB22" s="28">
        <v>6.3139370782305804E-4</v>
      </c>
      <c r="AC22" s="24">
        <v>2.9983131677392727</v>
      </c>
    </row>
    <row r="23" spans="1:29" x14ac:dyDescent="0.25">
      <c r="A23">
        <v>4</v>
      </c>
      <c r="B23">
        <v>0.04</v>
      </c>
      <c r="C23">
        <v>3.04</v>
      </c>
      <c r="D23">
        <v>122.43079920395044</v>
      </c>
      <c r="E23">
        <v>840.43886668834136</v>
      </c>
      <c r="F23" s="23">
        <v>0.93301951085850576</v>
      </c>
      <c r="G23">
        <v>8</v>
      </c>
      <c r="H23">
        <v>900</v>
      </c>
      <c r="I23" s="23">
        <v>29.033342667415432</v>
      </c>
      <c r="J23">
        <v>0.27554526158569137</v>
      </c>
      <c r="K23" s="24">
        <v>4.2495741913234734E-2</v>
      </c>
      <c r="L23" s="23">
        <v>1.1821689220143592</v>
      </c>
      <c r="M23" s="25">
        <v>6.7672223918459835</v>
      </c>
      <c r="N23" s="40">
        <v>3833</v>
      </c>
      <c r="O23">
        <v>3833</v>
      </c>
      <c r="P23" s="25">
        <v>183.16452026367188</v>
      </c>
      <c r="Q23">
        <v>1.5387157715862863</v>
      </c>
      <c r="R23">
        <v>1.1709967359897131</v>
      </c>
      <c r="S23" s="23">
        <v>6.7025158177797106</v>
      </c>
      <c r="T23" s="23">
        <v>35.283005836055366</v>
      </c>
      <c r="U23" s="25">
        <v>30.978661495824021</v>
      </c>
      <c r="V23" s="26">
        <v>1681.847565580757</v>
      </c>
      <c r="W23" s="26">
        <v>1279.9231970547667</v>
      </c>
      <c r="X23" s="26">
        <v>-526.29653004507895</v>
      </c>
      <c r="Y23" s="26">
        <v>-173.67924442963033</v>
      </c>
      <c r="Z23" s="26">
        <v>753.62666700968771</v>
      </c>
      <c r="AA23" s="25">
        <v>299.79449964934781</v>
      </c>
      <c r="AB23" s="28">
        <v>6.3421496573479175E-4</v>
      </c>
      <c r="AC23" s="24">
        <v>2.9977482971887119</v>
      </c>
    </row>
    <row r="24" spans="1:29" x14ac:dyDescent="0.25">
      <c r="A24">
        <v>5</v>
      </c>
      <c r="B24">
        <v>0.05</v>
      </c>
      <c r="C24">
        <v>3.05</v>
      </c>
      <c r="D24">
        <v>122.15215639752255</v>
      </c>
      <c r="E24">
        <v>843.20346822350041</v>
      </c>
      <c r="F24" s="23">
        <v>1.1683372050504888</v>
      </c>
      <c r="G24">
        <v>8</v>
      </c>
      <c r="H24">
        <v>900</v>
      </c>
      <c r="I24" s="23">
        <v>29.224665660019046</v>
      </c>
      <c r="J24">
        <v>0.27374136946738253</v>
      </c>
      <c r="K24" s="24">
        <v>4.2303457745108429E-2</v>
      </c>
      <c r="L24" s="23">
        <v>1.1806909777500689</v>
      </c>
      <c r="M24" s="25">
        <v>6.7756933446250631</v>
      </c>
      <c r="N24" s="40">
        <v>3835</v>
      </c>
      <c r="O24">
        <v>3835</v>
      </c>
      <c r="P24" s="25">
        <v>183.21957397460938</v>
      </c>
      <c r="Q24">
        <v>1.5383755624465247</v>
      </c>
      <c r="R24">
        <v>1.1707891308759197</v>
      </c>
      <c r="S24" s="23">
        <v>6.7031500327454454</v>
      </c>
      <c r="T24" s="23">
        <v>35.289683349287813</v>
      </c>
      <c r="U24" s="25">
        <v>30.983972917387113</v>
      </c>
      <c r="V24" s="26">
        <v>1682.082289735908</v>
      </c>
      <c r="W24" s="26">
        <v>1280.1579212099175</v>
      </c>
      <c r="X24" s="26">
        <v>-525.98071550270788</v>
      </c>
      <c r="Y24" s="26">
        <v>-173.74282906261081</v>
      </c>
      <c r="Z24" s="26">
        <v>754.17720570720962</v>
      </c>
      <c r="AA24" s="25">
        <v>301.21619284723937</v>
      </c>
      <c r="AB24" s="28">
        <v>6.3720692999957862E-4</v>
      </c>
      <c r="AC24" s="24">
        <v>2.9971810633112104</v>
      </c>
    </row>
    <row r="25" spans="1:29" x14ac:dyDescent="0.25">
      <c r="A25">
        <v>6</v>
      </c>
      <c r="B25">
        <v>0.06</v>
      </c>
      <c r="C25">
        <v>3.06</v>
      </c>
      <c r="D25">
        <v>121.8725985079865</v>
      </c>
      <c r="E25">
        <v>845.96806975865957</v>
      </c>
      <c r="F25" s="23">
        <v>1.4047245013384926</v>
      </c>
      <c r="G25">
        <v>8</v>
      </c>
      <c r="H25">
        <v>900</v>
      </c>
      <c r="I25" s="23">
        <v>29.416616971153388</v>
      </c>
      <c r="J25">
        <v>0.2719551336526897</v>
      </c>
      <c r="K25" s="24">
        <v>4.2116281452156172E-2</v>
      </c>
      <c r="L25" s="23">
        <v>1.1793208706738179</v>
      </c>
      <c r="M25" s="25">
        <v>6.7835651847907288</v>
      </c>
      <c r="N25" s="40">
        <v>3836</v>
      </c>
      <c r="O25">
        <v>3836</v>
      </c>
      <c r="P25" s="25">
        <v>183.27029418945313</v>
      </c>
      <c r="Q25">
        <v>1.5384002796924898</v>
      </c>
      <c r="R25">
        <v>1.1708548218596349</v>
      </c>
      <c r="S25" s="23">
        <v>6.703787239675445</v>
      </c>
      <c r="T25" s="23">
        <v>35.296393000567008</v>
      </c>
      <c r="U25" s="25">
        <v>30.981536450902489</v>
      </c>
      <c r="V25" s="26">
        <v>1682.2968364277779</v>
      </c>
      <c r="W25" s="26">
        <v>1280.3724679017873</v>
      </c>
      <c r="X25" s="26">
        <v>-525.83072980680652</v>
      </c>
      <c r="Y25" s="26">
        <v>-173.71731471033567</v>
      </c>
      <c r="Z25" s="26">
        <v>754.54173809498081</v>
      </c>
      <c r="AA25" s="25">
        <v>302.63842787269311</v>
      </c>
      <c r="AB25" s="28">
        <v>6.4287643895610813E-4</v>
      </c>
      <c r="AC25" s="24">
        <v>2.996611315582169</v>
      </c>
    </row>
    <row r="26" spans="1:29" x14ac:dyDescent="0.25">
      <c r="A26">
        <v>7</v>
      </c>
      <c r="B26">
        <v>7.0000000000000007E-2</v>
      </c>
      <c r="C26">
        <v>3.07</v>
      </c>
      <c r="D26">
        <v>121.59212553534229</v>
      </c>
      <c r="E26">
        <v>848.73267129381838</v>
      </c>
      <c r="F26" s="23">
        <v>1.6421623675318777</v>
      </c>
      <c r="G26">
        <v>8</v>
      </c>
      <c r="H26">
        <v>900</v>
      </c>
      <c r="I26" s="23">
        <v>29.609196600818439</v>
      </c>
      <c r="J26">
        <v>0.27018632446713764</v>
      </c>
      <c r="K26" s="24">
        <v>4.1927087506994525E-2</v>
      </c>
      <c r="L26" s="23">
        <v>1.1778598252175159</v>
      </c>
      <c r="M26" s="25">
        <v>6.7919796810479012</v>
      </c>
      <c r="N26" s="40">
        <v>3837</v>
      </c>
      <c r="O26">
        <v>3837</v>
      </c>
      <c r="P26" s="25">
        <v>183.32455444335938</v>
      </c>
      <c r="Q26">
        <v>1.5384546919666855</v>
      </c>
      <c r="R26">
        <v>1.1709465287411027</v>
      </c>
      <c r="S26" s="23">
        <v>6.7044301161144011</v>
      </c>
      <c r="T26" s="23">
        <v>35.303162996882378</v>
      </c>
      <c r="U26" s="25">
        <v>30.978738594930604</v>
      </c>
      <c r="V26" s="26">
        <v>1682.5270632016091</v>
      </c>
      <c r="W26" s="26">
        <v>1280.6026946756185</v>
      </c>
      <c r="X26" s="26">
        <v>-525.6869498700388</v>
      </c>
      <c r="Y26" s="26">
        <v>-173.68764048229048</v>
      </c>
      <c r="Z26" s="26">
        <v>754.91574480557972</v>
      </c>
      <c r="AA26" s="25">
        <v>304.03623898831847</v>
      </c>
      <c r="AB26" s="28">
        <v>6.4571215655639946E-4</v>
      </c>
      <c r="AC26" s="24">
        <v>2.9960366631758992</v>
      </c>
    </row>
    <row r="27" spans="1:29" x14ac:dyDescent="0.25">
      <c r="A27">
        <v>8</v>
      </c>
      <c r="B27">
        <v>0.08</v>
      </c>
      <c r="C27">
        <v>3.08</v>
      </c>
      <c r="D27">
        <v>121.31073747958999</v>
      </c>
      <c r="E27">
        <v>851.49727282897754</v>
      </c>
      <c r="F27" s="23">
        <v>1.8806716605594875</v>
      </c>
      <c r="G27">
        <v>8</v>
      </c>
      <c r="H27">
        <v>900</v>
      </c>
      <c r="I27" s="23">
        <v>29.802404549014213</v>
      </c>
      <c r="J27">
        <v>0.26843471595866986</v>
      </c>
      <c r="K27" s="24">
        <v>4.173919029392377E-2</v>
      </c>
      <c r="L27" s="23">
        <v>1.1764007019476086</v>
      </c>
      <c r="M27" s="25">
        <v>6.8004039667397977</v>
      </c>
      <c r="N27" s="40">
        <v>3838</v>
      </c>
      <c r="O27">
        <v>3838</v>
      </c>
      <c r="P27" s="25">
        <v>183.37870788574219</v>
      </c>
      <c r="Q27">
        <v>1.538508179760526</v>
      </c>
      <c r="R27">
        <v>1.1710373500600886</v>
      </c>
      <c r="S27" s="23">
        <v>6.7050758282709575</v>
      </c>
      <c r="T27" s="23">
        <v>35.30996350903856</v>
      </c>
      <c r="U27" s="25">
        <v>30.975918960069013</v>
      </c>
      <c r="V27" s="26">
        <v>1682.7565037649697</v>
      </c>
      <c r="W27" s="26">
        <v>1280.8321352389792</v>
      </c>
      <c r="X27" s="26">
        <v>-525.54253340556977</v>
      </c>
      <c r="Y27" s="26">
        <v>-173.65775507698976</v>
      </c>
      <c r="Z27" s="26">
        <v>755.28960183340939</v>
      </c>
      <c r="AA27" s="25">
        <v>305.46300520961336</v>
      </c>
      <c r="AB27" s="28">
        <v>6.4855069341618332E-4</v>
      </c>
      <c r="AC27" s="24">
        <v>2.9954596423658075</v>
      </c>
    </row>
    <row r="28" spans="1:29" x14ac:dyDescent="0.25">
      <c r="A28">
        <v>9</v>
      </c>
      <c r="B28">
        <v>0.09</v>
      </c>
      <c r="C28">
        <v>3.09</v>
      </c>
      <c r="D28">
        <v>121.02843434072952</v>
      </c>
      <c r="E28">
        <v>854.26187436413659</v>
      </c>
      <c r="F28" s="23">
        <v>2.120254650300804</v>
      </c>
      <c r="G28">
        <v>8</v>
      </c>
      <c r="H28">
        <v>900</v>
      </c>
      <c r="I28" s="23">
        <v>29.996240815740702</v>
      </c>
      <c r="J28">
        <v>0.26670008582548627</v>
      </c>
      <c r="K28" s="24">
        <v>4.1552726361795231E-2</v>
      </c>
      <c r="L28" s="23">
        <v>1.1749477179139962</v>
      </c>
      <c r="M28" s="25">
        <v>6.8088135991303602</v>
      </c>
      <c r="N28" s="40">
        <v>3839</v>
      </c>
      <c r="O28">
        <v>3839</v>
      </c>
      <c r="P28" s="25">
        <v>183.43254089355469</v>
      </c>
      <c r="Q28">
        <v>1.5385589520115817</v>
      </c>
      <c r="R28">
        <v>1.1711256636704779</v>
      </c>
      <c r="S28" s="23">
        <v>6.7057243789643737</v>
      </c>
      <c r="T28" s="23">
        <v>35.316794575360397</v>
      </c>
      <c r="U28" s="25">
        <v>30.973091773723905</v>
      </c>
      <c r="V28" s="26">
        <v>1682.9839724624853</v>
      </c>
      <c r="W28" s="26">
        <v>1281.059603936495</v>
      </c>
      <c r="X28" s="26">
        <v>-525.39677558382687</v>
      </c>
      <c r="Y28" s="26">
        <v>-173.62787185079418</v>
      </c>
      <c r="Z28" s="26">
        <v>755.66282835266816</v>
      </c>
      <c r="AA28" s="25">
        <v>306.89284113262045</v>
      </c>
      <c r="AB28" s="28">
        <v>6.5139223819965508E-4</v>
      </c>
      <c r="AC28" s="24">
        <v>2.9948802527658334</v>
      </c>
    </row>
    <row r="29" spans="1:29" x14ac:dyDescent="0.25">
      <c r="A29">
        <v>10</v>
      </c>
      <c r="B29">
        <v>0.1</v>
      </c>
      <c r="C29">
        <v>3.1</v>
      </c>
      <c r="D29">
        <v>120.74521611876092</v>
      </c>
      <c r="E29">
        <v>857.02647589929552</v>
      </c>
      <c r="F29" s="23">
        <v>2.3609127460640291</v>
      </c>
      <c r="G29">
        <v>8</v>
      </c>
      <c r="H29">
        <v>900</v>
      </c>
      <c r="I29" s="23">
        <v>30.190705400997917</v>
      </c>
      <c r="J29">
        <v>0.26498221534550731</v>
      </c>
      <c r="K29" s="24">
        <v>4.1367686415204205E-2</v>
      </c>
      <c r="L29" s="23">
        <v>1.1735010028999302</v>
      </c>
      <c r="M29" s="25">
        <v>6.8172076378550797</v>
      </c>
      <c r="N29" s="40">
        <v>3840</v>
      </c>
      <c r="O29">
        <v>3840</v>
      </c>
      <c r="P29" s="25">
        <v>183.486083984375</v>
      </c>
      <c r="Q29">
        <v>1.5386072667439779</v>
      </c>
      <c r="R29">
        <v>1.1712117328565455</v>
      </c>
      <c r="S29" s="23">
        <v>6.7063757712025733</v>
      </c>
      <c r="T29" s="23">
        <v>35.323656236209608</v>
      </c>
      <c r="U29" s="25">
        <v>30.970257466573344</v>
      </c>
      <c r="V29" s="26">
        <v>1683.2097754488448</v>
      </c>
      <c r="W29" s="26">
        <v>1281.2854069228542</v>
      </c>
      <c r="X29" s="26">
        <v>-525.24995248639823</v>
      </c>
      <c r="Y29" s="26">
        <v>-173.59796000060169</v>
      </c>
      <c r="Z29" s="26">
        <v>756.03545443645601</v>
      </c>
      <c r="AA29" s="25">
        <v>308.32453550090577</v>
      </c>
      <c r="AB29" s="28">
        <v>6.5423678790299533E-4</v>
      </c>
      <c r="AC29" s="24">
        <v>2.9942984938323565</v>
      </c>
    </row>
    <row r="30" spans="1:29" x14ac:dyDescent="0.25">
      <c r="A30">
        <v>11</v>
      </c>
      <c r="B30">
        <v>0.11</v>
      </c>
      <c r="C30">
        <v>3.11</v>
      </c>
      <c r="D30">
        <v>120.46108281368419</v>
      </c>
      <c r="E30">
        <v>859.79107743445456</v>
      </c>
      <c r="F30" s="23">
        <v>2.6026473187841659</v>
      </c>
      <c r="G30">
        <v>8</v>
      </c>
      <c r="H30">
        <v>900</v>
      </c>
      <c r="I30" s="23">
        <v>30.385798304785833</v>
      </c>
      <c r="J30">
        <v>0.26328088930742299</v>
      </c>
      <c r="K30" s="24">
        <v>4.1184055213832525E-2</v>
      </c>
      <c r="L30" s="23">
        <v>1.1720605140994391</v>
      </c>
      <c r="M30" s="25">
        <v>6.8255861397624642</v>
      </c>
      <c r="N30" s="40">
        <v>3841</v>
      </c>
      <c r="O30">
        <v>3841</v>
      </c>
      <c r="P30" s="25">
        <v>183.53933715820313</v>
      </c>
      <c r="Q30">
        <v>1.5386531258771521</v>
      </c>
      <c r="R30">
        <v>1.1712955578856494</v>
      </c>
      <c r="S30" s="23">
        <v>6.7070300079904763</v>
      </c>
      <c r="T30" s="23">
        <v>35.330548531966599</v>
      </c>
      <c r="U30" s="25">
        <v>30.967415886742437</v>
      </c>
      <c r="V30" s="26">
        <v>1683.4339071327386</v>
      </c>
      <c r="W30" s="26">
        <v>1281.5095386067478</v>
      </c>
      <c r="X30" s="26">
        <v>-525.10205499662084</v>
      </c>
      <c r="Y30" s="26">
        <v>-173.56801924246702</v>
      </c>
      <c r="Z30" s="26">
        <v>756.40748361012697</v>
      </c>
      <c r="AA30" s="25">
        <v>309.75807056346224</v>
      </c>
      <c r="AB30" s="28">
        <v>6.5708433138311761E-4</v>
      </c>
      <c r="AC30" s="24">
        <v>2.993714365035558</v>
      </c>
    </row>
    <row r="31" spans="1:29" x14ac:dyDescent="0.25">
      <c r="A31">
        <v>12</v>
      </c>
      <c r="B31">
        <v>0.12</v>
      </c>
      <c r="C31">
        <v>3.12</v>
      </c>
      <c r="D31">
        <v>120.1760344254993</v>
      </c>
      <c r="E31">
        <v>862.55567896961361</v>
      </c>
      <c r="F31" s="23">
        <v>2.8454597360674763</v>
      </c>
      <c r="G31">
        <v>8</v>
      </c>
      <c r="H31">
        <v>900</v>
      </c>
      <c r="I31" s="23">
        <v>30.581519527104486</v>
      </c>
      <c r="J31">
        <v>0.26159589594328619</v>
      </c>
      <c r="K31" s="24">
        <v>4.1001817475626812E-2</v>
      </c>
      <c r="L31" s="23">
        <v>1.1706262019365237</v>
      </c>
      <c r="M31" s="25">
        <v>6.8339492032263554</v>
      </c>
      <c r="N31" s="40">
        <v>3843</v>
      </c>
      <c r="O31">
        <v>3843</v>
      </c>
      <c r="P31" s="25">
        <v>183.59228515625</v>
      </c>
      <c r="Q31">
        <v>1.538296014059654</v>
      </c>
      <c r="R31">
        <v>1.171072202900693</v>
      </c>
      <c r="S31" s="23">
        <v>6.7076870923218594</v>
      </c>
      <c r="T31" s="23">
        <v>35.337471502944844</v>
      </c>
      <c r="U31" s="25">
        <v>30.972626351209001</v>
      </c>
      <c r="V31" s="26">
        <v>1683.6562207273078</v>
      </c>
      <c r="W31" s="26">
        <v>1281.7318522013172</v>
      </c>
      <c r="X31" s="26">
        <v>-524.77696297275679</v>
      </c>
      <c r="Y31" s="26">
        <v>-173.63101883523132</v>
      </c>
      <c r="Z31" s="26">
        <v>756.95488922856043</v>
      </c>
      <c r="AA31" s="25">
        <v>311.1934190913704</v>
      </c>
      <c r="AB31" s="28">
        <v>6.6004993716983762E-4</v>
      </c>
      <c r="AC31" s="24">
        <v>2.9931278658666924</v>
      </c>
    </row>
    <row r="32" spans="1:29" x14ac:dyDescent="0.25">
      <c r="A32">
        <v>13</v>
      </c>
      <c r="B32">
        <v>0.13</v>
      </c>
      <c r="C32">
        <v>3.13</v>
      </c>
      <c r="D32">
        <v>119.89007095420631</v>
      </c>
      <c r="E32">
        <v>865.32028050477254</v>
      </c>
      <c r="F32" s="23">
        <v>3.089351363699457</v>
      </c>
      <c r="G32">
        <v>8</v>
      </c>
      <c r="H32">
        <v>900</v>
      </c>
      <c r="I32" s="23">
        <v>30.777869067953841</v>
      </c>
      <c r="J32">
        <v>0.25992702686261221</v>
      </c>
      <c r="K32" s="24">
        <v>4.0824464041427859E-2</v>
      </c>
      <c r="L32" s="23">
        <v>1.1692984339684951</v>
      </c>
      <c r="M32" s="25">
        <v>6.8417093255215526</v>
      </c>
      <c r="N32" s="40">
        <v>3844</v>
      </c>
      <c r="O32">
        <v>3844</v>
      </c>
      <c r="P32" s="25">
        <v>183.64096069335938</v>
      </c>
      <c r="Q32">
        <v>1.5383035729256431</v>
      </c>
      <c r="R32">
        <v>1.171122131136189</v>
      </c>
      <c r="S32" s="23">
        <v>6.7083471422590293</v>
      </c>
      <c r="T32" s="23">
        <v>35.344426402036866</v>
      </c>
      <c r="U32" s="25">
        <v>30.970104966663801</v>
      </c>
      <c r="V32" s="26">
        <v>1683.8587732980898</v>
      </c>
      <c r="W32" s="26">
        <v>1281.934404772099</v>
      </c>
      <c r="X32" s="26">
        <v>-524.61866849291937</v>
      </c>
      <c r="Y32" s="26">
        <v>-173.60498667712656</v>
      </c>
      <c r="Z32" s="26">
        <v>757.31573627917965</v>
      </c>
      <c r="AA32" s="25">
        <v>312.62836805921705</v>
      </c>
      <c r="AB32" s="28">
        <v>6.6290875014729522E-4</v>
      </c>
      <c r="AC32" s="24">
        <v>2.9925388931658814</v>
      </c>
    </row>
    <row r="33" spans="1:29" x14ac:dyDescent="0.25">
      <c r="A33">
        <v>14</v>
      </c>
      <c r="B33">
        <v>0.14000000000000001</v>
      </c>
      <c r="C33">
        <v>3.14</v>
      </c>
      <c r="D33">
        <v>119.60319239980514</v>
      </c>
      <c r="E33">
        <v>868.0848820399317</v>
      </c>
      <c r="F33" s="23">
        <v>3.3343025280271061</v>
      </c>
      <c r="G33">
        <v>8</v>
      </c>
      <c r="H33">
        <v>900</v>
      </c>
      <c r="I33" s="23">
        <v>30.974846927333925</v>
      </c>
      <c r="J33">
        <v>0.25827407698794325</v>
      </c>
      <c r="K33" s="24">
        <v>4.0645098311070764E-2</v>
      </c>
      <c r="L33" s="23">
        <v>1.1678803868419072</v>
      </c>
      <c r="M33" s="25">
        <v>6.8500165685914016</v>
      </c>
      <c r="N33" s="40">
        <v>3845</v>
      </c>
      <c r="O33">
        <v>3845</v>
      </c>
      <c r="P33" s="25">
        <v>183.69317626953125</v>
      </c>
      <c r="Q33">
        <v>1.538340773960704</v>
      </c>
      <c r="R33">
        <v>1.1711980487668485</v>
      </c>
      <c r="S33" s="23">
        <v>6.7090100510091766</v>
      </c>
      <c r="T33" s="23">
        <v>35.351412113032133</v>
      </c>
      <c r="U33" s="25">
        <v>30.96725030555875</v>
      </c>
      <c r="V33" s="26">
        <v>1684.0770679181287</v>
      </c>
      <c r="W33" s="26">
        <v>1282.1526993921382</v>
      </c>
      <c r="X33" s="26">
        <v>-524.46698599836122</v>
      </c>
      <c r="Y33" s="26">
        <v>-173.57509417903196</v>
      </c>
      <c r="Z33" s="26">
        <v>757.68571339377695</v>
      </c>
      <c r="AA33" s="25">
        <v>314.03806080127009</v>
      </c>
      <c r="AB33" s="28">
        <v>6.6576587709654689E-4</v>
      </c>
      <c r="AC33" s="24">
        <v>2.9919475444587094</v>
      </c>
    </row>
    <row r="34" spans="1:29" x14ac:dyDescent="0.25">
      <c r="A34">
        <v>15</v>
      </c>
      <c r="B34">
        <v>0.15</v>
      </c>
      <c r="C34">
        <v>3.15</v>
      </c>
      <c r="D34">
        <v>119.31539876229587</v>
      </c>
      <c r="E34">
        <v>870.84948357509052</v>
      </c>
      <c r="F34" s="23">
        <v>3.5803346552830568</v>
      </c>
      <c r="G34">
        <v>8</v>
      </c>
      <c r="H34">
        <v>900</v>
      </c>
      <c r="I34" s="23">
        <v>31.17245310524472</v>
      </c>
      <c r="J34">
        <v>0.25663684449184437</v>
      </c>
      <c r="K34" s="24">
        <v>4.0466939944914328E-2</v>
      </c>
      <c r="L34" s="23">
        <v>1.1664643152207532</v>
      </c>
      <c r="M34" s="25">
        <v>6.8583323944084826</v>
      </c>
      <c r="N34" s="40">
        <v>3846</v>
      </c>
      <c r="O34">
        <v>3846</v>
      </c>
      <c r="P34" s="25">
        <v>183.74525451660156</v>
      </c>
      <c r="Q34">
        <v>1.5383768058852236</v>
      </c>
      <c r="R34">
        <v>1.1712728387068867</v>
      </c>
      <c r="S34" s="23">
        <v>6.7096758168862731</v>
      </c>
      <c r="T34" s="23">
        <v>35.3584286270913</v>
      </c>
      <c r="U34" s="25">
        <v>30.964373979585055</v>
      </c>
      <c r="V34" s="26">
        <v>1684.2943186175835</v>
      </c>
      <c r="W34" s="26">
        <v>1282.3699500915927</v>
      </c>
      <c r="X34" s="26">
        <v>-524.31444320087758</v>
      </c>
      <c r="Y34" s="26">
        <v>-173.5450189299176</v>
      </c>
      <c r="Z34" s="26">
        <v>758.05550689071515</v>
      </c>
      <c r="AA34" s="25">
        <v>315.47748142427452</v>
      </c>
      <c r="AB34" s="28">
        <v>6.6862575566517535E-4</v>
      </c>
      <c r="AC34" s="24">
        <v>2.9913538234471964</v>
      </c>
    </row>
    <row r="35" spans="1:29" x14ac:dyDescent="0.25">
      <c r="A35">
        <v>16</v>
      </c>
      <c r="B35">
        <v>0.16</v>
      </c>
      <c r="C35">
        <v>3.16</v>
      </c>
      <c r="D35">
        <v>119.02669004167842</v>
      </c>
      <c r="E35">
        <v>873.61408511024979</v>
      </c>
      <c r="F35" s="23">
        <v>3.8274499551701382</v>
      </c>
      <c r="G35">
        <v>8</v>
      </c>
      <c r="H35">
        <v>900</v>
      </c>
      <c r="I35" s="23">
        <v>31.370687601686242</v>
      </c>
      <c r="J35">
        <v>0.25501513073529131</v>
      </c>
      <c r="K35" s="24">
        <v>4.0290110175940835E-2</v>
      </c>
      <c r="L35" s="23">
        <v>1.165054056205443</v>
      </c>
      <c r="M35" s="25">
        <v>6.8666341766628705</v>
      </c>
      <c r="N35" s="40">
        <v>3847</v>
      </c>
      <c r="O35">
        <v>3847</v>
      </c>
      <c r="P35" s="25">
        <v>183.79705810546875</v>
      </c>
      <c r="Q35">
        <v>1.5384105201445526</v>
      </c>
      <c r="R35">
        <v>1.1713455061123956</v>
      </c>
      <c r="S35" s="23">
        <v>6.7103444426419383</v>
      </c>
      <c r="T35" s="23">
        <v>35.365475982181842</v>
      </c>
      <c r="U35" s="25">
        <v>30.961488943654146</v>
      </c>
      <c r="V35" s="26">
        <v>1684.5099729081539</v>
      </c>
      <c r="W35" s="26">
        <v>1282.5856043821634</v>
      </c>
      <c r="X35" s="26">
        <v>-524.16085524171149</v>
      </c>
      <c r="Y35" s="26">
        <v>-173.51489800830231</v>
      </c>
      <c r="Z35" s="26">
        <v>758.42474914045192</v>
      </c>
      <c r="AA35" s="25">
        <v>316.91988052040864</v>
      </c>
      <c r="AB35" s="28">
        <v>6.7148856252696731E-4</v>
      </c>
      <c r="AC35" s="24">
        <v>2.9907577298839172</v>
      </c>
    </row>
    <row r="36" spans="1:29" x14ac:dyDescent="0.25">
      <c r="A36">
        <v>17</v>
      </c>
      <c r="B36">
        <v>0.17</v>
      </c>
      <c r="C36">
        <v>3.17</v>
      </c>
      <c r="D36">
        <v>118.73706623795287</v>
      </c>
      <c r="E36">
        <v>876.37868664540872</v>
      </c>
      <c r="F36" s="23">
        <v>4.0756498224907167</v>
      </c>
      <c r="G36">
        <v>8</v>
      </c>
      <c r="H36">
        <v>900</v>
      </c>
      <c r="I36" s="23">
        <v>31.569550416658473</v>
      </c>
      <c r="J36">
        <v>0.25340874020741827</v>
      </c>
      <c r="K36" s="24">
        <v>4.011460043283429E-2</v>
      </c>
      <c r="L36" s="23">
        <v>1.1636497258911407</v>
      </c>
      <c r="M36" s="25">
        <v>6.8749210539911214</v>
      </c>
      <c r="N36" s="40">
        <v>3848</v>
      </c>
      <c r="O36">
        <v>3848</v>
      </c>
      <c r="P36" s="25">
        <v>183.84858703613281</v>
      </c>
      <c r="Q36">
        <v>1.5384419185456022</v>
      </c>
      <c r="R36">
        <v>1.1714160574948476</v>
      </c>
      <c r="S36" s="23">
        <v>6.7110159312044653</v>
      </c>
      <c r="T36" s="23">
        <v>35.372554218183744</v>
      </c>
      <c r="U36" s="25">
        <v>30.958595583141957</v>
      </c>
      <c r="V36" s="26">
        <v>1684.7240541991321</v>
      </c>
      <c r="W36" s="26">
        <v>1282.7996856731413</v>
      </c>
      <c r="X36" s="26">
        <v>-524.00625076314327</v>
      </c>
      <c r="Y36" s="26">
        <v>-173.48473114606475</v>
      </c>
      <c r="Z36" s="26">
        <v>758.79343490999804</v>
      </c>
      <c r="AA36" s="25">
        <v>318.36414430894524</v>
      </c>
      <c r="AB36" s="28">
        <v>6.7435429421980331E-4</v>
      </c>
      <c r="AC36" s="24">
        <v>2.9901592633749381</v>
      </c>
    </row>
    <row r="37" spans="1:29" x14ac:dyDescent="0.25">
      <c r="A37">
        <v>18</v>
      </c>
      <c r="B37">
        <v>0.18</v>
      </c>
      <c r="C37">
        <v>3.18</v>
      </c>
      <c r="D37">
        <v>118.44652735111917</v>
      </c>
      <c r="E37">
        <v>879.14328818056777</v>
      </c>
      <c r="F37" s="23">
        <v>4.3249356159948409</v>
      </c>
      <c r="G37">
        <v>8</v>
      </c>
      <c r="H37">
        <v>900</v>
      </c>
      <c r="I37" s="23">
        <v>31.769041550161425</v>
      </c>
      <c r="J37">
        <v>0.25181748046658808</v>
      </c>
      <c r="K37" s="24">
        <v>3.9940396892545207E-2</v>
      </c>
      <c r="L37" s="23">
        <v>1.1622512844120558</v>
      </c>
      <c r="M37" s="25">
        <v>6.8831930816466533</v>
      </c>
      <c r="N37" s="40">
        <v>3849</v>
      </c>
      <c r="O37">
        <v>3849</v>
      </c>
      <c r="P37" s="25">
        <v>183.89982604980469</v>
      </c>
      <c r="Q37">
        <v>1.5384708752412863</v>
      </c>
      <c r="R37">
        <v>1.1714843654649234</v>
      </c>
      <c r="S37" s="23">
        <v>6.7116902854986851</v>
      </c>
      <c r="T37" s="23">
        <v>35.379663374991445</v>
      </c>
      <c r="U37" s="25">
        <v>30.955693756636695</v>
      </c>
      <c r="V37" s="26">
        <v>1684.9364174279769</v>
      </c>
      <c r="W37" s="26">
        <v>1283.0120489019862</v>
      </c>
      <c r="X37" s="26">
        <v>-523.85049923412782</v>
      </c>
      <c r="Y37" s="26">
        <v>-173.45453333552243</v>
      </c>
      <c r="Z37" s="26">
        <v>759.16154966785837</v>
      </c>
      <c r="AA37" s="25">
        <v>319.81020711787693</v>
      </c>
      <c r="AB37" s="28">
        <v>6.7722293969385561E-4</v>
      </c>
      <c r="AC37" s="24">
        <v>2.9895584235405388</v>
      </c>
    </row>
    <row r="38" spans="1:29" x14ac:dyDescent="0.25">
      <c r="A38">
        <v>19</v>
      </c>
      <c r="B38">
        <v>0.19</v>
      </c>
      <c r="C38">
        <v>3.19</v>
      </c>
      <c r="D38">
        <v>118.15507338117735</v>
      </c>
      <c r="E38">
        <v>881.9078897157267</v>
      </c>
      <c r="F38" s="23">
        <v>4.5753086913276624</v>
      </c>
      <c r="G38">
        <v>8</v>
      </c>
      <c r="H38">
        <v>900</v>
      </c>
      <c r="I38" s="23">
        <v>31.969161002195094</v>
      </c>
      <c r="J38">
        <v>0.25024116208275521</v>
      </c>
      <c r="K38" s="24">
        <v>3.9767485697494595E-2</v>
      </c>
      <c r="L38" s="23">
        <v>1.1608586858347452</v>
      </c>
      <c r="M38" s="25">
        <v>6.8914503527596862</v>
      </c>
      <c r="N38" s="40">
        <v>3850</v>
      </c>
      <c r="O38">
        <v>3850</v>
      </c>
      <c r="P38" s="25">
        <v>183.95079040527344</v>
      </c>
      <c r="Q38">
        <v>1.538497519753196</v>
      </c>
      <c r="R38">
        <v>1.1715505577578695</v>
      </c>
      <c r="S38" s="23">
        <v>6.7123675084383789</v>
      </c>
      <c r="T38" s="23">
        <v>35.386803492433934</v>
      </c>
      <c r="U38" s="25">
        <v>30.952783302313264</v>
      </c>
      <c r="V38" s="26">
        <v>1685.1471960503156</v>
      </c>
      <c r="W38" s="26">
        <v>1283.2228275243251</v>
      </c>
      <c r="X38" s="26">
        <v>-523.6937128156319</v>
      </c>
      <c r="Y38" s="26">
        <v>-173.42428905387615</v>
      </c>
      <c r="Z38" s="26">
        <v>759.52911470869321</v>
      </c>
      <c r="AA38" s="25">
        <v>321.2580590185994</v>
      </c>
      <c r="AB38" s="28">
        <v>6.8009448759198676E-4</v>
      </c>
      <c r="AC38" s="24">
        <v>2.9889552100219787</v>
      </c>
    </row>
    <row r="39" spans="1:29" x14ac:dyDescent="0.25">
      <c r="A39">
        <v>20</v>
      </c>
      <c r="B39">
        <v>0.2</v>
      </c>
      <c r="C39">
        <v>3.2</v>
      </c>
      <c r="D39">
        <v>117.86270432812736</v>
      </c>
      <c r="E39">
        <v>884.67249125088574</v>
      </c>
      <c r="F39" s="23">
        <v>4.8267704024367966</v>
      </c>
      <c r="G39">
        <v>8</v>
      </c>
      <c r="H39">
        <v>900</v>
      </c>
      <c r="I39" s="23">
        <v>32.169908772759484</v>
      </c>
      <c r="J39">
        <v>0.24867959858108646</v>
      </c>
      <c r="K39" s="24">
        <v>3.9595853170890739E-2</v>
      </c>
      <c r="L39" s="23">
        <v>1.1594718844473639</v>
      </c>
      <c r="M39" s="25">
        <v>6.8996929613459486</v>
      </c>
      <c r="N39" s="40">
        <v>3852</v>
      </c>
      <c r="O39">
        <v>3852</v>
      </c>
      <c r="P39" s="25">
        <v>184.00146484375</v>
      </c>
      <c r="Q39">
        <v>1.538122317748897</v>
      </c>
      <c r="R39">
        <v>1.1713103493580963</v>
      </c>
      <c r="S39" s="23">
        <v>6.7130476029259709</v>
      </c>
      <c r="T39" s="23">
        <v>35.393974610271599</v>
      </c>
      <c r="U39" s="25">
        <v>30.957900897422032</v>
      </c>
      <c r="V39" s="26">
        <v>1685.3562439334585</v>
      </c>
      <c r="W39" s="26">
        <v>1283.4318754074679</v>
      </c>
      <c r="X39" s="26">
        <v>-523.35890974571635</v>
      </c>
      <c r="Y39" s="26">
        <v>-173.48681918729858</v>
      </c>
      <c r="Z39" s="26">
        <v>760.0729656617516</v>
      </c>
      <c r="AA39" s="25">
        <v>322.7076917127676</v>
      </c>
      <c r="AB39" s="28">
        <v>6.8308774494063584E-4</v>
      </c>
      <c r="AC39" s="24">
        <v>2.9883496224817665</v>
      </c>
    </row>
    <row r="40" spans="1:29" x14ac:dyDescent="0.25">
      <c r="A40">
        <v>21</v>
      </c>
      <c r="B40">
        <v>0.21</v>
      </c>
      <c r="C40">
        <v>3.21</v>
      </c>
      <c r="D40">
        <v>117.56942019196926</v>
      </c>
      <c r="E40">
        <v>887.43709278604479</v>
      </c>
      <c r="F40">
        <v>5.0793221016473487</v>
      </c>
      <c r="G40">
        <v>8</v>
      </c>
      <c r="H40">
        <v>900</v>
      </c>
      <c r="I40">
        <v>32.371284861854591</v>
      </c>
      <c r="J40">
        <v>0.24713260638680964</v>
      </c>
      <c r="K40">
        <v>3.9428863978660147E-2</v>
      </c>
      <c r="L40">
        <v>1.1581900655377004</v>
      </c>
      <c r="M40">
        <v>6.9073291491979134</v>
      </c>
      <c r="N40" s="40">
        <v>3853</v>
      </c>
      <c r="O40">
        <v>3853</v>
      </c>
      <c r="P40">
        <v>184.04795837402344</v>
      </c>
      <c r="Q40">
        <v>1.5381116687369725</v>
      </c>
      <c r="R40">
        <v>1.1713435747735734</v>
      </c>
      <c r="S40">
        <v>6.7137306906709115</v>
      </c>
      <c r="T40" s="23">
        <v>35.401178021243489</v>
      </c>
      <c r="U40" s="25">
        <v>30.95530416984808</v>
      </c>
      <c r="V40" s="26">
        <v>1685.5461839634775</v>
      </c>
      <c r="W40" s="26">
        <v>1283.6218154374867</v>
      </c>
      <c r="X40" s="26">
        <v>-523.19213693606116</v>
      </c>
      <c r="Y40" s="26">
        <v>-173.46037115515418</v>
      </c>
      <c r="Z40" s="26">
        <v>760.42967850142554</v>
      </c>
      <c r="AA40" s="25">
        <v>324.15688579380634</v>
      </c>
      <c r="AB40" s="28">
        <v>6.8597049683472022E-4</v>
      </c>
      <c r="AC40" s="24">
        <v>2.9877415548506412</v>
      </c>
    </row>
    <row r="41" spans="1:29" x14ac:dyDescent="0.25">
      <c r="A41">
        <v>22</v>
      </c>
      <c r="B41">
        <v>0.22</v>
      </c>
      <c r="C41">
        <v>3.22</v>
      </c>
      <c r="D41">
        <v>117.27522097270301</v>
      </c>
      <c r="E41">
        <v>890.20169432120395</v>
      </c>
      <c r="F41">
        <v>5.3329434082468046</v>
      </c>
      <c r="G41">
        <v>8</v>
      </c>
      <c r="H41">
        <v>900</v>
      </c>
      <c r="I41">
        <v>32.573289269480412</v>
      </c>
      <c r="J41">
        <v>0.24560000477125934</v>
      </c>
      <c r="K41">
        <v>3.9259873058750776E-2</v>
      </c>
      <c r="L41">
        <v>1.156818702570839</v>
      </c>
      <c r="M41">
        <v>6.9155175155980091</v>
      </c>
      <c r="N41" s="40">
        <v>3854</v>
      </c>
      <c r="O41">
        <v>3854</v>
      </c>
      <c r="P41">
        <v>184.09794616699219</v>
      </c>
      <c r="Q41">
        <v>1.5381302196619484</v>
      </c>
      <c r="R41">
        <v>1.1714023768138968</v>
      </c>
      <c r="S41">
        <v>6.7144166611677463</v>
      </c>
      <c r="T41" s="23">
        <v>35.40841256948589</v>
      </c>
      <c r="U41" s="25">
        <v>30.952376349587002</v>
      </c>
      <c r="V41" s="26">
        <v>1685.7515165667935</v>
      </c>
      <c r="W41" s="26">
        <v>1283.827148040803</v>
      </c>
      <c r="X41" s="26">
        <v>-523.03179457259967</v>
      </c>
      <c r="Y41" s="26">
        <v>-173.43010630279713</v>
      </c>
      <c r="Z41" s="26">
        <v>760.7953534682033</v>
      </c>
      <c r="AA41" s="25">
        <v>325.5798803723913</v>
      </c>
      <c r="AB41" s="28">
        <v>6.8885135889207305E-4</v>
      </c>
      <c r="AC41" s="24">
        <v>2.9871311078171296</v>
      </c>
    </row>
    <row r="42" spans="1:29" x14ac:dyDescent="0.25">
      <c r="A42">
        <v>23</v>
      </c>
      <c r="B42">
        <v>0.23</v>
      </c>
      <c r="C42">
        <v>3.23</v>
      </c>
      <c r="D42">
        <v>116.98010667032862</v>
      </c>
      <c r="E42">
        <v>892.96629585636276</v>
      </c>
      <c r="F42">
        <v>5.5876564070645909</v>
      </c>
      <c r="G42">
        <v>8</v>
      </c>
      <c r="H42">
        <v>900</v>
      </c>
      <c r="I42">
        <v>32.775921995636956</v>
      </c>
      <c r="J42">
        <v>0.24408161579908991</v>
      </c>
      <c r="K42">
        <v>3.9091985631622625E-2</v>
      </c>
      <c r="L42">
        <v>1.1554490275963409</v>
      </c>
      <c r="M42">
        <v>6.923715204159417</v>
      </c>
      <c r="N42" s="40">
        <v>3855</v>
      </c>
      <c r="O42">
        <v>3855</v>
      </c>
      <c r="P42">
        <v>184.14781188964844</v>
      </c>
      <c r="Q42">
        <v>1.5381477413350662</v>
      </c>
      <c r="R42">
        <v>1.1714601798794728</v>
      </c>
      <c r="S42">
        <v>6.7151055125266383</v>
      </c>
      <c r="T42" s="23">
        <v>35.415678244383336</v>
      </c>
      <c r="U42" s="25">
        <v>30.949425825244738</v>
      </c>
      <c r="V42" s="26">
        <v>1685.9559052990753</v>
      </c>
      <c r="W42" s="26">
        <v>1284.0315367730848</v>
      </c>
      <c r="X42" s="26">
        <v>-522.87065405511294</v>
      </c>
      <c r="Y42" s="26">
        <v>-173.39964121605692</v>
      </c>
      <c r="Z42" s="26">
        <v>761.16088271797184</v>
      </c>
      <c r="AA42" s="25">
        <v>327.03349307462099</v>
      </c>
      <c r="AB42" s="28">
        <v>6.9173487862528305E-4</v>
      </c>
      <c r="AC42" s="24">
        <v>2.986518285344673</v>
      </c>
    </row>
    <row r="43" spans="1:29" x14ac:dyDescent="0.25">
      <c r="A43">
        <v>24</v>
      </c>
      <c r="B43">
        <v>0.24</v>
      </c>
      <c r="C43">
        <v>3.24</v>
      </c>
      <c r="D43">
        <v>116.68407728484608</v>
      </c>
      <c r="E43">
        <v>895.73089739152192</v>
      </c>
      <c r="F43">
        <v>5.843463315780701</v>
      </c>
      <c r="G43">
        <v>8</v>
      </c>
      <c r="H43">
        <v>900</v>
      </c>
      <c r="I43">
        <v>32.979183040324216</v>
      </c>
      <c r="J43">
        <v>0.24257726427662754</v>
      </c>
      <c r="K43">
        <v>3.8925318499865871E-2</v>
      </c>
      <c r="L43">
        <v>1.1540848065945903</v>
      </c>
      <c r="M43">
        <v>6.9318995920290796</v>
      </c>
      <c r="N43" s="40">
        <v>3856</v>
      </c>
      <c r="O43">
        <v>3856</v>
      </c>
      <c r="P43">
        <v>184.19740295410156</v>
      </c>
      <c r="Q43">
        <v>1.5381629603532343</v>
      </c>
      <c r="R43">
        <v>1.171515861435221</v>
      </c>
      <c r="S43">
        <v>6.7157972474052636</v>
      </c>
      <c r="T43" s="23">
        <v>35.422975083323728</v>
      </c>
      <c r="U43" s="25">
        <v>30.946465321688216</v>
      </c>
      <c r="V43" s="26">
        <v>1686.1586477963226</v>
      </c>
      <c r="W43" s="26">
        <v>1284.2342792703321</v>
      </c>
      <c r="X43" s="26">
        <v>-522.70839142874047</v>
      </c>
      <c r="Y43" s="26">
        <v>-173.36912825260615</v>
      </c>
      <c r="Z43" s="26">
        <v>761.52588784159161</v>
      </c>
      <c r="AA43" s="25">
        <v>328.49006958166217</v>
      </c>
      <c r="AB43" s="28">
        <v>6.946212358531767E-4</v>
      </c>
      <c r="AC43" s="24">
        <v>2.9859030873589183</v>
      </c>
    </row>
    <row r="44" spans="1:29" x14ac:dyDescent="0.25">
      <c r="A44">
        <v>25</v>
      </c>
      <c r="B44">
        <v>0.25</v>
      </c>
      <c r="C44">
        <v>3.25</v>
      </c>
      <c r="D44">
        <v>116.38713281625543</v>
      </c>
      <c r="E44">
        <v>898.49549892668097</v>
      </c>
      <c r="F44">
        <v>6.100365516851566</v>
      </c>
      <c r="G44">
        <v>8</v>
      </c>
      <c r="H44">
        <v>900</v>
      </c>
      <c r="I44">
        <v>33.183072403542191</v>
      </c>
      <c r="J44">
        <v>0.24108677770133258</v>
      </c>
      <c r="K44">
        <v>3.8759864283149828E-2</v>
      </c>
      <c r="L44">
        <v>1.1527261550745735</v>
      </c>
      <c r="M44">
        <v>6.9400698203837097</v>
      </c>
      <c r="N44" s="40">
        <v>3857</v>
      </c>
      <c r="O44">
        <v>3857</v>
      </c>
      <c r="P44">
        <v>184.24674987792969</v>
      </c>
      <c r="Q44">
        <v>1.538176133282172</v>
      </c>
      <c r="R44">
        <v>1.1715696827205586</v>
      </c>
      <c r="S44">
        <v>6.7164918686411168</v>
      </c>
      <c r="T44" s="23">
        <v>35.430303125642794</v>
      </c>
      <c r="U44" s="25">
        <v>30.943495223394823</v>
      </c>
      <c r="V44" s="26">
        <v>1686.36004659521</v>
      </c>
      <c r="W44" s="26">
        <v>1284.4356780692196</v>
      </c>
      <c r="X44" s="26">
        <v>-522.54527929002256</v>
      </c>
      <c r="Y44" s="26">
        <v>-173.33853664680004</v>
      </c>
      <c r="Z44" s="26">
        <v>761.89039877919708</v>
      </c>
      <c r="AA44" s="25">
        <v>329.94848293256791</v>
      </c>
      <c r="AB44" s="28">
        <v>6.9751042730281654E-4</v>
      </c>
      <c r="AC44" s="24">
        <v>2.9852855136365823</v>
      </c>
    </row>
    <row r="45" spans="1:29" x14ac:dyDescent="0.25">
      <c r="A45">
        <v>26</v>
      </c>
      <c r="B45">
        <v>0.26</v>
      </c>
      <c r="C45">
        <v>3.26</v>
      </c>
      <c r="D45">
        <v>116.08927326455664</v>
      </c>
      <c r="E45">
        <v>901.26010046183978</v>
      </c>
      <c r="F45">
        <v>6.3583643562424284</v>
      </c>
      <c r="G45">
        <v>8</v>
      </c>
      <c r="H45">
        <v>900</v>
      </c>
      <c r="I45">
        <v>33.387590085290881</v>
      </c>
      <c r="J45">
        <v>0.23960998621234575</v>
      </c>
      <c r="K45">
        <v>3.8595610603931685E-2</v>
      </c>
      <c r="L45">
        <v>1.1513730367684505</v>
      </c>
      <c r="M45">
        <v>6.9482259393997419</v>
      </c>
      <c r="N45" s="40">
        <v>3858</v>
      </c>
      <c r="O45">
        <v>3858</v>
      </c>
      <c r="P45">
        <v>184.29582214355469</v>
      </c>
      <c r="Q45">
        <v>1.5381870070042669</v>
      </c>
      <c r="R45">
        <v>1.1716213892120444</v>
      </c>
      <c r="S45">
        <v>6.7171893790684196</v>
      </c>
      <c r="T45" s="23">
        <v>35.437662410693342</v>
      </c>
      <c r="U45" s="25">
        <v>30.940515401825611</v>
      </c>
      <c r="V45" s="26">
        <v>1686.5598175536002</v>
      </c>
      <c r="W45" s="26">
        <v>1284.6354490276096</v>
      </c>
      <c r="X45" s="26">
        <v>-522.38106585015544</v>
      </c>
      <c r="Y45" s="26">
        <v>-173.30789666980382</v>
      </c>
      <c r="Z45" s="26">
        <v>762.2543831774542</v>
      </c>
      <c r="AA45" s="25">
        <v>331.40868455177826</v>
      </c>
      <c r="AB45" s="28">
        <v>7.0040244204694346E-4</v>
      </c>
      <c r="AC45" s="24">
        <v>2.9846655639684156</v>
      </c>
    </row>
    <row r="46" spans="1:29" x14ac:dyDescent="0.25">
      <c r="A46">
        <v>27</v>
      </c>
      <c r="B46">
        <v>0.27</v>
      </c>
      <c r="C46">
        <v>3.27</v>
      </c>
      <c r="D46">
        <v>115.79049862974969</v>
      </c>
      <c r="E46">
        <v>904.02470199699894</v>
      </c>
      <c r="F46">
        <v>6.6174611769306679</v>
      </c>
      <c r="G46">
        <v>8</v>
      </c>
      <c r="H46">
        <v>900</v>
      </c>
      <c r="I46">
        <v>33.592736085570301</v>
      </c>
      <c r="J46">
        <v>0.23814672254209104</v>
      </c>
      <c r="K46">
        <v>3.8432545039256458E-2</v>
      </c>
      <c r="L46">
        <v>1.150025409518912</v>
      </c>
      <c r="M46">
        <v>6.9563680365520142</v>
      </c>
      <c r="N46" s="40">
        <v>3859</v>
      </c>
      <c r="O46">
        <v>3859</v>
      </c>
      <c r="P46">
        <v>184.34463500976563</v>
      </c>
      <c r="Q46">
        <v>1.5381957106282598</v>
      </c>
      <c r="R46">
        <v>1.171671108375778</v>
      </c>
      <c r="S46">
        <v>6.7178897815104666</v>
      </c>
      <c r="T46" s="23">
        <v>35.445052977764618</v>
      </c>
      <c r="U46" s="25">
        <v>30.937525708628041</v>
      </c>
      <c r="V46" s="26">
        <v>1686.7580944478455</v>
      </c>
      <c r="W46" s="26">
        <v>1284.8337259218547</v>
      </c>
      <c r="X46" s="26">
        <v>-522.21586412591273</v>
      </c>
      <c r="Y46" s="26">
        <v>-173.27719281888699</v>
      </c>
      <c r="Z46" s="26">
        <v>762.61786179594196</v>
      </c>
      <c r="AA46" s="25">
        <v>332.8706470429201</v>
      </c>
      <c r="AB46" s="28">
        <v>7.0329726885631771E-4</v>
      </c>
      <c r="AC46" s="24">
        <v>2.9840432381660058</v>
      </c>
    </row>
    <row r="47" spans="1:29" x14ac:dyDescent="0.25">
      <c r="A47">
        <v>28</v>
      </c>
      <c r="B47">
        <v>0.28000000000000003</v>
      </c>
      <c r="C47">
        <v>3.2800000000000002</v>
      </c>
      <c r="D47">
        <v>115.49080891183462</v>
      </c>
      <c r="E47">
        <v>906.78930353215787</v>
      </c>
      <c r="F47">
        <v>6.877657320323868</v>
      </c>
      <c r="G47">
        <v>8</v>
      </c>
      <c r="H47">
        <v>900</v>
      </c>
      <c r="I47">
        <v>33.798510404380437</v>
      </c>
      <c r="J47">
        <v>0.23669682196891034</v>
      </c>
      <c r="K47">
        <v>3.8270655323726088E-2</v>
      </c>
      <c r="L47">
        <v>1.14868323135046</v>
      </c>
      <c r="M47">
        <v>6.9644962002228645</v>
      </c>
      <c r="N47" s="40">
        <v>3860</v>
      </c>
      <c r="O47">
        <v>3860</v>
      </c>
      <c r="P47">
        <v>184.39320373535156</v>
      </c>
      <c r="Q47">
        <v>1.5382023731290986</v>
      </c>
      <c r="R47">
        <v>1.1717189675504356</v>
      </c>
      <c r="S47">
        <v>6.7185930787793229</v>
      </c>
      <c r="T47" s="23">
        <v>35.45247486607915</v>
      </c>
      <c r="U47" s="25">
        <v>30.93452599616375</v>
      </c>
      <c r="V47" s="26">
        <v>1686.9550109885997</v>
      </c>
      <c r="W47" s="26">
        <v>1285.0306424626094</v>
      </c>
      <c r="X47" s="26">
        <v>-522.04978717274366</v>
      </c>
      <c r="Y47" s="26">
        <v>-173.2464095938254</v>
      </c>
      <c r="Z47" s="26">
        <v>762.98085528986576</v>
      </c>
      <c r="AA47" s="25">
        <v>334.33439884861974</v>
      </c>
      <c r="AB47" s="28">
        <v>7.06194896499035E-4</v>
      </c>
      <c r="AC47" s="24">
        <v>2.9834185360620467</v>
      </c>
    </row>
    <row r="48" spans="1:29" x14ac:dyDescent="0.25">
      <c r="A48">
        <v>29</v>
      </c>
      <c r="B48">
        <v>0.28999999999999998</v>
      </c>
      <c r="C48">
        <v>3.29</v>
      </c>
      <c r="D48">
        <v>115.19020411081141</v>
      </c>
      <c r="E48">
        <v>909.55390506731692</v>
      </c>
      <c r="F48">
        <v>7.1389541263338874</v>
      </c>
      <c r="G48">
        <v>8</v>
      </c>
      <c r="H48">
        <v>900</v>
      </c>
      <c r="I48">
        <v>34.004913041721281</v>
      </c>
      <c r="J48">
        <v>0.23526012227070384</v>
      </c>
      <c r="K48">
        <v>3.8109929355306119E-2</v>
      </c>
      <c r="L48">
        <v>1.1473464607163182</v>
      </c>
      <c r="M48">
        <v>6.9726105181911597</v>
      </c>
      <c r="N48" s="40">
        <v>3861</v>
      </c>
      <c r="O48">
        <v>3861</v>
      </c>
      <c r="P48">
        <v>184.44149780273438</v>
      </c>
      <c r="Q48">
        <v>1.5382067415819858</v>
      </c>
      <c r="R48">
        <v>1.1717647121912276</v>
      </c>
      <c r="S48">
        <v>6.7192992736758219</v>
      </c>
      <c r="T48" s="23">
        <v>35.459928114792838</v>
      </c>
      <c r="U48" s="25">
        <v>30.93151611834487</v>
      </c>
      <c r="V48" s="26">
        <v>1687.1502821350584</v>
      </c>
      <c r="W48" s="26">
        <v>1285.2259136090681</v>
      </c>
      <c r="X48" s="26">
        <v>-521.88258193263698</v>
      </c>
      <c r="Y48" s="26">
        <v>-173.21557727327101</v>
      </c>
      <c r="Z48" s="26">
        <v>763.34333167643115</v>
      </c>
      <c r="AA48" s="25">
        <v>335.79991436392078</v>
      </c>
      <c r="AB48" s="28">
        <v>7.0909531376184276E-4</v>
      </c>
      <c r="AC48" s="24">
        <v>2.9827914575103271</v>
      </c>
    </row>
    <row r="49" spans="1:29" x14ac:dyDescent="0.25">
      <c r="A49">
        <v>30</v>
      </c>
      <c r="B49">
        <v>0.3</v>
      </c>
      <c r="C49">
        <v>3.3</v>
      </c>
      <c r="D49">
        <v>114.88868422668006</v>
      </c>
      <c r="E49">
        <v>912.31850660247596</v>
      </c>
      <c r="F49">
        <v>7.4013529333945911</v>
      </c>
      <c r="G49">
        <v>8</v>
      </c>
      <c r="H49">
        <v>900</v>
      </c>
      <c r="I49">
        <v>34.21194399759284</v>
      </c>
      <c r="J49">
        <v>0.23383646367955244</v>
      </c>
      <c r="K49">
        <v>3.7950355193003681E-2</v>
      </c>
      <c r="L49">
        <v>1.1460150565030542</v>
      </c>
      <c r="M49">
        <v>6.9807110775762125</v>
      </c>
      <c r="N49" s="40">
        <v>3862</v>
      </c>
      <c r="O49">
        <v>3862</v>
      </c>
      <c r="P49">
        <v>184.48951721191406</v>
      </c>
      <c r="Q49">
        <v>1.5382088177689368</v>
      </c>
      <c r="R49">
        <v>1.1718083424766628</v>
      </c>
      <c r="S49">
        <v>6.7200083689895838</v>
      </c>
      <c r="T49" s="23">
        <v>35.467412762995153</v>
      </c>
      <c r="U49" s="25">
        <v>30.928495930651096</v>
      </c>
      <c r="V49" s="26">
        <v>1687.3439021871454</v>
      </c>
      <c r="W49" s="26">
        <v>1285.4195336611547</v>
      </c>
      <c r="X49" s="26">
        <v>-521.71423958686216</v>
      </c>
      <c r="Y49" s="26">
        <v>-173.18469562080759</v>
      </c>
      <c r="Z49" s="26">
        <v>763.70529407429251</v>
      </c>
      <c r="AA49" s="25">
        <v>337.26714936986781</v>
      </c>
      <c r="AB49" s="28">
        <v>7.1199850944392296E-4</v>
      </c>
      <c r="AC49" s="24">
        <v>2.9821620023857172</v>
      </c>
    </row>
    <row r="50" spans="1:29" x14ac:dyDescent="0.25">
      <c r="A50">
        <v>31</v>
      </c>
      <c r="B50">
        <v>0.31</v>
      </c>
      <c r="C50">
        <v>3.31</v>
      </c>
      <c r="D50">
        <v>114.58624925944058</v>
      </c>
      <c r="E50">
        <v>915.08310813763489</v>
      </c>
      <c r="F50">
        <v>7.6648550784771103</v>
      </c>
      <c r="G50">
        <v>8</v>
      </c>
      <c r="H50">
        <v>900</v>
      </c>
      <c r="I50">
        <v>34.419603271995136</v>
      </c>
      <c r="J50">
        <v>0.23242568883729842</v>
      </c>
      <c r="K50">
        <v>3.7791921054257868E-2</v>
      </c>
      <c r="L50">
        <v>1.1446889780252218</v>
      </c>
      <c r="M50">
        <v>6.9887979648422274</v>
      </c>
      <c r="N50" s="40">
        <v>3863</v>
      </c>
      <c r="O50">
        <v>3863</v>
      </c>
      <c r="P50">
        <v>184.53730773925781</v>
      </c>
      <c r="Q50">
        <v>1.5382089850385976</v>
      </c>
      <c r="R50">
        <v>1.1718502401681703</v>
      </c>
      <c r="S50">
        <v>6.7207203674990277</v>
      </c>
      <c r="T50" s="23">
        <v>35.474928849709386</v>
      </c>
      <c r="U50" s="25">
        <v>30.925465290112943</v>
      </c>
      <c r="V50" s="26">
        <v>1687.5362841176395</v>
      </c>
      <c r="W50" s="26">
        <v>1285.611915591649</v>
      </c>
      <c r="X50" s="26">
        <v>-521.54511762507991</v>
      </c>
      <c r="Y50" s="26">
        <v>-173.15371862616271</v>
      </c>
      <c r="Z50" s="26">
        <v>764.06679796656908</v>
      </c>
      <c r="AA50" s="25">
        <v>338.73615097636599</v>
      </c>
      <c r="AB50" s="28">
        <v>7.1490447236133292E-4</v>
      </c>
      <c r="AC50" s="24">
        <v>2.981530170584143</v>
      </c>
    </row>
    <row r="51" spans="1:29" x14ac:dyDescent="0.25">
      <c r="A51">
        <v>32</v>
      </c>
      <c r="B51">
        <v>0.32</v>
      </c>
      <c r="C51">
        <v>3.32</v>
      </c>
      <c r="D51">
        <v>114.28289920909295</v>
      </c>
      <c r="E51">
        <v>917.84770967279394</v>
      </c>
      <c r="F51">
        <v>7.9294618971049067</v>
      </c>
      <c r="G51">
        <v>8</v>
      </c>
      <c r="H51">
        <v>900</v>
      </c>
      <c r="I51">
        <v>34.627890864928133</v>
      </c>
      <c r="J51">
        <v>0.23102764275206178</v>
      </c>
      <c r="K51">
        <v>3.7634615312366823E-2</v>
      </c>
      <c r="L51">
        <v>1.1433681850196813</v>
      </c>
      <c r="M51">
        <v>6.9968712658051553</v>
      </c>
      <c r="N51" s="40">
        <v>3864</v>
      </c>
      <c r="O51">
        <v>3864</v>
      </c>
      <c r="P51">
        <v>184.5848388671875</v>
      </c>
      <c r="Q51">
        <v>1.5382069905598961</v>
      </c>
      <c r="R51">
        <v>1.1718901508635431</v>
      </c>
      <c r="S51">
        <v>6.721435271971389</v>
      </c>
      <c r="T51" s="23">
        <v>35.482476413892861</v>
      </c>
      <c r="U51" s="25">
        <v>30.922424055293973</v>
      </c>
      <c r="V51" s="26">
        <v>1687.7271431352267</v>
      </c>
      <c r="W51" s="26">
        <v>1285.8027746092359</v>
      </c>
      <c r="X51" s="26">
        <v>-521.3749632815701</v>
      </c>
      <c r="Y51" s="26">
        <v>-173.12267657552098</v>
      </c>
      <c r="Z51" s="26">
        <v>764.42781132766584</v>
      </c>
      <c r="AA51" s="25">
        <v>340.20693027341838</v>
      </c>
      <c r="AB51" s="28">
        <v>7.1781319134167632E-4</v>
      </c>
      <c r="AC51" s="24">
        <v>2.9808959620225712</v>
      </c>
    </row>
    <row r="52" spans="1:29" x14ac:dyDescent="0.25">
      <c r="A52">
        <v>33</v>
      </c>
      <c r="B52">
        <v>0.33</v>
      </c>
      <c r="C52">
        <v>3.33</v>
      </c>
      <c r="D52">
        <v>113.97863407563717</v>
      </c>
      <c r="E52">
        <v>920.61231120795287</v>
      </c>
      <c r="F52">
        <v>8.1951747233687104</v>
      </c>
      <c r="G52">
        <v>8</v>
      </c>
      <c r="H52">
        <v>900</v>
      </c>
      <c r="I52">
        <v>34.83680677639186</v>
      </c>
      <c r="J52">
        <v>0.22964217275566784</v>
      </c>
      <c r="K52">
        <v>3.7478426493963428E-2</v>
      </c>
      <c r="L52">
        <v>1.1420526376399911</v>
      </c>
      <c r="M52">
        <v>7.0049310656395836</v>
      </c>
      <c r="N52" s="40">
        <v>3865</v>
      </c>
      <c r="O52">
        <v>3865</v>
      </c>
      <c r="P52">
        <v>184.63212585449219</v>
      </c>
      <c r="Q52">
        <v>1.53820296313445</v>
      </c>
      <c r="R52">
        <v>1.1719282018091404</v>
      </c>
      <c r="S52">
        <v>6.7221530851627307</v>
      </c>
      <c r="T52" s="23">
        <v>35.490055494437151</v>
      </c>
      <c r="U52" s="25">
        <v>30.919372086273189</v>
      </c>
      <c r="V52" s="26">
        <v>1687.9166131611394</v>
      </c>
      <c r="W52" s="26">
        <v>1285.9922446351488</v>
      </c>
      <c r="X52" s="26">
        <v>-521.20389009647226</v>
      </c>
      <c r="Y52" s="26">
        <v>-173.09155398121237</v>
      </c>
      <c r="Z52" s="26">
        <v>764.78835453867657</v>
      </c>
      <c r="AA52" s="25">
        <v>341.6794615672996</v>
      </c>
      <c r="AB52" s="28">
        <v>7.2072465523120854E-4</v>
      </c>
      <c r="AC52" s="24">
        <v>2.9802593766389882</v>
      </c>
    </row>
    <row r="53" spans="1:29" x14ac:dyDescent="0.25">
      <c r="A53">
        <v>34</v>
      </c>
      <c r="B53">
        <v>0.34</v>
      </c>
      <c r="C53">
        <v>3.34</v>
      </c>
      <c r="D53">
        <v>113.67345385907328</v>
      </c>
      <c r="E53">
        <v>923.37691274311192</v>
      </c>
      <c r="F53">
        <v>8.4619948899413568</v>
      </c>
      <c r="G53">
        <v>8</v>
      </c>
      <c r="H53">
        <v>900</v>
      </c>
      <c r="I53">
        <v>35.046351006386296</v>
      </c>
      <c r="J53">
        <v>0.22826912846196759</v>
      </c>
      <c r="K53">
        <v>3.7323343276539515E-2</v>
      </c>
      <c r="L53">
        <v>1.1407422964508946</v>
      </c>
      <c r="M53">
        <v>7.0129774488855157</v>
      </c>
      <c r="N53" s="40">
        <v>3867</v>
      </c>
      <c r="O53">
        <v>3867</v>
      </c>
      <c r="P53">
        <v>184.67916870117188</v>
      </c>
      <c r="Q53">
        <v>1.5377991290865618</v>
      </c>
      <c r="R53">
        <v>1.1716613249299164</v>
      </c>
      <c r="S53">
        <v>6.7228738098179619</v>
      </c>
      <c r="T53" s="23">
        <v>35.497666130168291</v>
      </c>
      <c r="U53" s="25">
        <v>30.924306220635142</v>
      </c>
      <c r="V53" s="26">
        <v>1688.1046886201916</v>
      </c>
      <c r="W53" s="26">
        <v>1286.1803200942011</v>
      </c>
      <c r="X53" s="26">
        <v>-520.85357400402813</v>
      </c>
      <c r="Y53" s="26">
        <v>-173.15288541234764</v>
      </c>
      <c r="Z53" s="26">
        <v>765.32674609017295</v>
      </c>
      <c r="AA53" s="25">
        <v>343.15375608733808</v>
      </c>
      <c r="AB53" s="28">
        <v>7.2376425830444902E-4</v>
      </c>
      <c r="AC53" s="24">
        <v>2.9796204143923788</v>
      </c>
    </row>
    <row r="54" spans="1:29" x14ac:dyDescent="0.25">
      <c r="A54">
        <v>35</v>
      </c>
      <c r="B54">
        <v>0.35</v>
      </c>
      <c r="C54">
        <v>3.35</v>
      </c>
      <c r="D54">
        <v>113.36735855940124</v>
      </c>
      <c r="E54">
        <v>926.14151427827107</v>
      </c>
      <c r="F54">
        <v>8.7299237280925119</v>
      </c>
      <c r="G54">
        <v>8</v>
      </c>
      <c r="H54">
        <v>900</v>
      </c>
      <c r="I54">
        <v>35.256523554911453</v>
      </c>
      <c r="J54">
        <v>0.22690836172602588</v>
      </c>
      <c r="K54">
        <v>3.7172526970305618E-2</v>
      </c>
      <c r="L54">
        <v>1.1395343758301304</v>
      </c>
      <c r="M54">
        <v>7.0204112922632484</v>
      </c>
      <c r="N54" s="40">
        <v>3867</v>
      </c>
      <c r="O54">
        <v>3867</v>
      </c>
      <c r="P54">
        <v>184.72212219238281</v>
      </c>
      <c r="Q54">
        <v>1.538156797154054</v>
      </c>
      <c r="R54">
        <v>1.1719706026324845</v>
      </c>
      <c r="S54">
        <v>6.7235975740762663</v>
      </c>
      <c r="T54" s="23">
        <v>35.505309684304052</v>
      </c>
      <c r="U54" s="25">
        <v>30.913563190204489</v>
      </c>
      <c r="V54" s="26">
        <v>1688.2741857535764</v>
      </c>
      <c r="W54" s="26">
        <v>1286.3498172275856</v>
      </c>
      <c r="X54" s="26">
        <v>-520.85129508093689</v>
      </c>
      <c r="Y54" s="26">
        <v>-173.03289812812244</v>
      </c>
      <c r="Z54" s="26">
        <v>765.49852214664872</v>
      </c>
      <c r="AA54" s="25">
        <v>344.62750540072886</v>
      </c>
      <c r="AB54" s="28">
        <v>7.2656093500800267E-4</v>
      </c>
      <c r="AC54" s="24">
        <v>2.9789789641376445</v>
      </c>
    </row>
    <row r="55" spans="1:29" x14ac:dyDescent="0.25">
      <c r="A55">
        <v>36</v>
      </c>
      <c r="B55">
        <v>0.36</v>
      </c>
      <c r="C55">
        <v>3.36</v>
      </c>
      <c r="D55">
        <v>113.06034817662105</v>
      </c>
      <c r="E55">
        <v>928.90611581342989</v>
      </c>
      <c r="F55">
        <v>8.9989396066199063</v>
      </c>
      <c r="G55">
        <v>8</v>
      </c>
      <c r="H55">
        <v>900</v>
      </c>
      <c r="I55">
        <v>35.467324421967326</v>
      </c>
      <c r="J55">
        <v>0.22555972660416007</v>
      </c>
      <c r="K55">
        <v>3.7016578623477965E-2</v>
      </c>
      <c r="L55">
        <v>1.1381410595316166</v>
      </c>
      <c r="M55">
        <v>7.0290057045233656</v>
      </c>
      <c r="N55" s="40">
        <v>3869</v>
      </c>
      <c r="O55">
        <v>3869</v>
      </c>
      <c r="P55">
        <v>184.77232360839844</v>
      </c>
      <c r="Q55">
        <v>1.5377794831197802</v>
      </c>
      <c r="R55">
        <v>1.1717267765162189</v>
      </c>
      <c r="S55">
        <v>6.7243241350112744</v>
      </c>
      <c r="T55" s="23">
        <v>35.512983601291054</v>
      </c>
      <c r="U55" s="25">
        <v>30.918153920103453</v>
      </c>
      <c r="V55" s="26">
        <v>1688.4755570309685</v>
      </c>
      <c r="W55" s="26">
        <v>1286.551188504978</v>
      </c>
      <c r="X55" s="26">
        <v>-520.50590157540364</v>
      </c>
      <c r="Y55" s="26">
        <v>-173.09038003902518</v>
      </c>
      <c r="Z55" s="26">
        <v>766.04528692957433</v>
      </c>
      <c r="AA55" s="25">
        <v>346.07561221058108</v>
      </c>
      <c r="AB55" s="28">
        <v>7.2960195058691113E-4</v>
      </c>
      <c r="AC55" s="24">
        <v>2.97833524358931</v>
      </c>
    </row>
    <row r="56" spans="1:29" x14ac:dyDescent="0.25">
      <c r="A56">
        <v>37</v>
      </c>
      <c r="B56">
        <v>0.37</v>
      </c>
      <c r="C56">
        <v>3.37</v>
      </c>
      <c r="D56">
        <v>112.75242271073274</v>
      </c>
      <c r="E56">
        <v>931.67071734858905</v>
      </c>
      <c r="F56">
        <v>9.2690888308828274</v>
      </c>
      <c r="G56">
        <v>8</v>
      </c>
      <c r="H56">
        <v>900</v>
      </c>
      <c r="I56">
        <v>35.678753607553922</v>
      </c>
      <c r="J56">
        <v>0.22422307931480645</v>
      </c>
      <c r="K56">
        <v>3.6867765894605227E-2</v>
      </c>
      <c r="L56">
        <v>1.1369392524260076</v>
      </c>
      <c r="M56">
        <v>7.036435748813803</v>
      </c>
      <c r="N56" s="40">
        <v>3870</v>
      </c>
      <c r="O56">
        <v>3870</v>
      </c>
      <c r="P56">
        <v>184.81497192382813</v>
      </c>
      <c r="Q56">
        <v>1.5377369756969679</v>
      </c>
      <c r="R56">
        <v>1.1717307208638881</v>
      </c>
      <c r="S56">
        <v>6.7250537369618613</v>
      </c>
      <c r="T56" s="23">
        <v>35.520690471824686</v>
      </c>
      <c r="U56" s="25">
        <v>30.915368788413566</v>
      </c>
      <c r="V56" s="26">
        <v>1688.6431714068358</v>
      </c>
      <c r="W56" s="26">
        <v>1286.7188028808453</v>
      </c>
      <c r="X56" s="26">
        <v>-520.32380053626628</v>
      </c>
      <c r="Y56" s="26">
        <v>-173.06256160844507</v>
      </c>
      <c r="Z56" s="26">
        <v>766.39500234457898</v>
      </c>
      <c r="AA56" s="25">
        <v>347.58344599596688</v>
      </c>
      <c r="AB56" s="28">
        <v>7.325297420663901E-4</v>
      </c>
      <c r="AC56" s="24">
        <v>2.977689038692299</v>
      </c>
    </row>
    <row r="57" spans="1:29" x14ac:dyDescent="0.25">
      <c r="A57">
        <v>38</v>
      </c>
      <c r="B57">
        <v>0.38</v>
      </c>
      <c r="C57">
        <v>3.38</v>
      </c>
      <c r="D57">
        <v>112.4435821617363</v>
      </c>
      <c r="E57">
        <v>934.4353188837481</v>
      </c>
      <c r="F57">
        <v>9.5403284831196142</v>
      </c>
      <c r="G57">
        <v>8</v>
      </c>
      <c r="H57">
        <v>900</v>
      </c>
      <c r="I57">
        <v>35.890811111671226</v>
      </c>
      <c r="J57">
        <v>0.22289827820019659</v>
      </c>
      <c r="K57">
        <v>3.6717104168412659E-2</v>
      </c>
      <c r="L57">
        <v>1.1356530209834594</v>
      </c>
      <c r="M57">
        <v>7.0444051591322436</v>
      </c>
      <c r="N57" s="40">
        <v>3871</v>
      </c>
      <c r="O57">
        <v>3871</v>
      </c>
      <c r="P57">
        <v>184.86088562011719</v>
      </c>
      <c r="Q57">
        <v>1.5377216525362372</v>
      </c>
      <c r="R57">
        <v>1.1717584309068951</v>
      </c>
      <c r="S57">
        <v>6.7257862667039277</v>
      </c>
      <c r="T57" s="23">
        <v>35.528429110165916</v>
      </c>
      <c r="U57" s="25">
        <v>30.912269457195457</v>
      </c>
      <c r="V57" s="26">
        <v>1688.8249081771014</v>
      </c>
      <c r="W57" s="26">
        <v>1286.9005396511109</v>
      </c>
      <c r="X57" s="26">
        <v>-520.14754598380102</v>
      </c>
      <c r="Y57" s="26">
        <v>-173.03115135308346</v>
      </c>
      <c r="Z57" s="26">
        <v>766.75299366730985</v>
      </c>
      <c r="AA57" s="25">
        <v>349.03380772911783</v>
      </c>
      <c r="AB57" s="28">
        <v>7.3545543737996155E-4</v>
      </c>
      <c r="AC57" s="24">
        <v>2.9770404522183056</v>
      </c>
    </row>
    <row r="58" spans="1:29" x14ac:dyDescent="0.25">
      <c r="A58">
        <v>39</v>
      </c>
      <c r="B58">
        <v>0.39</v>
      </c>
      <c r="C58">
        <v>3.39</v>
      </c>
      <c r="D58">
        <v>112.1338265296317</v>
      </c>
      <c r="E58">
        <v>937.19992041890714</v>
      </c>
      <c r="F58">
        <v>9.8126811162175951</v>
      </c>
      <c r="G58">
        <v>8</v>
      </c>
      <c r="H58">
        <v>900</v>
      </c>
      <c r="I58">
        <v>36.10349693431926</v>
      </c>
      <c r="J58">
        <v>0.22158518368882324</v>
      </c>
      <c r="K58">
        <v>3.6567374528585106E-2</v>
      </c>
      <c r="L58">
        <v>1.1343681304877167</v>
      </c>
      <c r="M58">
        <v>7.0523843054021933</v>
      </c>
      <c r="N58" s="40">
        <v>3872</v>
      </c>
      <c r="O58">
        <v>3872</v>
      </c>
      <c r="P58">
        <v>184.90670776367188</v>
      </c>
      <c r="Q58">
        <v>1.5377055759272302</v>
      </c>
      <c r="R58">
        <v>1.1717854044867984</v>
      </c>
      <c r="S58">
        <v>6.7265217221413076</v>
      </c>
      <c r="T58" s="23">
        <v>35.536199504273306</v>
      </c>
      <c r="U58" s="25">
        <v>30.909146144275191</v>
      </c>
      <c r="V58" s="26">
        <v>1689.0059385098905</v>
      </c>
      <c r="W58" s="26">
        <v>1287.0815699839</v>
      </c>
      <c r="X58" s="26">
        <v>-519.97067097661215</v>
      </c>
      <c r="Y58" s="26">
        <v>-172.99950650218116</v>
      </c>
      <c r="Z58" s="26">
        <v>767.1108990072878</v>
      </c>
      <c r="AA58" s="25">
        <v>350.51540255309538</v>
      </c>
      <c r="AB58" s="28">
        <v>7.3838361360500926E-4</v>
      </c>
      <c r="AC58" s="24">
        <v>2.9763894884711952</v>
      </c>
    </row>
    <row r="59" spans="1:29" x14ac:dyDescent="0.25">
      <c r="A59">
        <v>40</v>
      </c>
      <c r="B59">
        <v>0.4</v>
      </c>
      <c r="C59">
        <v>3.4</v>
      </c>
      <c r="D59">
        <v>111.823155814419</v>
      </c>
      <c r="E59">
        <v>939.96452195406607</v>
      </c>
      <c r="F59">
        <v>10.086148930872511</v>
      </c>
      <c r="G59">
        <v>8</v>
      </c>
      <c r="H59">
        <v>900</v>
      </c>
      <c r="I59">
        <v>36.316811075498002</v>
      </c>
      <c r="J59">
        <v>0.22028365825867871</v>
      </c>
      <c r="K59">
        <v>3.6418680818530121E-2</v>
      </c>
      <c r="L59">
        <v>1.1330880676815622</v>
      </c>
      <c r="M59">
        <v>7.0603514662094939</v>
      </c>
      <c r="N59" s="40">
        <v>3873</v>
      </c>
      <c r="O59">
        <v>3873</v>
      </c>
      <c r="P59">
        <v>184.95228576660156</v>
      </c>
      <c r="Q59">
        <v>1.5376874778426468</v>
      </c>
      <c r="R59">
        <v>1.1718105132834018</v>
      </c>
      <c r="S59">
        <v>6.7272601057549126</v>
      </c>
      <c r="T59" s="23">
        <v>35.544001690502768</v>
      </c>
      <c r="U59" s="25">
        <v>30.906010644655503</v>
      </c>
      <c r="V59" s="26">
        <v>1689.1855142253789</v>
      </c>
      <c r="W59" s="26">
        <v>1287.2611456993882</v>
      </c>
      <c r="X59" s="26">
        <v>-519.79278451503046</v>
      </c>
      <c r="Y59" s="26">
        <v>-172.96777945343504</v>
      </c>
      <c r="Z59" s="26">
        <v>767.46836118435772</v>
      </c>
      <c r="AA59" s="25">
        <v>351.99993831535539</v>
      </c>
      <c r="AB59" s="28">
        <v>7.41314448894137E-4</v>
      </c>
      <c r="AC59" s="24">
        <v>2.9757361477111233</v>
      </c>
    </row>
    <row r="60" spans="1:29" x14ac:dyDescent="0.25">
      <c r="A60">
        <v>41</v>
      </c>
      <c r="B60">
        <v>0.41</v>
      </c>
      <c r="C60">
        <v>3.41</v>
      </c>
      <c r="D60">
        <v>111.5115700160981</v>
      </c>
      <c r="E60">
        <v>942.72912348922512</v>
      </c>
      <c r="F60">
        <v>10.360733286352842</v>
      </c>
      <c r="G60">
        <v>8</v>
      </c>
      <c r="H60">
        <v>900</v>
      </c>
      <c r="I60">
        <v>36.530753535207481</v>
      </c>
      <c r="J60">
        <v>0.21899356640124568</v>
      </c>
      <c r="K60">
        <v>3.62710173813061E-2</v>
      </c>
      <c r="L60">
        <v>1.131812940432452</v>
      </c>
      <c r="M60">
        <v>7.0683058252923825</v>
      </c>
      <c r="N60" s="40">
        <v>3874</v>
      </c>
      <c r="O60">
        <v>3874</v>
      </c>
      <c r="P60">
        <v>184.99763488769531</v>
      </c>
      <c r="Q60">
        <v>1.5376674866762494</v>
      </c>
      <c r="R60">
        <v>1.1718338900469738</v>
      </c>
      <c r="S60">
        <v>6.7280014202038068</v>
      </c>
      <c r="T60" s="23">
        <v>35.551835707144875</v>
      </c>
      <c r="U60" s="25">
        <v>30.902863319172688</v>
      </c>
      <c r="V60" s="26">
        <v>1689.3637962168541</v>
      </c>
      <c r="W60" s="26">
        <v>1287.4394276908638</v>
      </c>
      <c r="X60" s="26">
        <v>-519.61403521548323</v>
      </c>
      <c r="Y60" s="26">
        <v>-172.93595474024488</v>
      </c>
      <c r="Z60" s="26">
        <v>767.82539247538057</v>
      </c>
      <c r="AA60" s="25">
        <v>353.48624874959978</v>
      </c>
      <c r="AB60" s="28">
        <v>7.4424793999572358E-4</v>
      </c>
      <c r="AC60" s="24">
        <v>2.9750804300515425</v>
      </c>
    </row>
    <row r="61" spans="1:29" x14ac:dyDescent="0.25">
      <c r="A61">
        <v>42</v>
      </c>
      <c r="B61">
        <v>0.42</v>
      </c>
      <c r="C61">
        <v>3.42</v>
      </c>
      <c r="D61">
        <v>111.19906913466913</v>
      </c>
      <c r="E61">
        <v>945.49372502438405</v>
      </c>
      <c r="F61">
        <v>10.636435505975552</v>
      </c>
      <c r="G61">
        <v>8</v>
      </c>
      <c r="H61">
        <v>900</v>
      </c>
      <c r="I61">
        <v>36.745324313447654</v>
      </c>
      <c r="J61">
        <v>0.21771477458622529</v>
      </c>
      <c r="K61">
        <v>3.612437420767222E-2</v>
      </c>
      <c r="L61">
        <v>1.1305427183283427</v>
      </c>
      <c r="M61">
        <v>7.0762474255099894</v>
      </c>
      <c r="N61" s="40">
        <v>3875</v>
      </c>
      <c r="O61">
        <v>3875</v>
      </c>
      <c r="P61">
        <v>185.04275512695313</v>
      </c>
      <c r="Q61">
        <v>1.5376456038936492</v>
      </c>
      <c r="R61">
        <v>1.1718555350596738</v>
      </c>
      <c r="S61">
        <v>6.7287456681438025</v>
      </c>
      <c r="T61" s="23">
        <v>35.559701592508674</v>
      </c>
      <c r="U61" s="25">
        <v>30.899704060816156</v>
      </c>
      <c r="V61" s="26">
        <v>1689.5407804038164</v>
      </c>
      <c r="W61" s="26">
        <v>1287.6164118778256</v>
      </c>
      <c r="X61" s="26">
        <v>-519.43441675403812</v>
      </c>
      <c r="Y61" s="26">
        <v>-172.90403215649087</v>
      </c>
      <c r="Z61" s="26">
        <v>768.18199512378749</v>
      </c>
      <c r="AA61" s="25">
        <v>354.97430531075452</v>
      </c>
      <c r="AB61" s="28">
        <v>7.4718407619656091E-4</v>
      </c>
      <c r="AC61" s="24">
        <v>2.9744223356198445</v>
      </c>
    </row>
    <row r="62" spans="1:29" x14ac:dyDescent="0.25">
      <c r="A62">
        <v>43</v>
      </c>
      <c r="B62">
        <v>0.43</v>
      </c>
      <c r="C62">
        <v>3.43</v>
      </c>
      <c r="D62">
        <v>110.88565317013196</v>
      </c>
      <c r="E62">
        <v>948.25832655954332</v>
      </c>
      <c r="F62">
        <v>10.913256910341255</v>
      </c>
      <c r="G62">
        <v>8</v>
      </c>
      <c r="H62">
        <v>900</v>
      </c>
      <c r="I62">
        <v>36.960523410218556</v>
      </c>
      <c r="J62">
        <v>0.21644715122698244</v>
      </c>
      <c r="K62">
        <v>3.5978741235691523E-2</v>
      </c>
      <c r="L62">
        <v>1.1292773656394848</v>
      </c>
      <c r="M62">
        <v>7.0841763444623522</v>
      </c>
      <c r="N62" s="40">
        <v>3876</v>
      </c>
      <c r="O62">
        <v>3876</v>
      </c>
      <c r="P62">
        <v>185.08763122558594</v>
      </c>
      <c r="Q62">
        <v>1.5376217041960443</v>
      </c>
      <c r="R62">
        <v>1.1718753216255708</v>
      </c>
      <c r="S62">
        <v>6.729492852219999</v>
      </c>
      <c r="T62" s="23">
        <v>35.567599384842929</v>
      </c>
      <c r="U62" s="25">
        <v>30.896532744696795</v>
      </c>
      <c r="V62" s="26">
        <v>1689.7163224075696</v>
      </c>
      <c r="W62" s="26">
        <v>1287.791953881579</v>
      </c>
      <c r="X62" s="26">
        <v>-519.25379946920134</v>
      </c>
      <c r="Y62" s="26">
        <v>-172.8720267573301</v>
      </c>
      <c r="Z62" s="26">
        <v>768.53815441237771</v>
      </c>
      <c r="AA62" s="25">
        <v>356.46408031235001</v>
      </c>
      <c r="AB62" s="28">
        <v>7.5012284649211836E-4</v>
      </c>
      <c r="AC62" s="24">
        <v>2.973761864563957</v>
      </c>
    </row>
    <row r="63" spans="1:29" x14ac:dyDescent="0.25">
      <c r="A63">
        <v>44</v>
      </c>
      <c r="B63">
        <v>0.44</v>
      </c>
      <c r="C63">
        <v>3.44</v>
      </c>
      <c r="D63">
        <v>110.57132212248671</v>
      </c>
      <c r="E63">
        <v>951.02292809470214</v>
      </c>
      <c r="F63">
        <v>11.191198818716856</v>
      </c>
      <c r="G63">
        <v>8</v>
      </c>
      <c r="H63">
        <v>900</v>
      </c>
      <c r="I63">
        <v>37.176350825520174</v>
      </c>
      <c r="J63">
        <v>0.21519056664669464</v>
      </c>
      <c r="K63">
        <v>3.5834108524492626E-2</v>
      </c>
      <c r="L63">
        <v>1.1280168467641307</v>
      </c>
      <c r="M63">
        <v>7.0920926606274408</v>
      </c>
      <c r="N63" s="40">
        <v>3877</v>
      </c>
      <c r="O63">
        <v>3877</v>
      </c>
      <c r="P63">
        <v>185.13229370117188</v>
      </c>
      <c r="Q63">
        <v>1.537596042604523</v>
      </c>
      <c r="R63">
        <v>1.1718935033731117</v>
      </c>
      <c r="S63">
        <v>6.7302429750664912</v>
      </c>
      <c r="T63" s="23">
        <v>35.575529122333045</v>
      </c>
      <c r="U63" s="25">
        <v>30.893349246478138</v>
      </c>
      <c r="V63" s="26">
        <v>1689.8906957843819</v>
      </c>
      <c r="W63" s="26">
        <v>1287.9663272583916</v>
      </c>
      <c r="X63" s="26">
        <v>-519.07241993748357</v>
      </c>
      <c r="Y63" s="26">
        <v>-172.8399078240738</v>
      </c>
      <c r="Z63" s="26">
        <v>768.89390732090806</v>
      </c>
      <c r="AA63" s="25">
        <v>357.95558608715027</v>
      </c>
      <c r="AB63" s="28">
        <v>7.5306423987431259E-4</v>
      </c>
      <c r="AC63" s="24">
        <v>2.9730990170525953</v>
      </c>
    </row>
    <row r="64" spans="1:29" x14ac:dyDescent="0.25">
      <c r="A64">
        <v>45</v>
      </c>
      <c r="B64">
        <v>0.45</v>
      </c>
      <c r="C64">
        <v>3.45</v>
      </c>
      <c r="D64">
        <v>110.25607599173325</v>
      </c>
      <c r="E64">
        <v>953.7875296298613</v>
      </c>
      <c r="F64">
        <v>11.4702625491056</v>
      </c>
      <c r="G64">
        <v>8</v>
      </c>
      <c r="H64">
        <v>900</v>
      </c>
      <c r="I64">
        <v>37.392806559352515</v>
      </c>
      <c r="J64">
        <v>0.21394489304518591</v>
      </c>
      <c r="K64">
        <v>3.5690466259438662E-2</v>
      </c>
      <c r="L64">
        <v>1.1267611264471138</v>
      </c>
      <c r="M64">
        <v>7.0999964519768977</v>
      </c>
      <c r="N64" s="40">
        <v>3878</v>
      </c>
      <c r="O64">
        <v>3878</v>
      </c>
      <c r="P64">
        <v>185.17671203613281</v>
      </c>
      <c r="Q64">
        <v>1.5375683670870235</v>
      </c>
      <c r="R64">
        <v>1.1719098268908532</v>
      </c>
      <c r="S64">
        <v>6.7309960393063655</v>
      </c>
      <c r="T64" s="23">
        <v>35.583490843101181</v>
      </c>
      <c r="U64" s="25">
        <v>30.890153443117232</v>
      </c>
      <c r="V64" s="26">
        <v>1690.0636169346685</v>
      </c>
      <c r="W64" s="26">
        <v>1288.139248408678</v>
      </c>
      <c r="X64" s="26">
        <v>-518.89002653321711</v>
      </c>
      <c r="Y64" s="26">
        <v>-172.8077056757125</v>
      </c>
      <c r="Z64" s="26">
        <v>769.24922187546088</v>
      </c>
      <c r="AA64" s="25">
        <v>359.44881591044759</v>
      </c>
      <c r="AB64" s="28">
        <v>7.5600824535193567E-4</v>
      </c>
      <c r="AC64" s="24">
        <v>2.9724337932752496</v>
      </c>
    </row>
    <row r="65" spans="1:29" x14ac:dyDescent="0.25">
      <c r="A65">
        <v>46</v>
      </c>
      <c r="B65">
        <v>0.46</v>
      </c>
      <c r="C65">
        <v>3.46</v>
      </c>
      <c r="D65">
        <v>109.93991477787172</v>
      </c>
      <c r="E65">
        <v>956.55213116502023</v>
      </c>
      <c r="F65">
        <v>11.750449418263003</v>
      </c>
      <c r="G65">
        <v>8</v>
      </c>
      <c r="H65">
        <v>900</v>
      </c>
      <c r="I65">
        <v>37.609890611715571</v>
      </c>
      <c r="J65">
        <v>0.21271000446643099</v>
      </c>
      <c r="K65">
        <v>3.5547804750447769E-2</v>
      </c>
      <c r="L65">
        <v>1.1255101697844294</v>
      </c>
      <c r="M65">
        <v>7.1078877959248041</v>
      </c>
      <c r="N65" s="40">
        <v>3879</v>
      </c>
      <c r="O65">
        <v>3879</v>
      </c>
      <c r="P65">
        <v>185.22091674804688</v>
      </c>
      <c r="Q65">
        <v>1.5375389325308353</v>
      </c>
      <c r="R65">
        <v>1.1719245457001608</v>
      </c>
      <c r="S65">
        <v>6.7317520475517174</v>
      </c>
      <c r="T65" s="23">
        <v>35.591484585206381</v>
      </c>
      <c r="U65" s="25">
        <v>30.886945212881301</v>
      </c>
      <c r="V65" s="26">
        <v>1690.2353594410968</v>
      </c>
      <c r="W65" s="26">
        <v>1288.3109909151067</v>
      </c>
      <c r="X65" s="26">
        <v>-518.70685599220838</v>
      </c>
      <c r="Y65" s="26">
        <v>-172.77538959860428</v>
      </c>
      <c r="Z65" s="26">
        <v>769.60413492289831</v>
      </c>
      <c r="AA65" s="25">
        <v>360.94376304798584</v>
      </c>
      <c r="AB65" s="28">
        <v>7.5895485194443779E-4</v>
      </c>
      <c r="AC65" s="24">
        <v>2.9717661934421677</v>
      </c>
    </row>
    <row r="66" spans="1:29" x14ac:dyDescent="0.25">
      <c r="A66">
        <v>47</v>
      </c>
      <c r="B66">
        <v>0.47</v>
      </c>
      <c r="C66">
        <v>3.4699999999999998</v>
      </c>
      <c r="D66">
        <v>109.62283848090205</v>
      </c>
      <c r="E66">
        <v>959.31673270017916</v>
      </c>
      <c r="F66">
        <v>12.031760741710452</v>
      </c>
      <c r="G66">
        <v>8</v>
      </c>
      <c r="H66">
        <v>900</v>
      </c>
      <c r="I66">
        <v>37.827602982609335</v>
      </c>
      <c r="J66">
        <v>0.21148577676671393</v>
      </c>
      <c r="K66">
        <v>3.5406114430069149E-2</v>
      </c>
      <c r="L66">
        <v>1.1242639422191321</v>
      </c>
      <c r="M66">
        <v>7.1157667693310289</v>
      </c>
      <c r="N66" s="40">
        <v>3880</v>
      </c>
      <c r="O66">
        <v>3880</v>
      </c>
      <c r="P66">
        <v>185.26487731933594</v>
      </c>
      <c r="Q66">
        <v>1.5375074870316023</v>
      </c>
      <c r="R66">
        <v>1.1719374065440606</v>
      </c>
      <c r="S66">
        <v>6.7325110024036618</v>
      </c>
      <c r="T66" s="23">
        <v>35.59951038664483</v>
      </c>
      <c r="U66" s="25">
        <v>30.883724435334923</v>
      </c>
      <c r="V66" s="26">
        <v>1690.4056398844677</v>
      </c>
      <c r="W66" s="26">
        <v>1288.4812713584774</v>
      </c>
      <c r="X66" s="26">
        <v>-518.52265684831343</v>
      </c>
      <c r="Y66" s="26">
        <v>-172.7429899167881</v>
      </c>
      <c r="Z66" s="26">
        <v>769.95861451016401</v>
      </c>
      <c r="AA66" s="25">
        <v>362.44042077466389</v>
      </c>
      <c r="AB66" s="28">
        <v>7.6190404868459183E-4</v>
      </c>
      <c r="AC66" s="24">
        <v>2.9710962177843281</v>
      </c>
    </row>
    <row r="67" spans="1:29" x14ac:dyDescent="0.25">
      <c r="A67">
        <v>48</v>
      </c>
      <c r="B67">
        <v>0.48</v>
      </c>
      <c r="C67">
        <v>3.48</v>
      </c>
      <c r="D67">
        <v>109.30484710082422</v>
      </c>
      <c r="E67">
        <v>962.08133423533832</v>
      </c>
      <c r="F67">
        <v>12.314197833748638</v>
      </c>
      <c r="G67">
        <v>8</v>
      </c>
      <c r="H67">
        <v>900</v>
      </c>
      <c r="I67">
        <v>38.045943672033829</v>
      </c>
      <c r="J67">
        <v>0.21027208758342628</v>
      </c>
      <c r="K67">
        <v>3.5265385851583189E-2</v>
      </c>
      <c r="L67">
        <v>1.1230224095369423</v>
      </c>
      <c r="M67">
        <v>7.1236334485067427</v>
      </c>
      <c r="N67" s="40">
        <v>3881</v>
      </c>
      <c r="O67">
        <v>3881</v>
      </c>
      <c r="P67">
        <v>185.30862426757813</v>
      </c>
      <c r="Q67">
        <v>1.537474285342957</v>
      </c>
      <c r="R67">
        <v>1.1719486628367124</v>
      </c>
      <c r="S67">
        <v>6.7332729064523464</v>
      </c>
      <c r="T67" s="23">
        <v>35.607568285349984</v>
      </c>
      <c r="U67" s="25">
        <v>30.880490991326251</v>
      </c>
      <c r="V67" s="26">
        <v>1690.5747318735762</v>
      </c>
      <c r="W67" s="26">
        <v>1288.6503633475857</v>
      </c>
      <c r="X67" s="26">
        <v>-518.33766599495857</v>
      </c>
      <c r="Y67" s="26">
        <v>-172.71047592167142</v>
      </c>
      <c r="Z67" s="26">
        <v>770.31269735262708</v>
      </c>
      <c r="AA67" s="25">
        <v>363.9387823529994</v>
      </c>
      <c r="AB67" s="28">
        <v>7.6485582461760515E-4</v>
      </c>
      <c r="AC67" s="24">
        <v>2.9704238665534235</v>
      </c>
    </row>
    <row r="68" spans="1:29" x14ac:dyDescent="0.25">
      <c r="A68">
        <v>49</v>
      </c>
      <c r="B68">
        <v>0.49</v>
      </c>
      <c r="C68">
        <v>3.49</v>
      </c>
      <c r="D68">
        <v>108.98594063763824</v>
      </c>
      <c r="E68">
        <v>964.84593577049725</v>
      </c>
      <c r="F68">
        <v>12.597762007470873</v>
      </c>
      <c r="G68">
        <v>8</v>
      </c>
      <c r="H68">
        <v>900</v>
      </c>
      <c r="I68">
        <v>38.264912679989045</v>
      </c>
      <c r="J68">
        <v>0.20906881630449053</v>
      </c>
      <c r="K68">
        <v>3.5125609687136017E-2</v>
      </c>
      <c r="L68">
        <v>1.1217855378619113</v>
      </c>
      <c r="M68">
        <v>7.131487909219933</v>
      </c>
      <c r="N68" s="40">
        <v>3882</v>
      </c>
      <c r="O68">
        <v>3882</v>
      </c>
      <c r="P68">
        <v>185.35214233398438</v>
      </c>
      <c r="Q68">
        <v>1.5374392022550998</v>
      </c>
      <c r="R68">
        <v>1.1719581880418275</v>
      </c>
      <c r="S68">
        <v>6.734037762276964</v>
      </c>
      <c r="T68" s="23">
        <v>35.615658319192796</v>
      </c>
      <c r="U68" s="25">
        <v>30.877244762973433</v>
      </c>
      <c r="V68" s="26">
        <v>1690.7424913538612</v>
      </c>
      <c r="W68" s="26">
        <v>1288.8181228278704</v>
      </c>
      <c r="X68" s="26">
        <v>-518.15175419197283</v>
      </c>
      <c r="Y68" s="26">
        <v>-172.67786268355493</v>
      </c>
      <c r="Z68" s="26">
        <v>770.66636863589758</v>
      </c>
      <c r="AA68" s="25">
        <v>365.43886078872146</v>
      </c>
      <c r="AB68" s="28">
        <v>7.6781016880289599E-4</v>
      </c>
      <c r="AC68" s="24">
        <v>2.9697491400218361</v>
      </c>
    </row>
    <row r="69" spans="1:29" x14ac:dyDescent="0.25">
      <c r="A69">
        <v>50</v>
      </c>
      <c r="B69">
        <v>0.5</v>
      </c>
      <c r="C69">
        <v>3.5</v>
      </c>
      <c r="D69">
        <v>108.66611909134414</v>
      </c>
      <c r="E69">
        <v>967.61053730565629</v>
      </c>
      <c r="F69">
        <v>12.882454574776325</v>
      </c>
      <c r="G69">
        <v>8</v>
      </c>
      <c r="H69">
        <v>900</v>
      </c>
      <c r="I69">
        <v>38.484510006474963</v>
      </c>
      <c r="J69">
        <v>0.20787584403839393</v>
      </c>
      <c r="K69">
        <v>3.4986776725908081E-2</v>
      </c>
      <c r="L69">
        <v>1.1205532936521501</v>
      </c>
      <c r="M69">
        <v>7.13933022670086</v>
      </c>
      <c r="N69" s="40">
        <v>3883</v>
      </c>
      <c r="O69">
        <v>3883</v>
      </c>
      <c r="P69">
        <v>185.39543151855469</v>
      </c>
      <c r="Q69">
        <v>1.5374022392215971</v>
      </c>
      <c r="R69">
        <v>1.17196598229931</v>
      </c>
      <c r="S69">
        <v>6.7348055724457669</v>
      </c>
      <c r="T69" s="23">
        <v>35.623780525981907</v>
      </c>
      <c r="U69" s="25">
        <v>30.873985633651127</v>
      </c>
      <c r="V69" s="26">
        <v>1690.9089135646159</v>
      </c>
      <c r="W69" s="26">
        <v>1288.9845450386254</v>
      </c>
      <c r="X69" s="26">
        <v>-517.96491434588233</v>
      </c>
      <c r="Y69" s="26">
        <v>-172.64515001647609</v>
      </c>
      <c r="Z69" s="26">
        <v>771.01963069274302</v>
      </c>
      <c r="AA69" s="25">
        <v>366.94062976087815</v>
      </c>
      <c r="AB69" s="28">
        <v>7.7076707031142888E-4</v>
      </c>
      <c r="AC69" s="24">
        <v>2.9690720384826141</v>
      </c>
    </row>
    <row r="70" spans="1:29" x14ac:dyDescent="0.25">
      <c r="A70">
        <v>51</v>
      </c>
      <c r="B70">
        <v>0.51</v>
      </c>
      <c r="C70">
        <v>3.51</v>
      </c>
      <c r="D70">
        <v>108.34538246194192</v>
      </c>
      <c r="E70">
        <v>970.37513884081523</v>
      </c>
      <c r="F70">
        <v>13.168276846383154</v>
      </c>
      <c r="G70">
        <v>8</v>
      </c>
      <c r="H70">
        <v>900</v>
      </c>
      <c r="I70">
        <v>38.704735651491603</v>
      </c>
      <c r="J70">
        <v>0.20669305358481879</v>
      </c>
      <c r="K70">
        <v>3.4848877872315963E-2</v>
      </c>
      <c r="L70">
        <v>1.1193256436956218</v>
      </c>
      <c r="M70">
        <v>7.1471604756474605</v>
      </c>
      <c r="N70" s="40">
        <v>3883</v>
      </c>
      <c r="O70">
        <v>3883</v>
      </c>
      <c r="P70">
        <v>185.43852233886719</v>
      </c>
      <c r="Q70">
        <v>1.5377595723181878</v>
      </c>
      <c r="R70">
        <v>1.1722741201129978</v>
      </c>
      <c r="S70">
        <v>6.7355763395160784</v>
      </c>
      <c r="T70" s="23">
        <v>35.631934943463826</v>
      </c>
      <c r="U70" s="25">
        <v>30.86276531251697</v>
      </c>
      <c r="V70" s="26">
        <v>1691.0742720938545</v>
      </c>
      <c r="W70" s="26">
        <v>1289.1499035678639</v>
      </c>
      <c r="X70" s="26">
        <v>-517.9574061795272</v>
      </c>
      <c r="Y70" s="26">
        <v>-172.52012111500304</v>
      </c>
      <c r="Z70" s="26">
        <v>771.19249738833673</v>
      </c>
      <c r="AA70" s="25">
        <v>368.4441223042632</v>
      </c>
      <c r="AB70" s="28">
        <v>7.7359304273905138E-4</v>
      </c>
      <c r="AC70" s="24">
        <v>2.9683925622494516</v>
      </c>
    </row>
    <row r="71" spans="1:29" x14ac:dyDescent="0.25">
      <c r="A71">
        <v>52</v>
      </c>
      <c r="B71">
        <v>0.52</v>
      </c>
      <c r="C71">
        <v>3.52</v>
      </c>
      <c r="D71">
        <v>108.02373074943151</v>
      </c>
      <c r="E71">
        <v>973.13974037597427</v>
      </c>
      <c r="F71">
        <v>13.455230131841565</v>
      </c>
      <c r="G71">
        <v>8</v>
      </c>
      <c r="H71">
        <v>900</v>
      </c>
      <c r="I71">
        <v>38.925589615038973</v>
      </c>
      <c r="J71">
        <v>0.20552032940585657</v>
      </c>
      <c r="K71">
        <v>3.4708954629182359E-2</v>
      </c>
      <c r="L71">
        <v>1.1180075484962679</v>
      </c>
      <c r="M71">
        <v>7.1555867496244412</v>
      </c>
      <c r="N71" s="40">
        <v>3885</v>
      </c>
      <c r="O71">
        <v>3885</v>
      </c>
      <c r="P71">
        <v>185.48507690429688</v>
      </c>
      <c r="Q71">
        <v>1.5373537905581365</v>
      </c>
      <c r="R71">
        <v>1.1720036832333161</v>
      </c>
      <c r="S71">
        <v>6.7363499325588174</v>
      </c>
      <c r="T71" s="23">
        <v>35.640120196961064</v>
      </c>
      <c r="U71" s="25">
        <v>30.867107810018496</v>
      </c>
      <c r="V71" s="26">
        <v>1691.2543313467895</v>
      </c>
      <c r="W71" s="26">
        <v>1289.3299628207992</v>
      </c>
      <c r="X71" s="26">
        <v>-517.59590693664632</v>
      </c>
      <c r="Y71" s="26">
        <v>-172.57568619149072</v>
      </c>
      <c r="Z71" s="26">
        <v>771.73405588415289</v>
      </c>
      <c r="AA71" s="25">
        <v>369.95163457429595</v>
      </c>
      <c r="AB71" s="28">
        <v>7.766831001134733E-4</v>
      </c>
      <c r="AC71" s="24">
        <v>2.9677108292623839</v>
      </c>
    </row>
    <row r="72" spans="1:29" x14ac:dyDescent="0.25">
      <c r="A72">
        <v>53</v>
      </c>
      <c r="B72">
        <v>0.53</v>
      </c>
      <c r="C72">
        <v>3.5300000000000002</v>
      </c>
      <c r="D72">
        <v>107.70116395381299</v>
      </c>
      <c r="E72">
        <v>975.90434191113343</v>
      </c>
      <c r="F72">
        <v>13.743340220630937</v>
      </c>
      <c r="G72">
        <v>8</v>
      </c>
      <c r="H72">
        <v>900</v>
      </c>
      <c r="I72">
        <v>39.147071897117058</v>
      </c>
      <c r="J72">
        <v>0.20435755759779189</v>
      </c>
      <c r="K72">
        <v>3.4575728235594086E-2</v>
      </c>
      <c r="L72">
        <v>1.1168801695562214</v>
      </c>
      <c r="M72">
        <v>7.1628095995103056</v>
      </c>
      <c r="N72" s="40">
        <v>3885</v>
      </c>
      <c r="O72">
        <v>3885</v>
      </c>
      <c r="P72">
        <v>185.524169921875</v>
      </c>
      <c r="Q72">
        <v>1.537677804757883</v>
      </c>
      <c r="R72">
        <v>1.1722825188183301</v>
      </c>
      <c r="S72">
        <v>6.7371266156589309</v>
      </c>
      <c r="T72" s="23">
        <v>35.648339091495124</v>
      </c>
      <c r="U72" s="25">
        <v>30.856175625419318</v>
      </c>
      <c r="V72" s="26">
        <v>1691.4016257341211</v>
      </c>
      <c r="W72" s="26">
        <v>1289.4772572081304</v>
      </c>
      <c r="X72" s="26">
        <v>-517.58003205309512</v>
      </c>
      <c r="Y72" s="26">
        <v>-172.45404055789544</v>
      </c>
      <c r="Z72" s="26">
        <v>771.89722515503524</v>
      </c>
      <c r="AA72" s="25">
        <v>371.49018856660422</v>
      </c>
      <c r="AB72" s="28">
        <v>7.7951838340162283E-4</v>
      </c>
      <c r="AC72" s="24">
        <v>2.9670266093818816</v>
      </c>
    </row>
    <row r="73" spans="1:29" x14ac:dyDescent="0.25">
      <c r="A73">
        <v>54</v>
      </c>
      <c r="B73">
        <v>0.54</v>
      </c>
      <c r="C73">
        <v>3.54</v>
      </c>
      <c r="D73">
        <v>107.37768207508635</v>
      </c>
      <c r="E73">
        <v>978.66894344629225</v>
      </c>
      <c r="F73">
        <v>14.032560448527843</v>
      </c>
      <c r="G73">
        <v>8</v>
      </c>
      <c r="H73">
        <v>900</v>
      </c>
      <c r="I73">
        <v>39.369182497725852</v>
      </c>
      <c r="J73">
        <v>0.20320462586344326</v>
      </c>
      <c r="K73">
        <v>3.4437767428885581E-2</v>
      </c>
      <c r="L73">
        <v>1.1155750416675552</v>
      </c>
      <c r="M73">
        <v>7.1711894773494089</v>
      </c>
      <c r="N73" s="40">
        <v>3886</v>
      </c>
      <c r="O73">
        <v>3886</v>
      </c>
      <c r="P73">
        <v>185.57014465332031</v>
      </c>
      <c r="Q73">
        <v>1.5376630617181974</v>
      </c>
      <c r="R73">
        <v>1.1723095021911014</v>
      </c>
      <c r="S73">
        <v>6.7379061340423325</v>
      </c>
      <c r="T73" s="23">
        <v>35.656588941877772</v>
      </c>
      <c r="U73" s="25">
        <v>30.852559661006559</v>
      </c>
      <c r="V73" s="26">
        <v>1691.5785790804446</v>
      </c>
      <c r="W73" s="26">
        <v>1289.654210554454</v>
      </c>
      <c r="X73" s="26">
        <v>-517.39671771861663</v>
      </c>
      <c r="Y73" s="26">
        <v>-172.41736291875296</v>
      </c>
      <c r="Z73" s="26">
        <v>772.25749283583741</v>
      </c>
      <c r="AA73" s="25">
        <v>372.96849544118703</v>
      </c>
      <c r="AB73" s="28">
        <v>7.8247971110467773E-4</v>
      </c>
      <c r="AC73" s="24">
        <v>2.9663401296502214</v>
      </c>
    </row>
    <row r="74" spans="1:29" x14ac:dyDescent="0.25">
      <c r="A74">
        <v>55</v>
      </c>
      <c r="B74">
        <v>0.55000000000000004</v>
      </c>
      <c r="C74">
        <v>3.55</v>
      </c>
      <c r="D74">
        <v>107.05328511325156</v>
      </c>
      <c r="E74">
        <v>981.43354498145129</v>
      </c>
      <c r="F74">
        <v>14.322939318779817</v>
      </c>
      <c r="G74">
        <v>8</v>
      </c>
      <c r="H74">
        <v>900</v>
      </c>
      <c r="I74">
        <v>39.591921416865368</v>
      </c>
      <c r="J74">
        <v>0.20206142348504863</v>
      </c>
      <c r="K74">
        <v>3.4303415825525901E-2</v>
      </c>
      <c r="L74">
        <v>1.1143619112542791</v>
      </c>
      <c r="M74">
        <v>7.1789962661192677</v>
      </c>
      <c r="N74" s="40">
        <v>3887</v>
      </c>
      <c r="O74">
        <v>3887</v>
      </c>
      <c r="P74">
        <v>185.61248779296875</v>
      </c>
      <c r="Q74">
        <v>1.5376182420719307</v>
      </c>
      <c r="R74">
        <v>1.1723100598544973</v>
      </c>
      <c r="S74">
        <v>6.7386886137534372</v>
      </c>
      <c r="T74" s="23">
        <v>35.664871092717753</v>
      </c>
      <c r="U74" s="25">
        <v>30.849226539983313</v>
      </c>
      <c r="V74" s="26">
        <v>1691.7393889933842</v>
      </c>
      <c r="W74" s="26">
        <v>1289.8150204673937</v>
      </c>
      <c r="X74" s="26">
        <v>-517.20599348269525</v>
      </c>
      <c r="Y74" s="26">
        <v>-172.38398834478167</v>
      </c>
      <c r="Z74" s="26">
        <v>772.6090269846984</v>
      </c>
      <c r="AA74" s="25">
        <v>374.51168057692627</v>
      </c>
      <c r="AB74" s="28">
        <v>7.854485554066315E-4</v>
      </c>
      <c r="AC74" s="24">
        <v>2.9656512816145004</v>
      </c>
    </row>
    <row r="75" spans="1:29" x14ac:dyDescent="0.25">
      <c r="A75">
        <v>56</v>
      </c>
      <c r="B75">
        <v>0.56000000000000005</v>
      </c>
      <c r="C75">
        <v>3.56</v>
      </c>
      <c r="D75">
        <v>106.72797306830863</v>
      </c>
      <c r="E75">
        <v>984.19814651661045</v>
      </c>
      <c r="F75">
        <v>14.614455477137399</v>
      </c>
      <c r="G75">
        <v>8</v>
      </c>
      <c r="H75">
        <v>900</v>
      </c>
      <c r="I75">
        <v>39.815288654535607</v>
      </c>
      <c r="J75">
        <v>0.20092784129768379</v>
      </c>
      <c r="K75">
        <v>3.4170063596197342E-2</v>
      </c>
      <c r="L75">
        <v>1.1131567488309335</v>
      </c>
      <c r="M75">
        <v>7.1867686275107348</v>
      </c>
      <c r="N75" s="40">
        <v>3888</v>
      </c>
      <c r="O75">
        <v>3888</v>
      </c>
      <c r="P75">
        <v>185.65449523925781</v>
      </c>
      <c r="Q75">
        <v>1.5375706653045529</v>
      </c>
      <c r="R75">
        <v>1.1723081434779807</v>
      </c>
      <c r="S75">
        <v>6.7394740623088438</v>
      </c>
      <c r="T75" s="23">
        <v>35.67318563450781</v>
      </c>
      <c r="U75" s="25">
        <v>30.845891816383244</v>
      </c>
      <c r="V75" s="26">
        <v>1691.8985162404426</v>
      </c>
      <c r="W75" s="26">
        <v>1289.9741477144521</v>
      </c>
      <c r="X75" s="26">
        <v>-517.01428437629818</v>
      </c>
      <c r="Y75" s="26">
        <v>-172.35062023384441</v>
      </c>
      <c r="Z75" s="26">
        <v>772.95986333815392</v>
      </c>
      <c r="AA75" s="25">
        <v>376.02511384043771</v>
      </c>
      <c r="AB75" s="28">
        <v>7.8842009509028088E-4</v>
      </c>
      <c r="AC75" s="24">
        <v>2.9649600612741489</v>
      </c>
    </row>
    <row r="76" spans="1:29" x14ac:dyDescent="0.25">
      <c r="A76">
        <v>57</v>
      </c>
      <c r="B76">
        <v>0.56999999999999995</v>
      </c>
      <c r="C76">
        <v>3.57</v>
      </c>
      <c r="D76">
        <v>106.40174594025756</v>
      </c>
      <c r="E76">
        <v>986.96274805176927</v>
      </c>
      <c r="F76">
        <v>14.907109307641617</v>
      </c>
      <c r="G76">
        <v>8</v>
      </c>
      <c r="H76">
        <v>900</v>
      </c>
      <c r="I76">
        <v>40.039284210736554</v>
      </c>
      <c r="J76">
        <v>0.19980377166320062</v>
      </c>
      <c r="K76">
        <v>3.403759752872107E-2</v>
      </c>
      <c r="L76">
        <v>1.1119561302822822</v>
      </c>
      <c r="M76">
        <v>7.1945284369888878</v>
      </c>
      <c r="N76" s="40">
        <v>3889</v>
      </c>
      <c r="O76">
        <v>3889</v>
      </c>
      <c r="P76">
        <v>185.6962890625</v>
      </c>
      <c r="Q76">
        <v>1.5375213442562357</v>
      </c>
      <c r="R76">
        <v>1.1723046286895122</v>
      </c>
      <c r="S76">
        <v>6.7402624824039341</v>
      </c>
      <c r="T76" s="23">
        <v>35.681532606774198</v>
      </c>
      <c r="U76" s="25">
        <v>30.842543896953881</v>
      </c>
      <c r="V76" s="26">
        <v>1692.0564394937173</v>
      </c>
      <c r="W76" s="26">
        <v>1290.1320709677266</v>
      </c>
      <c r="X76" s="26">
        <v>-516.82175522845353</v>
      </c>
      <c r="Y76" s="26">
        <v>-172.31713632566357</v>
      </c>
      <c r="Z76" s="26">
        <v>773.31031573927305</v>
      </c>
      <c r="AA76" s="25">
        <v>377.53898400254644</v>
      </c>
      <c r="AB76" s="28">
        <v>7.9139412425366373E-4</v>
      </c>
      <c r="AC76" s="24">
        <v>2.9642664688863123</v>
      </c>
    </row>
    <row r="77" spans="1:29" x14ac:dyDescent="0.25">
      <c r="A77">
        <v>58</v>
      </c>
      <c r="B77">
        <v>0.57999999999999996</v>
      </c>
      <c r="C77">
        <v>3.58</v>
      </c>
      <c r="D77">
        <v>106.07460372909836</v>
      </c>
      <c r="E77">
        <v>989.72734958692843</v>
      </c>
      <c r="F77">
        <v>15.200902075816925</v>
      </c>
      <c r="G77">
        <v>8</v>
      </c>
      <c r="H77">
        <v>900</v>
      </c>
      <c r="I77">
        <v>40.263908085468223</v>
      </c>
      <c r="J77">
        <v>0.19868910844467444</v>
      </c>
      <c r="K77">
        <v>3.3906005071308282E-2</v>
      </c>
      <c r="L77">
        <v>1.1107598876855582</v>
      </c>
      <c r="M77">
        <v>7.2022766474483069</v>
      </c>
      <c r="N77" s="40">
        <v>3890</v>
      </c>
      <c r="O77">
        <v>3890</v>
      </c>
      <c r="P77">
        <v>185.73785400390625</v>
      </c>
      <c r="Q77">
        <v>1.5374701539654967</v>
      </c>
      <c r="R77">
        <v>1.1722993838234645</v>
      </c>
      <c r="S77">
        <v>6.7410538765281878</v>
      </c>
      <c r="T77" s="23">
        <v>35.689912046917868</v>
      </c>
      <c r="U77" s="25">
        <v>30.839182211219342</v>
      </c>
      <c r="V77" s="26">
        <v>1692.2129898835854</v>
      </c>
      <c r="W77" s="26">
        <v>1290.2886213575948</v>
      </c>
      <c r="X77" s="26">
        <v>-516.62824496863493</v>
      </c>
      <c r="Y77" s="26">
        <v>-172.28355171231911</v>
      </c>
      <c r="Z77" s="26">
        <v>773.66037638895989</v>
      </c>
      <c r="AA77" s="25">
        <v>379.05446912755059</v>
      </c>
      <c r="AB77" s="28">
        <v>7.9437062416598536E-4</v>
      </c>
      <c r="AC77" s="24">
        <v>2.9635705049003751</v>
      </c>
    </row>
    <row r="78" spans="1:29" x14ac:dyDescent="0.25">
      <c r="A78">
        <v>59</v>
      </c>
      <c r="B78">
        <v>0.59</v>
      </c>
      <c r="C78">
        <v>3.59</v>
      </c>
      <c r="D78">
        <v>105.746546434831</v>
      </c>
      <c r="E78">
        <v>992.49195112208747</v>
      </c>
      <c r="F78">
        <v>15.495835081901507</v>
      </c>
      <c r="G78">
        <v>8</v>
      </c>
      <c r="H78">
        <v>900</v>
      </c>
      <c r="I78">
        <v>40.489160278730608</v>
      </c>
      <c r="J78">
        <v>0.19758374698134912</v>
      </c>
      <c r="K78">
        <v>3.3775277820652705E-2</v>
      </c>
      <c r="L78">
        <v>1.1095679848074265</v>
      </c>
      <c r="M78">
        <v>7.2100133651463079</v>
      </c>
      <c r="N78" s="40">
        <v>3891</v>
      </c>
      <c r="O78">
        <v>3891</v>
      </c>
      <c r="P78">
        <v>185.77923583984375</v>
      </c>
      <c r="Q78">
        <v>1.5374174746962141</v>
      </c>
      <c r="R78">
        <v>1.1722927877172891</v>
      </c>
      <c r="S78">
        <v>6.7418482471523538</v>
      </c>
      <c r="T78" s="23">
        <v>35.698323992195448</v>
      </c>
      <c r="U78" s="25">
        <v>30.835806634635368</v>
      </c>
      <c r="V78" s="26">
        <v>1692.3685790486288</v>
      </c>
      <c r="W78" s="26">
        <v>1290.4442105226383</v>
      </c>
      <c r="X78" s="26">
        <v>-516.43411205377754</v>
      </c>
      <c r="Y78" s="26">
        <v>-172.24982045410272</v>
      </c>
      <c r="Z78" s="26">
        <v>774.01009846886075</v>
      </c>
      <c r="AA78" s="25">
        <v>380.57164600380673</v>
      </c>
      <c r="AB78" s="28">
        <v>7.9734958369126474E-4</v>
      </c>
      <c r="AC78" s="24">
        <v>2.9628721697931324</v>
      </c>
    </row>
    <row r="79" spans="1:29" x14ac:dyDescent="0.25">
      <c r="A79">
        <v>60</v>
      </c>
      <c r="B79">
        <v>0.6</v>
      </c>
      <c r="C79">
        <v>3.6</v>
      </c>
      <c r="D79">
        <v>105.41757405745552</v>
      </c>
      <c r="E79">
        <v>995.2565526572464</v>
      </c>
      <c r="F79">
        <v>15.791909626516659</v>
      </c>
      <c r="G79">
        <v>8</v>
      </c>
      <c r="H79">
        <v>900</v>
      </c>
      <c r="I79">
        <v>40.715040790523723</v>
      </c>
      <c r="J79">
        <v>0.1964875840640683</v>
      </c>
      <c r="K79">
        <v>3.3645407636565809E-2</v>
      </c>
      <c r="L79">
        <v>1.1083803910065488</v>
      </c>
      <c r="M79">
        <v>7.2177386616655976</v>
      </c>
      <c r="N79" s="40">
        <v>3892</v>
      </c>
      <c r="O79">
        <v>3892</v>
      </c>
      <c r="P79">
        <v>185.82038879394531</v>
      </c>
      <c r="Q79">
        <v>1.5373629288707709</v>
      </c>
      <c r="R79">
        <v>1.17228446159063</v>
      </c>
      <c r="S79">
        <v>6.742645596736045</v>
      </c>
      <c r="T79" s="23">
        <v>35.706768479799656</v>
      </c>
      <c r="U79" s="25">
        <v>30.832417061723167</v>
      </c>
      <c r="V79" s="26">
        <v>1692.5227855399844</v>
      </c>
      <c r="W79" s="26">
        <v>1290.5984170139939</v>
      </c>
      <c r="X79" s="26">
        <v>-516.23898384333768</v>
      </c>
      <c r="Y79" s="26">
        <v>-172.21598816660332</v>
      </c>
      <c r="Z79" s="26">
        <v>774.35943317065619</v>
      </c>
      <c r="AA79" s="25">
        <v>382.09051029010192</v>
      </c>
      <c r="AB79" s="28">
        <v>8.0033099201326507E-4</v>
      </c>
      <c r="AC79" s="24">
        <v>2.9621714640620933</v>
      </c>
    </row>
    <row r="80" spans="1:29" x14ac:dyDescent="0.25">
      <c r="A80">
        <v>61</v>
      </c>
      <c r="B80">
        <v>0.61</v>
      </c>
      <c r="C80">
        <v>3.61</v>
      </c>
      <c r="D80">
        <v>105.08768659697192</v>
      </c>
      <c r="E80">
        <v>998.02115419240545</v>
      </c>
      <c r="F80">
        <v>16.089127009287555</v>
      </c>
      <c r="G80">
        <v>8</v>
      </c>
      <c r="H80">
        <v>900</v>
      </c>
      <c r="I80">
        <v>40.941549620847539</v>
      </c>
      <c r="J80">
        <v>0.19540051791118282</v>
      </c>
      <c r="K80">
        <v>3.3516386484327559E-2</v>
      </c>
      <c r="L80">
        <v>1.1071970761461065</v>
      </c>
      <c r="M80">
        <v>7.2254526067266402</v>
      </c>
      <c r="N80" s="40">
        <v>3893</v>
      </c>
      <c r="O80">
        <v>3893</v>
      </c>
      <c r="P80">
        <v>185.86134338378906</v>
      </c>
      <c r="Q80">
        <v>1.5373067703462646</v>
      </c>
      <c r="R80">
        <v>1.1722746581176362</v>
      </c>
      <c r="S80">
        <v>6.7434459277280583</v>
      </c>
      <c r="T80" s="23">
        <v>35.715245546862789</v>
      </c>
      <c r="U80" s="25">
        <v>30.829013388847557</v>
      </c>
      <c r="V80" s="26">
        <v>1692.6758830334315</v>
      </c>
      <c r="W80" s="26">
        <v>1290.751514507441</v>
      </c>
      <c r="X80" s="26">
        <v>-516.04309816567388</v>
      </c>
      <c r="Y80" s="26">
        <v>-172.18202417399456</v>
      </c>
      <c r="Z80" s="26">
        <v>774.70841634176713</v>
      </c>
      <c r="AA80" s="25">
        <v>383.61103533131586</v>
      </c>
      <c r="AB80" s="28">
        <v>8.0331483833973039E-4</v>
      </c>
      <c r="AC80" s="24">
        <v>2.9614683882251822</v>
      </c>
    </row>
    <row r="81" spans="1:29" x14ac:dyDescent="0.25">
      <c r="A81">
        <v>62</v>
      </c>
      <c r="B81">
        <v>0.62</v>
      </c>
      <c r="C81">
        <v>3.62</v>
      </c>
      <c r="D81">
        <v>104.75688405338018</v>
      </c>
      <c r="E81">
        <v>1000.7857557275645</v>
      </c>
      <c r="F81">
        <v>16.387488528799096</v>
      </c>
      <c r="G81">
        <v>8</v>
      </c>
      <c r="H81">
        <v>900</v>
      </c>
      <c r="I81">
        <v>41.168686769702084</v>
      </c>
      <c r="J81">
        <v>0.19432244814492275</v>
      </c>
      <c r="K81">
        <v>3.33882064269405E-2</v>
      </c>
      <c r="L81">
        <v>1.1060180103854653</v>
      </c>
      <c r="M81">
        <v>7.2331552695166961</v>
      </c>
      <c r="N81" s="40">
        <v>3894</v>
      </c>
      <c r="O81">
        <v>3894</v>
      </c>
      <c r="P81">
        <v>185.902099609375</v>
      </c>
      <c r="Q81">
        <v>1.5372490003651453</v>
      </c>
      <c r="R81">
        <v>1.1722633773692557</v>
      </c>
      <c r="S81">
        <v>6.744249242566398</v>
      </c>
      <c r="T81" s="23">
        <v>35.72375523045698</v>
      </c>
      <c r="U81" s="25">
        <v>30.825595513512546</v>
      </c>
      <c r="V81" s="26">
        <v>1692.8278672114416</v>
      </c>
      <c r="W81" s="26">
        <v>1290.903498685451</v>
      </c>
      <c r="X81" s="26">
        <v>-515.84644877647509</v>
      </c>
      <c r="Y81" s="26">
        <v>-172.14792832055744</v>
      </c>
      <c r="Z81" s="26">
        <v>775.05704990897596</v>
      </c>
      <c r="AA81" s="25">
        <v>385.13325629540964</v>
      </c>
      <c r="AB81" s="28">
        <v>8.0630111188906284E-4</v>
      </c>
      <c r="AC81" s="24">
        <v>2.960762942820705</v>
      </c>
    </row>
    <row r="82" spans="1:29" x14ac:dyDescent="0.25">
      <c r="A82">
        <v>63</v>
      </c>
      <c r="B82">
        <v>0.63</v>
      </c>
      <c r="C82">
        <v>3.63</v>
      </c>
      <c r="D82">
        <v>104.42516642668026</v>
      </c>
      <c r="E82">
        <v>1003.5503572627234</v>
      </c>
      <c r="F82">
        <v>16.686995482605731</v>
      </c>
      <c r="G82">
        <v>8</v>
      </c>
      <c r="H82">
        <v>900</v>
      </c>
      <c r="I82">
        <v>41.396452237087345</v>
      </c>
      <c r="J82">
        <v>0.1932532757682251</v>
      </c>
      <c r="K82">
        <v>3.326085962343045E-2</v>
      </c>
      <c r="L82">
        <v>1.1048431641684402</v>
      </c>
      <c r="M82">
        <v>7.2408467187478118</v>
      </c>
      <c r="N82" s="40">
        <v>3895</v>
      </c>
      <c r="O82">
        <v>3895</v>
      </c>
      <c r="P82">
        <v>185.94265747070313</v>
      </c>
      <c r="Q82">
        <v>1.5371896201685855</v>
      </c>
      <c r="R82">
        <v>1.1722506194261482</v>
      </c>
      <c r="S82">
        <v>6.7450555436782871</v>
      </c>
      <c r="T82" s="23">
        <v>35.732297567594351</v>
      </c>
      <c r="U82" s="25">
        <v>30.822163334322518</v>
      </c>
      <c r="V82" s="26">
        <v>1692.9787337994446</v>
      </c>
      <c r="W82" s="26">
        <v>1291.0543652734541</v>
      </c>
      <c r="X82" s="26">
        <v>-515.64902949664929</v>
      </c>
      <c r="Y82" s="26">
        <v>-172.11370045310258</v>
      </c>
      <c r="Z82" s="26">
        <v>775.4053357768048</v>
      </c>
      <c r="AA82" s="25">
        <v>386.65716734570844</v>
      </c>
      <c r="AB82" s="28">
        <v>8.0928980189298727E-4</v>
      </c>
      <c r="AC82" s="24">
        <v>2.9600551284073284</v>
      </c>
    </row>
    <row r="83" spans="1:29" x14ac:dyDescent="0.25">
      <c r="A83">
        <v>64</v>
      </c>
      <c r="B83">
        <v>0.64</v>
      </c>
      <c r="C83">
        <v>3.64</v>
      </c>
      <c r="D83">
        <v>104.09253371687223</v>
      </c>
      <c r="E83">
        <v>1006.3149587978826</v>
      </c>
      <c r="F83">
        <v>16.987649167243379</v>
      </c>
      <c r="G83">
        <v>8</v>
      </c>
      <c r="H83">
        <v>900</v>
      </c>
      <c r="I83">
        <v>41.624846023003329</v>
      </c>
      <c r="J83">
        <v>0.19219290314200618</v>
      </c>
      <c r="K83">
        <v>3.3134338327413949E-2</v>
      </c>
      <c r="L83">
        <v>1.1036725082195147</v>
      </c>
      <c r="M83">
        <v>7.2485270226635397</v>
      </c>
      <c r="N83" s="40">
        <v>3896</v>
      </c>
      <c r="O83">
        <v>3896</v>
      </c>
      <c r="P83">
        <v>185.98300170898438</v>
      </c>
      <c r="Q83">
        <v>1.5371285048843166</v>
      </c>
      <c r="R83">
        <v>1.1722362582663788</v>
      </c>
      <c r="S83">
        <v>6.7458648334801801</v>
      </c>
      <c r="T83" s="23">
        <v>35.740872595227231</v>
      </c>
      <c r="U83" s="25">
        <v>30.818716750970186</v>
      </c>
      <c r="V83" s="26">
        <v>1693.1283396542242</v>
      </c>
      <c r="W83" s="26">
        <v>1291.2039711282337</v>
      </c>
      <c r="X83" s="26">
        <v>-515.45071214115399</v>
      </c>
      <c r="Y83" s="26">
        <v>-172.079355679759</v>
      </c>
      <c r="Z83" s="26">
        <v>775.75325898707968</v>
      </c>
      <c r="AA83" s="25">
        <v>388.18274176272581</v>
      </c>
      <c r="AB83" s="28">
        <v>8.1228089759477484E-4</v>
      </c>
      <c r="AC83" s="24">
        <v>2.9593449455640495</v>
      </c>
    </row>
    <row r="84" spans="1:29" x14ac:dyDescent="0.25">
      <c r="A84">
        <v>65</v>
      </c>
      <c r="B84">
        <v>0.65</v>
      </c>
      <c r="C84">
        <v>3.65</v>
      </c>
      <c r="D84">
        <v>103.75898592395609</v>
      </c>
      <c r="E84">
        <v>1009.0795603330415</v>
      </c>
      <c r="F84">
        <v>17.289450878241375</v>
      </c>
      <c r="G84">
        <v>8</v>
      </c>
      <c r="H84">
        <v>900</v>
      </c>
      <c r="I84">
        <v>41.853868127450021</v>
      </c>
      <c r="J84">
        <v>0.19114123396286922</v>
      </c>
      <c r="K84">
        <v>3.3008634885700557E-2</v>
      </c>
      <c r="L84">
        <v>1.1025060135404336</v>
      </c>
      <c r="M84">
        <v>7.2561962490435032</v>
      </c>
      <c r="N84" s="40">
        <v>3897</v>
      </c>
      <c r="O84">
        <v>3897</v>
      </c>
      <c r="P84">
        <v>186.02314758300781</v>
      </c>
      <c r="Q84">
        <v>1.5370657819278553</v>
      </c>
      <c r="R84">
        <v>1.1722204201665154</v>
      </c>
      <c r="S84">
        <v>6.7466771143777748</v>
      </c>
      <c r="T84" s="23">
        <v>35.749480350248326</v>
      </c>
      <c r="U84" s="25">
        <v>30.815255664225841</v>
      </c>
      <c r="V84" s="26">
        <v>1693.2768195320482</v>
      </c>
      <c r="W84" s="26">
        <v>1291.3524510060577</v>
      </c>
      <c r="X84" s="26">
        <v>-515.25161272916694</v>
      </c>
      <c r="Y84" s="26">
        <v>-172.04487859360711</v>
      </c>
      <c r="Z84" s="26">
        <v>776.10083827689073</v>
      </c>
      <c r="AA84" s="25">
        <v>389.70997347449565</v>
      </c>
      <c r="AB84" s="28">
        <v>8.1527438824835485E-4</v>
      </c>
      <c r="AC84" s="24">
        <v>2.9586323948901723</v>
      </c>
    </row>
    <row r="85" spans="1:29" x14ac:dyDescent="0.25">
      <c r="A85">
        <v>66</v>
      </c>
      <c r="B85">
        <v>0.66</v>
      </c>
      <c r="C85">
        <v>3.66</v>
      </c>
      <c r="D85">
        <v>103.42452304793176</v>
      </c>
      <c r="E85">
        <v>1011.8441618682007</v>
      </c>
      <c r="F85">
        <v>17.592401910134306</v>
      </c>
      <c r="G85">
        <v>8</v>
      </c>
      <c r="H85">
        <v>900</v>
      </c>
      <c r="I85">
        <v>42.083518550427435</v>
      </c>
      <c r="J85">
        <v>0.19009817324123782</v>
      </c>
      <c r="K85">
        <v>3.2883741736919693E-2</v>
      </c>
      <c r="L85">
        <v>1.1013436514068562</v>
      </c>
      <c r="M85">
        <v>7.2638544652078405</v>
      </c>
      <c r="N85" s="40">
        <v>3898</v>
      </c>
      <c r="O85">
        <v>3898</v>
      </c>
      <c r="P85">
        <v>186.06309509277344</v>
      </c>
      <c r="Q85">
        <v>1.5370014525365072</v>
      </c>
      <c r="R85">
        <v>1.1722031052355104</v>
      </c>
      <c r="S85">
        <v>6.7474923887660232</v>
      </c>
      <c r="T85" s="23">
        <v>35.758120869490824</v>
      </c>
      <c r="U85" s="25">
        <v>30.811779975926914</v>
      </c>
      <c r="V85" s="26">
        <v>1693.4241692837238</v>
      </c>
      <c r="W85" s="26">
        <v>1291.4998007577331</v>
      </c>
      <c r="X85" s="26">
        <v>-515.05172527239904</v>
      </c>
      <c r="Y85" s="26">
        <v>-172.01026904904657</v>
      </c>
      <c r="Z85" s="26">
        <v>776.44807548533402</v>
      </c>
      <c r="AA85" s="25">
        <v>391.23887744941061</v>
      </c>
      <c r="AB85" s="28">
        <v>8.1827026311831474E-4</v>
      </c>
      <c r="AC85" s="24">
        <v>2.9579174770052861</v>
      </c>
    </row>
    <row r="86" spans="1:29" x14ac:dyDescent="0.25">
      <c r="A86">
        <v>67</v>
      </c>
      <c r="B86">
        <v>0.67</v>
      </c>
      <c r="C86">
        <v>3.67</v>
      </c>
      <c r="D86">
        <v>103.08914508879933</v>
      </c>
      <c r="E86">
        <v>1014.6087634033596</v>
      </c>
      <c r="F86">
        <v>17.8965035564738</v>
      </c>
      <c r="G86">
        <v>8</v>
      </c>
      <c r="H86">
        <v>900</v>
      </c>
      <c r="I86">
        <v>42.313797291935565</v>
      </c>
      <c r="J86">
        <v>0.18906362727990597</v>
      </c>
      <c r="K86">
        <v>3.2759651410171647E-2</v>
      </c>
      <c r="L86">
        <v>1.1001853933650594</v>
      </c>
      <c r="M86">
        <v>7.2715017380215938</v>
      </c>
      <c r="N86" s="40">
        <v>3899</v>
      </c>
      <c r="O86">
        <v>3899</v>
      </c>
      <c r="P86">
        <v>186.10285949707031</v>
      </c>
      <c r="Q86">
        <v>1.5369356439614426</v>
      </c>
      <c r="R86">
        <v>1.1721844396066508</v>
      </c>
      <c r="S86">
        <v>6.7483106590291415</v>
      </c>
      <c r="T86" s="23">
        <v>35.766794189728614</v>
      </c>
      <c r="U86" s="25">
        <v>30.808289588967526</v>
      </c>
      <c r="V86" s="26">
        <v>1693.5705236587089</v>
      </c>
      <c r="W86" s="26">
        <v>1291.6461551327184</v>
      </c>
      <c r="X86" s="26">
        <v>-514.85116591497774</v>
      </c>
      <c r="Y86" s="26">
        <v>-171.97551164421762</v>
      </c>
      <c r="Z86" s="26">
        <v>776.79498921774064</v>
      </c>
      <c r="AA86" s="25">
        <v>392.76946896074514</v>
      </c>
      <c r="AB86" s="28">
        <v>8.2126851148167646E-4</v>
      </c>
      <c r="AC86" s="24">
        <v>2.9572001925492364</v>
      </c>
    </row>
    <row r="87" spans="1:29" x14ac:dyDescent="0.25">
      <c r="A87">
        <v>68</v>
      </c>
      <c r="B87">
        <v>0.68</v>
      </c>
      <c r="C87">
        <v>3.68</v>
      </c>
      <c r="D87">
        <v>102.75285204655873</v>
      </c>
      <c r="E87">
        <v>1017.3733649385186</v>
      </c>
      <c r="F87">
        <v>18.201757109840216</v>
      </c>
      <c r="G87">
        <v>8</v>
      </c>
      <c r="H87">
        <v>900</v>
      </c>
      <c r="I87">
        <v>42.544704351974417</v>
      </c>
      <c r="J87">
        <v>0.18803750365299543</v>
      </c>
      <c r="K87">
        <v>3.2636356523701879E-2</v>
      </c>
      <c r="L87">
        <v>1.0990312112286931</v>
      </c>
      <c r="M87">
        <v>7.2791381338990124</v>
      </c>
      <c r="N87" s="40">
        <v>3899</v>
      </c>
      <c r="O87">
        <v>3899</v>
      </c>
      <c r="P87">
        <v>186.14241027832031</v>
      </c>
      <c r="Q87">
        <v>1.5372622751890008</v>
      </c>
      <c r="R87">
        <v>1.1724648033454501</v>
      </c>
      <c r="S87">
        <v>6.7491319275406232</v>
      </c>
      <c r="T87" s="23">
        <v>35.775500347676441</v>
      </c>
      <c r="U87" s="25">
        <v>30.796885744619768</v>
      </c>
      <c r="V87" s="26">
        <v>1693.7156008557733</v>
      </c>
      <c r="W87" s="26">
        <v>1291.7912323297828</v>
      </c>
      <c r="X87" s="26">
        <v>-514.83135442848368</v>
      </c>
      <c r="Y87" s="26">
        <v>-171.84882059025139</v>
      </c>
      <c r="Z87" s="26">
        <v>776.95987790129914</v>
      </c>
      <c r="AA87" s="25">
        <v>394.30172121128976</v>
      </c>
      <c r="AB87" s="28">
        <v>8.2412751142690865E-4</v>
      </c>
      <c r="AC87" s="24">
        <v>2.9564805421821001</v>
      </c>
    </row>
    <row r="88" spans="1:29" x14ac:dyDescent="0.25">
      <c r="A88">
        <v>69</v>
      </c>
      <c r="B88">
        <v>0.69</v>
      </c>
      <c r="C88">
        <v>3.69</v>
      </c>
      <c r="D88">
        <v>102.41564392121003</v>
      </c>
      <c r="E88">
        <v>1020.1379664736776</v>
      </c>
      <c r="F88">
        <v>18.508163861854261</v>
      </c>
      <c r="G88">
        <v>8</v>
      </c>
      <c r="H88">
        <v>900</v>
      </c>
      <c r="I88">
        <v>42.776239730543978</v>
      </c>
      <c r="J88">
        <v>0.18701971118531194</v>
      </c>
      <c r="K88">
        <v>3.2511098375341316E-2</v>
      </c>
      <c r="L88">
        <v>1.0977881714651747</v>
      </c>
      <c r="M88">
        <v>7.2873803962769195</v>
      </c>
      <c r="N88" s="40">
        <v>3900</v>
      </c>
      <c r="O88">
        <v>3900</v>
      </c>
      <c r="P88">
        <v>186.18536376953125</v>
      </c>
      <c r="Q88">
        <v>1.5372227470202324</v>
      </c>
      <c r="R88">
        <v>1.1724689831320614</v>
      </c>
      <c r="S88">
        <v>6.7499560550520501</v>
      </c>
      <c r="T88" s="23">
        <v>35.78423787851392</v>
      </c>
      <c r="U88" s="25">
        <v>30.793055437101909</v>
      </c>
      <c r="V88" s="26">
        <v>1693.8750002023821</v>
      </c>
      <c r="W88" s="26">
        <v>1291.9506316763918</v>
      </c>
      <c r="X88" s="26">
        <v>-514.63597414665969</v>
      </c>
      <c r="Y88" s="26">
        <v>-171.81024919197685</v>
      </c>
      <c r="Z88" s="26">
        <v>777.31465752973213</v>
      </c>
      <c r="AA88" s="25">
        <v>395.83797629642288</v>
      </c>
      <c r="AB88" s="28">
        <v>8.2712435927767558E-4</v>
      </c>
      <c r="AC88" s="24">
        <v>2.9557586506052718</v>
      </c>
    </row>
    <row r="89" spans="1:29" x14ac:dyDescent="0.25">
      <c r="A89">
        <v>70</v>
      </c>
      <c r="B89">
        <v>0.7</v>
      </c>
      <c r="C89">
        <v>3.7</v>
      </c>
      <c r="D89">
        <v>102.07752071275316</v>
      </c>
      <c r="E89">
        <v>1022.9025680088366</v>
      </c>
      <c r="F89">
        <v>18.815751132039654</v>
      </c>
      <c r="G89">
        <v>8</v>
      </c>
      <c r="H89">
        <v>900</v>
      </c>
      <c r="I89">
        <v>43.008403427644275</v>
      </c>
      <c r="J89">
        <v>0.18601015993209094</v>
      </c>
      <c r="K89">
        <v>3.238927487721352E-2</v>
      </c>
      <c r="L89">
        <v>1.0966384980236961</v>
      </c>
      <c r="M89">
        <v>7.2950202043947732</v>
      </c>
      <c r="N89" s="40">
        <v>3901</v>
      </c>
      <c r="O89">
        <v>3901</v>
      </c>
      <c r="P89">
        <v>186.22467041015625</v>
      </c>
      <c r="Q89">
        <v>1.5371531369410489</v>
      </c>
      <c r="R89">
        <v>1.1724467883059098</v>
      </c>
      <c r="S89">
        <v>6.7507831794113278</v>
      </c>
      <c r="T89" s="23">
        <v>35.793008255098009</v>
      </c>
      <c r="U89" s="25">
        <v>30.789512606825102</v>
      </c>
      <c r="V89" s="26">
        <v>1694.0185061348013</v>
      </c>
      <c r="W89" s="26">
        <v>1292.094137608811</v>
      </c>
      <c r="X89" s="26">
        <v>-514.43336147143214</v>
      </c>
      <c r="Y89" s="26">
        <v>-171.77499398321649</v>
      </c>
      <c r="Z89" s="26">
        <v>777.66077613737889</v>
      </c>
      <c r="AA89" s="25">
        <v>397.40963831064079</v>
      </c>
      <c r="AB89" s="28">
        <v>8.3012896976519812E-4</v>
      </c>
      <c r="AC89" s="24">
        <v>2.9550343997607289</v>
      </c>
    </row>
    <row r="90" spans="1:29" x14ac:dyDescent="0.25">
      <c r="A90">
        <v>71</v>
      </c>
      <c r="B90">
        <v>0.71</v>
      </c>
      <c r="C90">
        <v>3.71</v>
      </c>
      <c r="D90">
        <v>101.73848242118818</v>
      </c>
      <c r="E90">
        <v>1025.6671695439957</v>
      </c>
      <c r="F90">
        <v>19.124495308558259</v>
      </c>
      <c r="G90">
        <v>8</v>
      </c>
      <c r="H90">
        <v>900</v>
      </c>
      <c r="I90">
        <v>43.241195443275267</v>
      </c>
      <c r="J90">
        <v>0.18500876115912596</v>
      </c>
      <c r="K90">
        <v>3.2268330516779561E-2</v>
      </c>
      <c r="L90">
        <v>1.0954963752155347</v>
      </c>
      <c r="M90">
        <v>7.3026257146912341</v>
      </c>
      <c r="N90" s="40">
        <v>3902</v>
      </c>
      <c r="O90">
        <v>3902</v>
      </c>
      <c r="P90">
        <v>186.26365661621094</v>
      </c>
      <c r="Q90">
        <v>1.5370809182578147</v>
      </c>
      <c r="R90">
        <v>1.17242225164664</v>
      </c>
      <c r="S90">
        <v>6.751613308381093</v>
      </c>
      <c r="T90" s="23">
        <v>35.801811571435557</v>
      </c>
      <c r="U90" s="25">
        <v>30.785966749887272</v>
      </c>
      <c r="V90" s="26">
        <v>1694.1604135871376</v>
      </c>
      <c r="W90" s="26">
        <v>1292.236045061147</v>
      </c>
      <c r="X90" s="26">
        <v>-514.22979773763973</v>
      </c>
      <c r="Y90" s="26">
        <v>-171.73972783978058</v>
      </c>
      <c r="Z90" s="26">
        <v>778.0062473235073</v>
      </c>
      <c r="AA90" s="25">
        <v>398.94844705030607</v>
      </c>
      <c r="AB90" s="28">
        <v>8.3313612778646018E-4</v>
      </c>
      <c r="AC90" s="24">
        <v>2.9543077856183824</v>
      </c>
    </row>
    <row r="91" spans="1:29" x14ac:dyDescent="0.25">
      <c r="A91">
        <v>72</v>
      </c>
      <c r="B91">
        <v>0.72</v>
      </c>
      <c r="C91">
        <v>3.7199999999999998</v>
      </c>
      <c r="D91">
        <v>101.39852904651505</v>
      </c>
      <c r="E91">
        <v>1028.4317710791547</v>
      </c>
      <c r="F91">
        <v>19.434396683678983</v>
      </c>
      <c r="G91">
        <v>8</v>
      </c>
      <c r="H91">
        <v>900</v>
      </c>
      <c r="I91">
        <v>43.474615777436988</v>
      </c>
      <c r="J91">
        <v>0.184015427323269</v>
      </c>
      <c r="K91">
        <v>3.214815704074319E-2</v>
      </c>
      <c r="L91">
        <v>1.0943583593255306</v>
      </c>
      <c r="M91">
        <v>7.3102196660064074</v>
      </c>
      <c r="N91" s="40">
        <v>3903</v>
      </c>
      <c r="O91">
        <v>3903</v>
      </c>
      <c r="P91">
        <v>186.30242919921875</v>
      </c>
      <c r="Q91">
        <v>1.5370069741775159</v>
      </c>
      <c r="R91">
        <v>1.1723961183145173</v>
      </c>
      <c r="S91">
        <v>6.7524464445088794</v>
      </c>
      <c r="T91" s="23">
        <v>35.810647866301231</v>
      </c>
      <c r="U91" s="25">
        <v>30.782406208399674</v>
      </c>
      <c r="V91" s="26">
        <v>1694.3010543505682</v>
      </c>
      <c r="W91" s="26">
        <v>1292.3766858245776</v>
      </c>
      <c r="X91" s="26">
        <v>-514.02532247641545</v>
      </c>
      <c r="Y91" s="26">
        <v>-171.70434379662254</v>
      </c>
      <c r="Z91" s="26">
        <v>778.35136334816218</v>
      </c>
      <c r="AA91" s="25">
        <v>400.48751972800767</v>
      </c>
      <c r="AB91" s="28">
        <v>8.3614561462486137E-4</v>
      </c>
      <c r="AC91" s="24">
        <v>2.9535788087281807</v>
      </c>
    </row>
    <row r="92" spans="1:29" x14ac:dyDescent="0.25">
      <c r="A92">
        <v>73</v>
      </c>
      <c r="B92">
        <v>0.73</v>
      </c>
      <c r="C92">
        <v>3.73</v>
      </c>
      <c r="D92">
        <v>101.05766058873377</v>
      </c>
      <c r="E92">
        <v>1031.1963726143135</v>
      </c>
      <c r="F92">
        <v>19.7454565054699</v>
      </c>
      <c r="G92">
        <v>8</v>
      </c>
      <c r="H92">
        <v>900</v>
      </c>
      <c r="I92">
        <v>43.708664430129431</v>
      </c>
      <c r="J92">
        <v>0.18303007205329769</v>
      </c>
      <c r="K92">
        <v>3.2028743478263726E-2</v>
      </c>
      <c r="L92">
        <v>1.093224287517355</v>
      </c>
      <c r="M92">
        <v>7.3178030266483622</v>
      </c>
      <c r="N92" s="40">
        <v>3904</v>
      </c>
      <c r="O92">
        <v>3904</v>
      </c>
      <c r="P92">
        <v>186.34101867675781</v>
      </c>
      <c r="Q92">
        <v>1.5369315577335048</v>
      </c>
      <c r="R92">
        <v>1.1723686348348736</v>
      </c>
      <c r="S92">
        <v>6.7532825901235043</v>
      </c>
      <c r="T92" s="23">
        <v>35.819517176205494</v>
      </c>
      <c r="U92" s="25">
        <v>30.778830431204039</v>
      </c>
      <c r="V92" s="26">
        <v>1694.4406767922192</v>
      </c>
      <c r="W92" s="26">
        <v>1292.5163082662286</v>
      </c>
      <c r="X92" s="26">
        <v>-513.82014206276483</v>
      </c>
      <c r="Y92" s="26">
        <v>-171.66881120723852</v>
      </c>
      <c r="Z92" s="26">
        <v>778.6961662034638</v>
      </c>
      <c r="AA92" s="25">
        <v>402.02817704523727</v>
      </c>
      <c r="AB92" s="28">
        <v>8.3915741131779242E-4</v>
      </c>
      <c r="AC92" s="24">
        <v>2.9528474698423883</v>
      </c>
    </row>
    <row r="93" spans="1:29" x14ac:dyDescent="0.25">
      <c r="A93">
        <v>74</v>
      </c>
      <c r="B93">
        <v>0.74</v>
      </c>
      <c r="C93">
        <v>3.74</v>
      </c>
      <c r="D93">
        <v>100.71587704784437</v>
      </c>
      <c r="E93">
        <v>1033.9609741494728</v>
      </c>
      <c r="F93">
        <v>20.057676059346139</v>
      </c>
      <c r="G93">
        <v>8</v>
      </c>
      <c r="H93">
        <v>900</v>
      </c>
      <c r="I93">
        <v>43.943341401352598</v>
      </c>
      <c r="J93">
        <v>0.18205261013113938</v>
      </c>
      <c r="K93">
        <v>3.1910082797333365E-2</v>
      </c>
      <c r="L93">
        <v>1.0920941277420295</v>
      </c>
      <c r="M93">
        <v>7.3253758964353031</v>
      </c>
      <c r="N93" s="40">
        <v>3905</v>
      </c>
      <c r="O93">
        <v>3905</v>
      </c>
      <c r="P93">
        <v>186.37942504882813</v>
      </c>
      <c r="Q93">
        <v>1.5368546700569183</v>
      </c>
      <c r="R93">
        <v>1.1723398010740969</v>
      </c>
      <c r="S93">
        <v>6.7541217475348221</v>
      </c>
      <c r="T93" s="23">
        <v>35.828419537512509</v>
      </c>
      <c r="U93" s="25">
        <v>30.775239310040352</v>
      </c>
      <c r="V93" s="26">
        <v>1694.5792760183858</v>
      </c>
      <c r="W93" s="26">
        <v>1292.6549074923953</v>
      </c>
      <c r="X93" s="26">
        <v>-513.6142497076047</v>
      </c>
      <c r="Y93" s="26">
        <v>-171.63312994611292</v>
      </c>
      <c r="Z93" s="26">
        <v>779.0406577847906</v>
      </c>
      <c r="AA93" s="25">
        <v>403.57050183892699</v>
      </c>
      <c r="AB93" s="28">
        <v>8.4217150689003262E-4</v>
      </c>
      <c r="AC93" s="24">
        <v>2.952113769740615</v>
      </c>
    </row>
    <row r="94" spans="1:29" x14ac:dyDescent="0.25">
      <c r="A94">
        <v>75</v>
      </c>
      <c r="B94">
        <v>0.75</v>
      </c>
      <c r="C94">
        <v>3.75</v>
      </c>
      <c r="D94">
        <v>100.37317842384682</v>
      </c>
      <c r="E94">
        <v>1036.7255756846316</v>
      </c>
      <c r="F94">
        <v>20.371056631358812</v>
      </c>
      <c r="G94">
        <v>8</v>
      </c>
      <c r="H94">
        <v>900</v>
      </c>
      <c r="I94">
        <v>44.178646691106465</v>
      </c>
      <c r="J94">
        <v>0.18108295747344538</v>
      </c>
      <c r="K94">
        <v>3.1792168199346015E-2</v>
      </c>
      <c r="L94">
        <v>1.0909678533859508</v>
      </c>
      <c r="M94">
        <v>7.3329383401820971</v>
      </c>
      <c r="N94" s="40">
        <v>3906</v>
      </c>
      <c r="O94">
        <v>3906</v>
      </c>
      <c r="P94">
        <v>186.41764831542969</v>
      </c>
      <c r="Q94">
        <v>1.5367763122777358</v>
      </c>
      <c r="R94">
        <v>1.1723096171150225</v>
      </c>
      <c r="S94">
        <v>6.7549639190417121</v>
      </c>
      <c r="T94" s="23">
        <v>35.837354986524893</v>
      </c>
      <c r="U94" s="25">
        <v>30.771632755195117</v>
      </c>
      <c r="V94" s="26">
        <v>1694.716848139379</v>
      </c>
      <c r="W94" s="26">
        <v>1292.7924796133884</v>
      </c>
      <c r="X94" s="26">
        <v>-513.40763990741732</v>
      </c>
      <c r="Y94" s="26">
        <v>-171.59729989029336</v>
      </c>
      <c r="Z94" s="26">
        <v>779.3848397059711</v>
      </c>
      <c r="AA94" s="25">
        <v>405.11449053993977</v>
      </c>
      <c r="AB94" s="28">
        <v>8.4518789069587541E-4</v>
      </c>
      <c r="AC94" s="24">
        <v>2.9513777092228066</v>
      </c>
    </row>
    <row r="95" spans="1:29" x14ac:dyDescent="0.25">
      <c r="A95">
        <v>76</v>
      </c>
      <c r="B95">
        <v>0.76</v>
      </c>
      <c r="C95">
        <v>3.76</v>
      </c>
      <c r="D95">
        <v>100.02956471674115</v>
      </c>
      <c r="E95">
        <v>1039.4901772197907</v>
      </c>
      <c r="F95">
        <v>20.685599506739223</v>
      </c>
      <c r="G95">
        <v>8</v>
      </c>
      <c r="H95">
        <v>900</v>
      </c>
      <c r="I95">
        <v>44.414580299391055</v>
      </c>
      <c r="J95">
        <v>0.18012103111350763</v>
      </c>
      <c r="K95">
        <v>3.1674992971074734E-2</v>
      </c>
      <c r="L95">
        <v>1.089845438284651</v>
      </c>
      <c r="M95">
        <v>7.3404904209091368</v>
      </c>
      <c r="N95" s="40">
        <v>3907</v>
      </c>
      <c r="O95">
        <v>3907</v>
      </c>
      <c r="P95">
        <v>186.45567321777344</v>
      </c>
      <c r="Q95">
        <v>1.5366963597676746</v>
      </c>
      <c r="R95">
        <v>1.1722779572999296</v>
      </c>
      <c r="S95">
        <v>6.755809106932408</v>
      </c>
      <c r="T95" s="23">
        <v>35.846323559487232</v>
      </c>
      <c r="U95" s="25">
        <v>30.768010678622037</v>
      </c>
      <c r="V95" s="26">
        <v>1694.8532506408715</v>
      </c>
      <c r="W95" s="26">
        <v>1292.9288821148809</v>
      </c>
      <c r="X95" s="26">
        <v>-513.20018519306086</v>
      </c>
      <c r="Y95" s="26">
        <v>-171.56133617814638</v>
      </c>
      <c r="Z95" s="26">
        <v>779.72869692182007</v>
      </c>
      <c r="AA95" s="25">
        <v>406.66011602528107</v>
      </c>
      <c r="AB95" s="28">
        <v>8.4820655211359508E-4</v>
      </c>
      <c r="AC95" s="24">
        <v>2.9506392891089375</v>
      </c>
    </row>
    <row r="96" spans="1:29" x14ac:dyDescent="0.25">
      <c r="A96">
        <v>77</v>
      </c>
      <c r="B96">
        <v>0.77</v>
      </c>
      <c r="C96">
        <v>3.77</v>
      </c>
      <c r="D96">
        <v>99.685035926527334</v>
      </c>
      <c r="E96">
        <v>1042.2547787549497</v>
      </c>
      <c r="F96">
        <v>21.001305969851366</v>
      </c>
      <c r="G96">
        <v>8</v>
      </c>
      <c r="H96">
        <v>900</v>
      </c>
      <c r="I96">
        <v>44.651142226206368</v>
      </c>
      <c r="J96">
        <v>0.17916674918351116</v>
      </c>
      <c r="K96">
        <v>3.155855047771939E-2</v>
      </c>
      <c r="L96">
        <v>1.0887268565220154</v>
      </c>
      <c r="M96">
        <v>7.3480322011678325</v>
      </c>
      <c r="N96" s="40">
        <v>3908</v>
      </c>
      <c r="O96">
        <v>3908</v>
      </c>
      <c r="P96">
        <v>186.4935302734375</v>
      </c>
      <c r="Q96">
        <v>1.5366150652007904</v>
      </c>
      <c r="R96">
        <v>1.1722450732830976</v>
      </c>
      <c r="S96">
        <v>6.7566573134845216</v>
      </c>
      <c r="T96" s="23">
        <v>35.8553252925864</v>
      </c>
      <c r="U96" s="25">
        <v>30.764372993262914</v>
      </c>
      <c r="V96" s="26">
        <v>1694.9887571637935</v>
      </c>
      <c r="W96" s="26">
        <v>1293.0643886378027</v>
      </c>
      <c r="X96" s="26">
        <v>-512.99212436350956</v>
      </c>
      <c r="Y96" s="26">
        <v>-171.52520817419918</v>
      </c>
      <c r="Z96" s="26">
        <v>780.07226427429316</v>
      </c>
      <c r="AA96" s="25">
        <v>408.20739457056595</v>
      </c>
      <c r="AB96" s="28">
        <v>8.5122748053212405E-4</v>
      </c>
      <c r="AC96" s="24">
        <v>2.9498985102389721</v>
      </c>
    </row>
    <row r="97" spans="1:29" x14ac:dyDescent="0.25">
      <c r="A97">
        <v>78</v>
      </c>
      <c r="B97">
        <v>0.78</v>
      </c>
      <c r="C97">
        <v>3.7800000000000002</v>
      </c>
      <c r="D97">
        <v>99.339592053205351</v>
      </c>
      <c r="E97">
        <v>1045.0193802901088</v>
      </c>
      <c r="F97">
        <v>21.318177304200518</v>
      </c>
      <c r="G97">
        <v>8</v>
      </c>
      <c r="H97">
        <v>900</v>
      </c>
      <c r="I97">
        <v>44.888332471552403</v>
      </c>
      <c r="J97">
        <v>0.17822003089711411</v>
      </c>
      <c r="K97">
        <v>3.1442834161561073E-2</v>
      </c>
      <c r="L97">
        <v>1.087612082419622</v>
      </c>
      <c r="M97">
        <v>7.3555637430970018</v>
      </c>
      <c r="N97" s="40">
        <v>3908</v>
      </c>
      <c r="O97">
        <v>3908</v>
      </c>
      <c r="P97">
        <v>186.53118896484375</v>
      </c>
      <c r="Q97">
        <v>1.5369253543162664</v>
      </c>
      <c r="R97">
        <v>1.172510665262847</v>
      </c>
      <c r="S97">
        <v>6.7575085409650537</v>
      </c>
      <c r="T97" s="23">
        <v>35.864360221951685</v>
      </c>
      <c r="U97" s="25">
        <v>30.752850408711122</v>
      </c>
      <c r="V97" s="26">
        <v>1695.1230865850114</v>
      </c>
      <c r="W97" s="26">
        <v>1293.1987180590211</v>
      </c>
      <c r="X97" s="26">
        <v>-512.96581901804427</v>
      </c>
      <c r="Y97" s="26">
        <v>-171.39735760446848</v>
      </c>
      <c r="Z97" s="26">
        <v>780.2328990409768</v>
      </c>
      <c r="AA97" s="25">
        <v>409.75632079850266</v>
      </c>
      <c r="AB97" s="28">
        <v>8.541042411751576E-4</v>
      </c>
      <c r="AC97" s="24">
        <v>2.9491553734728391</v>
      </c>
    </row>
    <row r="98" spans="1:29" x14ac:dyDescent="0.25">
      <c r="A98">
        <v>79</v>
      </c>
      <c r="B98">
        <v>0.79</v>
      </c>
      <c r="C98">
        <v>3.79</v>
      </c>
      <c r="D98">
        <v>98.99323309677527</v>
      </c>
      <c r="E98">
        <v>1047.7839818252678</v>
      </c>
      <c r="F98">
        <v>21.636214792444026</v>
      </c>
      <c r="G98">
        <v>8</v>
      </c>
      <c r="H98">
        <v>900</v>
      </c>
      <c r="I98">
        <v>45.126151035429146</v>
      </c>
      <c r="J98">
        <v>0.17728079653234979</v>
      </c>
      <c r="K98">
        <v>3.1325192600336303E-2</v>
      </c>
      <c r="L98">
        <v>1.0864093596328075</v>
      </c>
      <c r="M98">
        <v>7.3637068100222347</v>
      </c>
      <c r="N98" s="40">
        <v>3909</v>
      </c>
      <c r="O98">
        <v>3909</v>
      </c>
      <c r="P98">
        <v>186.57220458984375</v>
      </c>
      <c r="Q98">
        <v>1.536870040366582</v>
      </c>
      <c r="R98">
        <v>1.172500352424342</v>
      </c>
      <c r="S98">
        <v>6.7583626452062289</v>
      </c>
      <c r="T98" s="23">
        <v>35.87342682921426</v>
      </c>
      <c r="U98" s="25">
        <v>30.748875109724139</v>
      </c>
      <c r="V98" s="26">
        <v>1695.2714260324829</v>
      </c>
      <c r="W98" s="26">
        <v>1293.3470575064923</v>
      </c>
      <c r="X98" s="26">
        <v>-512.76289029734562</v>
      </c>
      <c r="Y98" s="26">
        <v>-171.35744507217507</v>
      </c>
      <c r="Z98" s="26">
        <v>780.5841672091467</v>
      </c>
      <c r="AA98" s="25">
        <v>411.30926084385635</v>
      </c>
      <c r="AB98" s="28">
        <v>8.5712341819466076E-4</v>
      </c>
      <c r="AC98" s="24">
        <v>2.9484100074487096</v>
      </c>
    </row>
    <row r="99" spans="1:29" x14ac:dyDescent="0.25">
      <c r="A99">
        <v>80</v>
      </c>
      <c r="B99">
        <v>0.8</v>
      </c>
      <c r="C99">
        <v>3.8</v>
      </c>
      <c r="D99">
        <v>98.64595905723705</v>
      </c>
      <c r="E99">
        <v>1050.5485833604268</v>
      </c>
      <c r="F99">
        <v>21.955446668448282</v>
      </c>
      <c r="G99">
        <v>8</v>
      </c>
      <c r="H99">
        <v>900</v>
      </c>
      <c r="I99">
        <v>45.364597917836612</v>
      </c>
      <c r="J99">
        <v>0.17634896741484249</v>
      </c>
      <c r="K99">
        <v>3.12108160593914E-2</v>
      </c>
      <c r="L99">
        <v>1.0852986415513159</v>
      </c>
      <c r="M99">
        <v>7.3712429866906248</v>
      </c>
      <c r="N99" s="40">
        <v>3910</v>
      </c>
      <c r="O99">
        <v>3910</v>
      </c>
      <c r="P99">
        <v>186.60963439941406</v>
      </c>
      <c r="Q99">
        <v>1.5367852244657629</v>
      </c>
      <c r="R99">
        <v>1.1724641912833114</v>
      </c>
      <c r="S99">
        <v>6.7592197686244235</v>
      </c>
      <c r="T99" s="23">
        <v>35.882526638038279</v>
      </c>
      <c r="U99" s="25">
        <v>30.745182639285574</v>
      </c>
      <c r="V99" s="26">
        <v>1695.4042579093837</v>
      </c>
      <c r="W99" s="26">
        <v>1293.4798893833934</v>
      </c>
      <c r="X99" s="26">
        <v>-512.5528725396814</v>
      </c>
      <c r="Y99" s="26">
        <v>-171.3207866099296</v>
      </c>
      <c r="Z99" s="26">
        <v>780.92701684371195</v>
      </c>
      <c r="AA99" s="25">
        <v>412.89880957701013</v>
      </c>
      <c r="AB99" s="28">
        <v>8.6015038691389378E-4</v>
      </c>
      <c r="AC99" s="24">
        <v>2.9476622906651828</v>
      </c>
    </row>
    <row r="100" spans="1:29" x14ac:dyDescent="0.25">
      <c r="A100">
        <v>81</v>
      </c>
      <c r="B100">
        <v>0.81000000000000105</v>
      </c>
      <c r="C100">
        <v>3.8100000000000009</v>
      </c>
      <c r="D100">
        <v>98.297769934590619</v>
      </c>
      <c r="E100">
        <v>1053.3131848955861</v>
      </c>
      <c r="F100">
        <v>22.275848415745497</v>
      </c>
      <c r="G100">
        <v>8</v>
      </c>
      <c r="H100">
        <v>900</v>
      </c>
      <c r="I100">
        <v>45.603673118774815</v>
      </c>
      <c r="J100">
        <v>0.17542446590133193</v>
      </c>
      <c r="K100">
        <v>3.1097246833962876E-2</v>
      </c>
      <c r="L100">
        <v>1.0841951374478818</v>
      </c>
      <c r="M100">
        <v>7.3787455077795601</v>
      </c>
      <c r="N100" s="40">
        <v>3911</v>
      </c>
      <c r="O100">
        <v>3911</v>
      </c>
      <c r="P100">
        <v>186.64675903320313</v>
      </c>
      <c r="Q100">
        <v>1.5366979393682283</v>
      </c>
      <c r="R100">
        <v>1.1724258144544697</v>
      </c>
      <c r="S100">
        <v>6.7600799190113374</v>
      </c>
      <c r="T100" s="23">
        <v>35.891659743356286</v>
      </c>
      <c r="U100" s="25">
        <v>30.741486012898033</v>
      </c>
      <c r="V100" s="26">
        <v>1695.5355808298302</v>
      </c>
      <c r="W100" s="26">
        <v>1293.6112123038397</v>
      </c>
      <c r="X100" s="26">
        <v>-512.34195264642244</v>
      </c>
      <c r="Y100" s="26">
        <v>-171.28410088155246</v>
      </c>
      <c r="Z100" s="26">
        <v>781.26925965741725</v>
      </c>
      <c r="AA100" s="25">
        <v>414.45425469883287</v>
      </c>
      <c r="AB100" s="28">
        <v>8.6317980050232279E-4</v>
      </c>
      <c r="AC100" s="24">
        <v>2.9469122191907773</v>
      </c>
    </row>
    <row r="101" spans="1:29" x14ac:dyDescent="0.25">
      <c r="A101">
        <v>82</v>
      </c>
      <c r="B101">
        <v>0.82000000000000095</v>
      </c>
      <c r="C101">
        <v>3.8200000000000012</v>
      </c>
      <c r="D101">
        <v>97.948665728836119</v>
      </c>
      <c r="E101">
        <v>1056.0777864307452</v>
      </c>
      <c r="F101">
        <v>22.597420291654409</v>
      </c>
      <c r="G101">
        <v>8</v>
      </c>
      <c r="H101">
        <v>900</v>
      </c>
      <c r="I101">
        <v>45.843376638243726</v>
      </c>
      <c r="J101">
        <v>0.17450721536349909</v>
      </c>
      <c r="K101">
        <v>3.0984382182767538E-2</v>
      </c>
      <c r="L101">
        <v>1.0830954775084949</v>
      </c>
      <c r="M101">
        <v>7.3862371010936609</v>
      </c>
      <c r="N101" s="40">
        <v>3912</v>
      </c>
      <c r="O101">
        <v>3912</v>
      </c>
      <c r="P101">
        <v>186.68368530273438</v>
      </c>
      <c r="Q101">
        <v>1.536609066142139</v>
      </c>
      <c r="R101">
        <v>1.1723859678922597</v>
      </c>
      <c r="S101">
        <v>6.7609430988118397</v>
      </c>
      <c r="T101" s="23">
        <v>35.900826183402366</v>
      </c>
      <c r="U101" s="25">
        <v>30.737773826339183</v>
      </c>
      <c r="V101" s="26">
        <v>1695.6657376978858</v>
      </c>
      <c r="W101" s="26">
        <v>1293.7413691718955</v>
      </c>
      <c r="X101" s="26">
        <v>-512.13018879381798</v>
      </c>
      <c r="Y101" s="26">
        <v>-171.24728094682342</v>
      </c>
      <c r="Z101" s="26">
        <v>781.61118037807751</v>
      </c>
      <c r="AA101" s="25">
        <v>416.00991163145926</v>
      </c>
      <c r="AB101" s="28">
        <v>8.6621143705212233E-4</v>
      </c>
      <c r="AC101" s="24">
        <v>2.9461597937719226</v>
      </c>
    </row>
    <row r="102" spans="1:29" x14ac:dyDescent="0.25">
      <c r="A102">
        <v>83</v>
      </c>
      <c r="B102">
        <v>0.83000000000000096</v>
      </c>
      <c r="C102">
        <v>3.830000000000001</v>
      </c>
      <c r="D102">
        <v>97.598646439973464</v>
      </c>
      <c r="E102">
        <v>1058.8423879659042</v>
      </c>
      <c r="F102">
        <v>22.920163535041127</v>
      </c>
      <c r="G102">
        <v>8</v>
      </c>
      <c r="H102">
        <v>900</v>
      </c>
      <c r="I102">
        <v>46.083708476243338</v>
      </c>
      <c r="J102">
        <v>0.17359714017208683</v>
      </c>
      <c r="K102">
        <v>3.0872212124000594E-2</v>
      </c>
      <c r="L102">
        <v>1.0819995053172187</v>
      </c>
      <c r="M102">
        <v>7.393718722315473</v>
      </c>
      <c r="N102" s="40">
        <v>3913</v>
      </c>
      <c r="O102">
        <v>3913</v>
      </c>
      <c r="P102">
        <v>186.72044372558594</v>
      </c>
      <c r="Q102">
        <v>1.5365188571336232</v>
      </c>
      <c r="R102">
        <v>1.1723448976880522</v>
      </c>
      <c r="S102">
        <v>6.7618093102488919</v>
      </c>
      <c r="T102" s="23">
        <v>35.910025994110093</v>
      </c>
      <c r="U102" s="25">
        <v>30.734045551760875</v>
      </c>
      <c r="V102" s="26">
        <v>1695.794977548383</v>
      </c>
      <c r="W102" s="26">
        <v>1293.8706090223927</v>
      </c>
      <c r="X102" s="26">
        <v>-511.91778890882802</v>
      </c>
      <c r="Y102" s="26">
        <v>-171.21029618438001</v>
      </c>
      <c r="Z102" s="26">
        <v>781.95282011356471</v>
      </c>
      <c r="AA102" s="25">
        <v>417.5671412343728</v>
      </c>
      <c r="AB102" s="28">
        <v>8.6924527765397386E-4</v>
      </c>
      <c r="AC102" s="24">
        <v>2.9454050153592903</v>
      </c>
    </row>
    <row r="103" spans="1:29" x14ac:dyDescent="0.25">
      <c r="A103">
        <v>84</v>
      </c>
      <c r="B103">
        <v>0.84000000000000097</v>
      </c>
      <c r="C103">
        <v>3.8400000000000007</v>
      </c>
      <c r="D103">
        <v>97.247712068002713</v>
      </c>
      <c r="E103">
        <v>1061.6069895010633</v>
      </c>
      <c r="F103">
        <v>23.244079422889858</v>
      </c>
      <c r="G103">
        <v>8</v>
      </c>
      <c r="H103">
        <v>900</v>
      </c>
      <c r="I103">
        <v>46.324668632773665</v>
      </c>
      <c r="J103">
        <v>0.17269416568130999</v>
      </c>
      <c r="K103">
        <v>3.07607303915385E-2</v>
      </c>
      <c r="L103">
        <v>1.0809071913704777</v>
      </c>
      <c r="M103">
        <v>7.4011904665532233</v>
      </c>
      <c r="N103" s="40">
        <v>3914</v>
      </c>
      <c r="O103">
        <v>3914</v>
      </c>
      <c r="P103">
        <v>186.75703430175781</v>
      </c>
      <c r="Q103">
        <v>1.5364273133665309</v>
      </c>
      <c r="R103">
        <v>1.1723026036998969</v>
      </c>
      <c r="S103">
        <v>6.7626785555265458</v>
      </c>
      <c r="T103" s="23">
        <v>35.919259211267558</v>
      </c>
      <c r="U103" s="25">
        <v>30.730301091021431</v>
      </c>
      <c r="V103" s="26">
        <v>1695.9232958298553</v>
      </c>
      <c r="W103" s="26">
        <v>1293.9989273038648</v>
      </c>
      <c r="X103" s="26">
        <v>-511.70474679269739</v>
      </c>
      <c r="Y103" s="26">
        <v>-171.17314649384829</v>
      </c>
      <c r="Z103" s="26">
        <v>782.29418051116738</v>
      </c>
      <c r="AA103" s="25">
        <v>419.12602924790173</v>
      </c>
      <c r="AB103" s="28">
        <v>8.7228131144279075E-4</v>
      </c>
      <c r="AC103" s="24">
        <v>2.9446478849306383</v>
      </c>
    </row>
    <row r="104" spans="1:29" x14ac:dyDescent="0.25">
      <c r="A104">
        <v>85</v>
      </c>
      <c r="B104">
        <v>0.85000000000000098</v>
      </c>
      <c r="C104">
        <v>3.850000000000001</v>
      </c>
      <c r="D104">
        <v>96.895862612923793</v>
      </c>
      <c r="E104">
        <v>1064.3715910362221</v>
      </c>
      <c r="F104">
        <v>23.569169232940361</v>
      </c>
      <c r="G104">
        <v>8</v>
      </c>
      <c r="H104">
        <v>900</v>
      </c>
      <c r="I104">
        <v>46.56625710783473</v>
      </c>
      <c r="J104">
        <v>0.17179821821354863</v>
      </c>
      <c r="K104">
        <v>3.0649930932230885E-2</v>
      </c>
      <c r="L104">
        <v>1.0798185113742826</v>
      </c>
      <c r="M104">
        <v>7.408652394575471</v>
      </c>
      <c r="N104" s="40">
        <v>3915</v>
      </c>
      <c r="O104">
        <v>3915</v>
      </c>
      <c r="P104">
        <v>186.79342651367188</v>
      </c>
      <c r="Q104">
        <v>1.536334184863406</v>
      </c>
      <c r="R104">
        <v>1.1722588349932002</v>
      </c>
      <c r="S104">
        <v>6.7635508368379886</v>
      </c>
      <c r="T104" s="23">
        <v>35.928525870602826</v>
      </c>
      <c r="U104" s="25">
        <v>30.726540363763878</v>
      </c>
      <c r="V104" s="26">
        <v>1696.0504118618699</v>
      </c>
      <c r="W104" s="26">
        <v>1294.1260433358793</v>
      </c>
      <c r="X104" s="26">
        <v>-511.49081333668994</v>
      </c>
      <c r="Y104" s="26">
        <v>-171.13586229499177</v>
      </c>
      <c r="Z104" s="26">
        <v>782.63522999918939</v>
      </c>
      <c r="AA104" s="25">
        <v>420.68652754611941</v>
      </c>
      <c r="AB104" s="28">
        <v>8.7531952788033607E-4</v>
      </c>
      <c r="AC104" s="24">
        <v>2.943888403483772</v>
      </c>
    </row>
    <row r="105" spans="1:29" x14ac:dyDescent="0.25">
      <c r="A105">
        <v>86</v>
      </c>
      <c r="B105">
        <v>0.86000000000000099</v>
      </c>
      <c r="C105">
        <v>3.8600000000000012</v>
      </c>
      <c r="D105">
        <v>96.543098074736704</v>
      </c>
      <c r="E105">
        <v>1067.1361925713813</v>
      </c>
      <c r="F105">
        <v>23.895434242219196</v>
      </c>
      <c r="G105">
        <v>8</v>
      </c>
      <c r="H105">
        <v>900</v>
      </c>
      <c r="I105">
        <v>46.808473901426517</v>
      </c>
      <c r="J105">
        <v>0.17090922504431821</v>
      </c>
      <c r="K105">
        <v>3.0539807767338969E-2</v>
      </c>
      <c r="L105">
        <v>1.0787334414473699</v>
      </c>
      <c r="M105">
        <v>7.4161045654301336</v>
      </c>
      <c r="N105" s="40">
        <v>3915</v>
      </c>
      <c r="O105">
        <v>3915</v>
      </c>
      <c r="P105">
        <v>186.82966613769531</v>
      </c>
      <c r="Q105">
        <v>1.536632247671466</v>
      </c>
      <c r="R105">
        <v>1.1725133843292739</v>
      </c>
      <c r="S105">
        <v>6.764426156365869</v>
      </c>
      <c r="T105" s="23">
        <v>35.9378260077874</v>
      </c>
      <c r="U105" s="25">
        <v>30.714917846009342</v>
      </c>
      <c r="V105" s="26">
        <v>1696.1767378187415</v>
      </c>
      <c r="W105" s="26">
        <v>1294.2523692927509</v>
      </c>
      <c r="X105" s="26">
        <v>-511.45970032669231</v>
      </c>
      <c r="Y105" s="26">
        <v>-171.00699626981714</v>
      </c>
      <c r="Z105" s="26">
        <v>782.79266896605861</v>
      </c>
      <c r="AA105" s="25">
        <v>422.24865340670789</v>
      </c>
      <c r="AB105" s="28">
        <v>8.7820962893037091E-4</v>
      </c>
      <c r="AC105" s="24">
        <v>2.9431265720362454</v>
      </c>
    </row>
    <row r="106" spans="1:29" x14ac:dyDescent="0.25">
      <c r="A106">
        <v>87</v>
      </c>
      <c r="B106">
        <v>0.87000000000000099</v>
      </c>
      <c r="C106">
        <v>3.870000000000001</v>
      </c>
      <c r="D106">
        <v>96.189418453441519</v>
      </c>
      <c r="E106">
        <v>1069.9007941065402</v>
      </c>
      <c r="F106">
        <v>24.222875726991557</v>
      </c>
      <c r="G106">
        <v>8</v>
      </c>
      <c r="H106">
        <v>900</v>
      </c>
      <c r="I106">
        <v>47.051319013548998</v>
      </c>
      <c r="J106">
        <v>0.1700271143875117</v>
      </c>
      <c r="K106">
        <v>3.0427790411015912E-2</v>
      </c>
      <c r="L106">
        <v>1.0775611367929241</v>
      </c>
      <c r="M106">
        <v>7.424172723795408</v>
      </c>
      <c r="N106" s="40">
        <v>3916</v>
      </c>
      <c r="O106">
        <v>3916</v>
      </c>
      <c r="P106">
        <v>186.86920166015625</v>
      </c>
      <c r="Q106">
        <v>1.536564937042143</v>
      </c>
      <c r="R106">
        <v>1.1724920446035016</v>
      </c>
      <c r="S106">
        <v>6.7653043659947993</v>
      </c>
      <c r="T106" s="23">
        <v>35.947158061343785</v>
      </c>
      <c r="U106" s="25">
        <v>30.710821423814473</v>
      </c>
      <c r="V106" s="26">
        <v>1696.3166026537544</v>
      </c>
      <c r="W106" s="26">
        <v>1294.3922341277639</v>
      </c>
      <c r="X106" s="26">
        <v>-511.25093805024858</v>
      </c>
      <c r="Y106" s="26">
        <v>-170.96594236243604</v>
      </c>
      <c r="Z106" s="26">
        <v>783.14129607751534</v>
      </c>
      <c r="AA106" s="25">
        <v>423.81481624598678</v>
      </c>
      <c r="AB106" s="28">
        <v>8.8124581599124951E-4</v>
      </c>
      <c r="AC106" s="24">
        <v>2.9423625223512442</v>
      </c>
    </row>
    <row r="107" spans="1:29" x14ac:dyDescent="0.25">
      <c r="A107">
        <v>88</v>
      </c>
      <c r="B107">
        <v>0.880000000000001</v>
      </c>
      <c r="C107">
        <v>3.8800000000000008</v>
      </c>
      <c r="D107">
        <v>95.834823749038193</v>
      </c>
      <c r="E107">
        <v>1072.6653956416992</v>
      </c>
      <c r="F107">
        <v>24.551522660105032</v>
      </c>
      <c r="G107">
        <v>8</v>
      </c>
      <c r="H107">
        <v>900</v>
      </c>
      <c r="I107">
        <v>47.294792444202201</v>
      </c>
      <c r="J107">
        <v>0.16915181538090687</v>
      </c>
      <c r="K107">
        <v>3.0318912332839811E-2</v>
      </c>
      <c r="L107">
        <v>1.076479791876036</v>
      </c>
      <c r="M107">
        <v>7.4316304498926016</v>
      </c>
      <c r="N107" s="40">
        <v>3917</v>
      </c>
      <c r="O107">
        <v>3917</v>
      </c>
      <c r="P107">
        <v>186.90521240234375</v>
      </c>
      <c r="Q107">
        <v>1.5364686850537324</v>
      </c>
      <c r="R107">
        <v>1.1724453759932003</v>
      </c>
      <c r="S107">
        <v>6.7661856118107906</v>
      </c>
      <c r="T107" s="23">
        <v>35.956523595878409</v>
      </c>
      <c r="U107" s="25">
        <v>30.707004239842821</v>
      </c>
      <c r="V107" s="26">
        <v>1696.4413833661711</v>
      </c>
      <c r="W107" s="26">
        <v>1294.5170148401808</v>
      </c>
      <c r="X107" s="26">
        <v>-511.03530686931435</v>
      </c>
      <c r="Y107" s="26">
        <v>-170.92808082609247</v>
      </c>
      <c r="Z107" s="26">
        <v>783.48170797086641</v>
      </c>
      <c r="AA107" s="25">
        <v>425.41854239121295</v>
      </c>
      <c r="AB107" s="28">
        <v>8.8428981801680351E-4</v>
      </c>
      <c r="AC107" s="24">
        <v>2.9415961301903617</v>
      </c>
    </row>
    <row r="108" spans="1:29" x14ac:dyDescent="0.25">
      <c r="A108">
        <v>89</v>
      </c>
      <c r="B108">
        <v>0.89000000000000101</v>
      </c>
      <c r="C108">
        <v>3.890000000000001</v>
      </c>
      <c r="D108">
        <v>95.479313961526714</v>
      </c>
      <c r="E108">
        <v>1075.4299971768583</v>
      </c>
      <c r="F108">
        <v>24.881349795400006</v>
      </c>
      <c r="G108">
        <v>8</v>
      </c>
      <c r="H108">
        <v>900</v>
      </c>
      <c r="I108">
        <v>47.538894193386135</v>
      </c>
      <c r="J108">
        <v>0.16828325807193475</v>
      </c>
      <c r="K108">
        <v>3.0210789657815276E-2</v>
      </c>
      <c r="L108">
        <v>1.0754054103453345</v>
      </c>
      <c r="M108">
        <v>7.4390550047828352</v>
      </c>
      <c r="N108" s="40">
        <v>3918</v>
      </c>
      <c r="O108">
        <v>3918</v>
      </c>
      <c r="P108">
        <v>186.94093322753906</v>
      </c>
      <c r="Q108">
        <v>1.5363700995218883</v>
      </c>
      <c r="R108">
        <v>1.1723966174680738</v>
      </c>
      <c r="S108">
        <v>6.7670699016288074</v>
      </c>
      <c r="T108" s="23">
        <v>35.965922707070519</v>
      </c>
      <c r="U108" s="25">
        <v>30.703182070856059</v>
      </c>
      <c r="V108" s="26">
        <v>1696.5647568282141</v>
      </c>
      <c r="W108" s="26">
        <v>1294.6403883022235</v>
      </c>
      <c r="X108" s="26">
        <v>-510.81884133158519</v>
      </c>
      <c r="Y108" s="26">
        <v>-170.89017611042308</v>
      </c>
      <c r="Z108" s="26">
        <v>783.82154697063834</v>
      </c>
      <c r="AA108" s="25">
        <v>426.98718455311575</v>
      </c>
      <c r="AB108" s="28">
        <v>8.8733618355085753E-4</v>
      </c>
      <c r="AC108" s="24">
        <v>2.9408273917004548</v>
      </c>
    </row>
    <row r="109" spans="1:29" x14ac:dyDescent="0.25">
      <c r="A109">
        <v>90</v>
      </c>
      <c r="B109">
        <v>0.90000000000000102</v>
      </c>
      <c r="C109">
        <v>3.9000000000000012</v>
      </c>
      <c r="D109">
        <v>95.122889090907108</v>
      </c>
      <c r="E109">
        <v>1078.1945987120173</v>
      </c>
      <c r="F109">
        <v>25.212357363003029</v>
      </c>
      <c r="G109">
        <v>8</v>
      </c>
      <c r="H109">
        <v>900</v>
      </c>
      <c r="I109">
        <v>47.783624261100783</v>
      </c>
      <c r="J109">
        <v>0.16742137340370308</v>
      </c>
      <c r="K109">
        <v>3.0103323742246002E-2</v>
      </c>
      <c r="L109">
        <v>1.0743346791577895</v>
      </c>
      <c r="M109">
        <v>7.4464691079985377</v>
      </c>
      <c r="N109" s="40">
        <v>3919</v>
      </c>
      <c r="O109">
        <v>3919</v>
      </c>
      <c r="P109">
        <v>186.97647094726563</v>
      </c>
      <c r="Q109">
        <v>1.5362700598371917</v>
      </c>
      <c r="R109">
        <v>1.1723465155582882</v>
      </c>
      <c r="S109">
        <v>6.7679572378123583</v>
      </c>
      <c r="T109" s="23">
        <v>35.975355432731476</v>
      </c>
      <c r="U109" s="25">
        <v>30.699343708888769</v>
      </c>
      <c r="V109" s="26">
        <v>1696.6870745033114</v>
      </c>
      <c r="W109" s="26">
        <v>1294.7627059773206</v>
      </c>
      <c r="X109" s="26">
        <v>-510.6016140577384</v>
      </c>
      <c r="Y109" s="26">
        <v>-170.85212129500835</v>
      </c>
      <c r="Z109" s="26">
        <v>784.16109191958219</v>
      </c>
      <c r="AA109" s="25">
        <v>428.55600989060758</v>
      </c>
      <c r="AB109" s="28">
        <v>8.9038468818358751E-4</v>
      </c>
      <c r="AC109" s="24">
        <v>2.9400563077829101</v>
      </c>
    </row>
    <row r="110" spans="1:29" x14ac:dyDescent="0.25">
      <c r="A110">
        <v>91</v>
      </c>
      <c r="B110">
        <v>0.91000000000000103</v>
      </c>
      <c r="C110">
        <v>3.910000000000001</v>
      </c>
      <c r="D110">
        <v>94.765549137179377</v>
      </c>
      <c r="E110">
        <v>1080.9592002471763</v>
      </c>
      <c r="F110">
        <v>25.54454659518294</v>
      </c>
      <c r="G110">
        <v>8</v>
      </c>
      <c r="H110">
        <v>900</v>
      </c>
      <c r="I110">
        <v>48.028982647346147</v>
      </c>
      <c r="J110">
        <v>0.16656609320126922</v>
      </c>
      <c r="K110">
        <v>2.9996505309654697E-2</v>
      </c>
      <c r="L110">
        <v>1.0732674467002126</v>
      </c>
      <c r="M110">
        <v>7.4538737055672364</v>
      </c>
      <c r="N110" s="40">
        <v>3920</v>
      </c>
      <c r="O110">
        <v>3920</v>
      </c>
      <c r="P110">
        <v>187.0118408203125</v>
      </c>
      <c r="Q110">
        <v>1.536168692452567</v>
      </c>
      <c r="R110">
        <v>1.1722951906517294</v>
      </c>
      <c r="S110">
        <v>6.7688476225005418</v>
      </c>
      <c r="T110" s="23">
        <v>35.984821808343504</v>
      </c>
      <c r="U110" s="25">
        <v>30.695488643697995</v>
      </c>
      <c r="V110" s="26">
        <v>1696.8084474624231</v>
      </c>
      <c r="W110" s="26">
        <v>1294.8840789364328</v>
      </c>
      <c r="X110" s="26">
        <v>-510.38371207185617</v>
      </c>
      <c r="Y110" s="26">
        <v>-170.81390103731513</v>
      </c>
      <c r="Z110" s="26">
        <v>784.50036686457668</v>
      </c>
      <c r="AA110" s="25">
        <v>430.12638854883676</v>
      </c>
      <c r="AB110" s="28">
        <v>8.9343531305008383E-4</v>
      </c>
      <c r="AC110" s="24">
        <v>2.9392828795447987</v>
      </c>
    </row>
    <row r="111" spans="1:29" x14ac:dyDescent="0.25">
      <c r="A111">
        <v>92</v>
      </c>
      <c r="B111">
        <v>0.92000000000000104</v>
      </c>
      <c r="C111">
        <v>3.9200000000000008</v>
      </c>
      <c r="D111">
        <v>94.407294100343478</v>
      </c>
      <c r="E111">
        <v>1083.7238017823354</v>
      </c>
      <c r="F111">
        <v>25.877918762932808</v>
      </c>
      <c r="G111">
        <v>8</v>
      </c>
      <c r="H111">
        <v>900</v>
      </c>
      <c r="I111">
        <v>48.274969352122213</v>
      </c>
      <c r="J111">
        <v>0.16571735015815836</v>
      </c>
      <c r="K111">
        <v>2.9890328633706567E-2</v>
      </c>
      <c r="L111">
        <v>1.0722036853119921</v>
      </c>
      <c r="M111">
        <v>7.4612688891030468</v>
      </c>
      <c r="N111" s="40">
        <v>3920</v>
      </c>
      <c r="O111">
        <v>3920</v>
      </c>
      <c r="P111">
        <v>187.04704284667969</v>
      </c>
      <c r="Q111">
        <v>1.5364578519548691</v>
      </c>
      <c r="R111">
        <v>1.1725416841607581</v>
      </c>
      <c r="S111">
        <v>6.7697410578135919</v>
      </c>
      <c r="T111" s="23">
        <v>35.994321869243961</v>
      </c>
      <c r="U111" s="25">
        <v>30.683789287354898</v>
      </c>
      <c r="V111" s="26">
        <v>1696.9288714403576</v>
      </c>
      <c r="W111" s="26">
        <v>1295.0045029143671</v>
      </c>
      <c r="X111" s="26">
        <v>-510.34902791246407</v>
      </c>
      <c r="Y111" s="26">
        <v>-170.68425727228296</v>
      </c>
      <c r="Z111" s="26">
        <v>784.65547500190303</v>
      </c>
      <c r="AA111" s="25">
        <v>431.69838538111628</v>
      </c>
      <c r="AB111" s="28">
        <v>8.9633485372786481E-4</v>
      </c>
      <c r="AC111" s="24">
        <v>2.9385071081200502</v>
      </c>
    </row>
    <row r="112" spans="1:29" x14ac:dyDescent="0.25">
      <c r="A112">
        <v>93</v>
      </c>
      <c r="B112">
        <v>0.93000000000000105</v>
      </c>
      <c r="C112">
        <v>3.930000000000001</v>
      </c>
      <c r="D112">
        <v>94.048123980399467</v>
      </c>
      <c r="E112">
        <v>1086.4884033174944</v>
      </c>
      <c r="F112">
        <v>26.212475138091669</v>
      </c>
      <c r="G112">
        <v>8</v>
      </c>
      <c r="H112">
        <v>900</v>
      </c>
      <c r="I112">
        <v>48.521584375429022</v>
      </c>
      <c r="J112">
        <v>0.16487507782312116</v>
      </c>
      <c r="K112">
        <v>2.9782281218884789E-2</v>
      </c>
      <c r="L112">
        <v>1.0710532148826042</v>
      </c>
      <c r="M112">
        <v>7.4692834014571936</v>
      </c>
      <c r="N112" s="40">
        <v>3921</v>
      </c>
      <c r="O112">
        <v>3921</v>
      </c>
      <c r="P112">
        <v>187.08552551269531</v>
      </c>
      <c r="Q112">
        <v>1.5363820253784213</v>
      </c>
      <c r="R112">
        <v>1.1725125263998555</v>
      </c>
      <c r="S112">
        <v>6.7706373926673198</v>
      </c>
      <c r="T112" s="23">
        <v>36.003854021452092</v>
      </c>
      <c r="U112" s="25">
        <v>30.679600011056483</v>
      </c>
      <c r="V112" s="26">
        <v>1697.0627576599363</v>
      </c>
      <c r="W112" s="26">
        <v>1295.1383891339458</v>
      </c>
      <c r="X112" s="26">
        <v>-510.13617578981678</v>
      </c>
      <c r="Y112" s="26">
        <v>-170.6422977582896</v>
      </c>
      <c r="Z112" s="26">
        <v>785.00221334412902</v>
      </c>
      <c r="AA112" s="25">
        <v>433.27440855358685</v>
      </c>
      <c r="AB112" s="28">
        <v>8.9938324237515133E-4</v>
      </c>
      <c r="AC112" s="24">
        <v>2.9377291276015596</v>
      </c>
    </row>
    <row r="113" spans="1:29" x14ac:dyDescent="0.25">
      <c r="A113">
        <v>94</v>
      </c>
      <c r="B113">
        <v>0.94000000000000095</v>
      </c>
      <c r="C113">
        <v>3.9400000000000008</v>
      </c>
      <c r="D113">
        <v>93.688038777347288</v>
      </c>
      <c r="E113">
        <v>1089.2530048526532</v>
      </c>
      <c r="F113">
        <v>26.548245253433237</v>
      </c>
      <c r="G113">
        <v>8</v>
      </c>
      <c r="H113">
        <v>900</v>
      </c>
      <c r="I113">
        <v>48.768827717266532</v>
      </c>
      <c r="J113">
        <v>0.16403921058712698</v>
      </c>
      <c r="K113">
        <v>2.9677284112084253E-2</v>
      </c>
      <c r="L113">
        <v>1.0699929466229667</v>
      </c>
      <c r="M113">
        <v>7.4766847998849091</v>
      </c>
      <c r="N113" s="40">
        <v>3922</v>
      </c>
      <c r="O113">
        <v>3922</v>
      </c>
      <c r="P113">
        <v>187.12051391601563</v>
      </c>
      <c r="Q113">
        <v>1.5362775492339888</v>
      </c>
      <c r="R113">
        <v>1.1724583018315218</v>
      </c>
      <c r="S113">
        <v>6.7715367759096949</v>
      </c>
      <c r="T113" s="23">
        <v>36.013419860467152</v>
      </c>
      <c r="U113" s="25">
        <v>30.675687347964363</v>
      </c>
      <c r="V113" s="26">
        <v>1697.1817413867266</v>
      </c>
      <c r="W113" s="26">
        <v>1295.257372860736</v>
      </c>
      <c r="X113" s="26">
        <v>-509.91650174401263</v>
      </c>
      <c r="Y113" s="26">
        <v>-170.60349973361571</v>
      </c>
      <c r="Z113" s="26">
        <v>785.34087111672341</v>
      </c>
      <c r="AA113" s="25">
        <v>434.888741892631</v>
      </c>
      <c r="AB113" s="28">
        <v>9.0243946345314185E-4</v>
      </c>
      <c r="AC113" s="24">
        <v>2.9369488117078353</v>
      </c>
    </row>
    <row r="114" spans="1:29" x14ac:dyDescent="0.25">
      <c r="A114">
        <v>95</v>
      </c>
      <c r="B114">
        <v>0.95000000000000095</v>
      </c>
      <c r="C114">
        <v>3.9500000000000011</v>
      </c>
      <c r="D114">
        <v>93.327038491187011</v>
      </c>
      <c r="E114">
        <v>1092.0176063878123</v>
      </c>
      <c r="F114">
        <v>26.885203310721508</v>
      </c>
      <c r="G114">
        <v>8</v>
      </c>
      <c r="H114">
        <v>900</v>
      </c>
      <c r="I114">
        <v>49.016699377634772</v>
      </c>
      <c r="J114">
        <v>0.16320968367058639</v>
      </c>
      <c r="K114">
        <v>2.9573006360578726E-2</v>
      </c>
      <c r="L114">
        <v>1.0689394638077911</v>
      </c>
      <c r="M114">
        <v>7.4840533733334977</v>
      </c>
      <c r="N114" s="40">
        <v>3923</v>
      </c>
      <c r="O114">
        <v>3923</v>
      </c>
      <c r="P114">
        <v>187.15521240234375</v>
      </c>
      <c r="Q114">
        <v>1.5361707467130943</v>
      </c>
      <c r="R114">
        <v>1.1724019875014995</v>
      </c>
      <c r="S114">
        <v>6.7724392153731481</v>
      </c>
      <c r="T114" s="23">
        <v>36.023019482531311</v>
      </c>
      <c r="U114" s="25">
        <v>30.671769119010705</v>
      </c>
      <c r="V114" s="26">
        <v>1697.2992916129444</v>
      </c>
      <c r="W114" s="26">
        <v>1295.3749230869539</v>
      </c>
      <c r="X114" s="26">
        <v>-509.69595483436115</v>
      </c>
      <c r="Y114" s="26">
        <v>-170.56465817263279</v>
      </c>
      <c r="Z114" s="26">
        <v>785.67896825259277</v>
      </c>
      <c r="AA114" s="25">
        <v>436.46721279539355</v>
      </c>
      <c r="AB114" s="28">
        <v>9.0549798748007504E-4</v>
      </c>
      <c r="AC114" s="24">
        <v>2.9361661566439574</v>
      </c>
    </row>
    <row r="115" spans="1:29" x14ac:dyDescent="0.25">
      <c r="A115">
        <v>96</v>
      </c>
      <c r="B115">
        <v>0.96000000000000096</v>
      </c>
      <c r="C115">
        <v>3.9600000000000009</v>
      </c>
      <c r="D115">
        <v>92.965123121918566</v>
      </c>
      <c r="E115">
        <v>1094.7822079229713</v>
      </c>
      <c r="F115">
        <v>27.223349520074446</v>
      </c>
      <c r="G115">
        <v>8</v>
      </c>
      <c r="H115">
        <v>900</v>
      </c>
      <c r="I115">
        <v>49.265199356533721</v>
      </c>
      <c r="J115">
        <v>0.1623864331108002</v>
      </c>
      <c r="K115">
        <v>2.946935222660458E-2</v>
      </c>
      <c r="L115">
        <v>1.0678894946408324</v>
      </c>
      <c r="M115">
        <v>7.4914118362880542</v>
      </c>
      <c r="N115" s="40">
        <v>3924</v>
      </c>
      <c r="O115">
        <v>3924</v>
      </c>
      <c r="P115">
        <v>187.18975830078125</v>
      </c>
      <c r="Q115">
        <v>1.5360627465048819</v>
      </c>
      <c r="R115">
        <v>1.1723445808706874</v>
      </c>
      <c r="S115">
        <v>6.7733447133606282</v>
      </c>
      <c r="T115" s="23">
        <v>36.032652925143921</v>
      </c>
      <c r="U115" s="25">
        <v>30.667834259994795</v>
      </c>
      <c r="V115" s="26">
        <v>1697.4160428000107</v>
      </c>
      <c r="W115" s="26">
        <v>1295.4916742740199</v>
      </c>
      <c r="X115" s="26">
        <v>-509.47486241319268</v>
      </c>
      <c r="Y115" s="26">
        <v>-170.52563565212671</v>
      </c>
      <c r="Z115" s="26">
        <v>786.01681186082726</v>
      </c>
      <c r="AA115" s="25">
        <v>438.04585941837979</v>
      </c>
      <c r="AB115" s="28">
        <v>9.0855858820848567E-4</v>
      </c>
      <c r="AC115" s="24">
        <v>2.9353811634260039</v>
      </c>
    </row>
    <row r="116" spans="1:29" x14ac:dyDescent="0.25">
      <c r="A116">
        <v>97</v>
      </c>
      <c r="B116">
        <v>0.97000000000000097</v>
      </c>
      <c r="C116">
        <v>3.9700000000000011</v>
      </c>
      <c r="D116">
        <v>92.602292669541995</v>
      </c>
      <c r="E116">
        <v>1097.5468094581304</v>
      </c>
      <c r="F116">
        <v>27.562685109235179</v>
      </c>
      <c r="G116">
        <v>8</v>
      </c>
      <c r="H116">
        <v>900</v>
      </c>
      <c r="I116">
        <v>49.514327653963399</v>
      </c>
      <c r="J116">
        <v>0.16156939574962875</v>
      </c>
      <c r="K116">
        <v>2.9366312918585845E-2</v>
      </c>
      <c r="L116">
        <v>1.0668428909332524</v>
      </c>
      <c r="M116">
        <v>7.4987611277999555</v>
      </c>
      <c r="N116" s="40">
        <v>3925</v>
      </c>
      <c r="O116">
        <v>3925</v>
      </c>
      <c r="P116">
        <v>187.22412109375</v>
      </c>
      <c r="Q116">
        <v>1.535953299164013</v>
      </c>
      <c r="R116">
        <v>1.1722858265638858</v>
      </c>
      <c r="S116">
        <v>6.7742532719488366</v>
      </c>
      <c r="T116" s="23">
        <v>36.042320223453999</v>
      </c>
      <c r="U116" s="25">
        <v>30.663882273335293</v>
      </c>
      <c r="V116" s="26">
        <v>1697.531691350094</v>
      </c>
      <c r="W116" s="26">
        <v>1295.6073228241032</v>
      </c>
      <c r="X116" s="26">
        <v>-509.25294613083304</v>
      </c>
      <c r="Y116" s="26">
        <v>-170.48646262088607</v>
      </c>
      <c r="Z116" s="26">
        <v>786.35437669327018</v>
      </c>
      <c r="AA116" s="25">
        <v>439.62605237703775</v>
      </c>
      <c r="AB116" s="28">
        <v>9.1162124680543855E-4</v>
      </c>
      <c r="AC116" s="24">
        <v>2.93459383327676</v>
      </c>
    </row>
    <row r="117" spans="1:29" x14ac:dyDescent="0.25">
      <c r="A117">
        <v>98</v>
      </c>
      <c r="B117">
        <v>0.98000000000000098</v>
      </c>
      <c r="C117">
        <v>3.9800000000000009</v>
      </c>
      <c r="D117">
        <v>92.238547134057271</v>
      </c>
      <c r="E117">
        <v>1100.3114109932894</v>
      </c>
      <c r="F117">
        <v>27.903211345120621</v>
      </c>
      <c r="G117">
        <v>8</v>
      </c>
      <c r="H117">
        <v>900</v>
      </c>
      <c r="I117">
        <v>49.764084269923785</v>
      </c>
      <c r="J117">
        <v>0.16075850922137852</v>
      </c>
      <c r="K117">
        <v>2.9263883077861909E-2</v>
      </c>
      <c r="L117">
        <v>1.0657996263060354</v>
      </c>
      <c r="M117">
        <v>7.5061013370095395</v>
      </c>
      <c r="N117" s="40">
        <v>3925</v>
      </c>
      <c r="O117">
        <v>3925</v>
      </c>
      <c r="P117">
        <v>187.25833129882813</v>
      </c>
      <c r="Q117">
        <v>1.5362339535852907</v>
      </c>
      <c r="R117">
        <v>1.1725246312393196</v>
      </c>
      <c r="S117">
        <v>6.7751648931956421</v>
      </c>
      <c r="T117" s="23">
        <v>36.052021412466132</v>
      </c>
      <c r="U117" s="25">
        <v>30.652103620508452</v>
      </c>
      <c r="V117" s="26">
        <v>1697.6465099116076</v>
      </c>
      <c r="W117" s="26">
        <v>1295.7221413856171</v>
      </c>
      <c r="X117" s="26">
        <v>-509.21488416755619</v>
      </c>
      <c r="Y117" s="26">
        <v>-170.35599656528149</v>
      </c>
      <c r="Z117" s="26">
        <v>786.50725721806089</v>
      </c>
      <c r="AA117" s="25">
        <v>441.20783419318701</v>
      </c>
      <c r="AB117" s="28">
        <v>9.1452984828777062E-4</v>
      </c>
      <c r="AC117" s="24">
        <v>2.9338041674456892</v>
      </c>
    </row>
    <row r="118" spans="1:29" x14ac:dyDescent="0.25">
      <c r="A118">
        <v>99</v>
      </c>
      <c r="B118">
        <v>0.99000000000000099</v>
      </c>
      <c r="C118">
        <v>3.9900000000000011</v>
      </c>
      <c r="D118">
        <v>91.873886515464434</v>
      </c>
      <c r="E118">
        <v>1103.0760125284485</v>
      </c>
      <c r="F118">
        <v>28.244929495558591</v>
      </c>
      <c r="G118">
        <v>8</v>
      </c>
      <c r="H118">
        <v>900</v>
      </c>
      <c r="I118">
        <v>50.014469204414894</v>
      </c>
      <c r="J118">
        <v>0.15995371194090013</v>
      </c>
      <c r="K118">
        <v>2.9159606107744332E-2</v>
      </c>
      <c r="L118">
        <v>1.0646701732668395</v>
      </c>
      <c r="M118">
        <v>7.5140641682980167</v>
      </c>
      <c r="N118" s="40">
        <v>3926</v>
      </c>
      <c r="O118">
        <v>3926</v>
      </c>
      <c r="P118">
        <v>187.29579162597656</v>
      </c>
      <c r="Q118">
        <v>1.5361498956587993</v>
      </c>
      <c r="R118">
        <v>1.1724879080621355</v>
      </c>
      <c r="S118">
        <v>6.7760794230439299</v>
      </c>
      <c r="T118" s="23">
        <v>36.061754865577832</v>
      </c>
      <c r="U118" s="25">
        <v>30.647818933597286</v>
      </c>
      <c r="V118" s="26">
        <v>1697.7745759303909</v>
      </c>
      <c r="W118" s="26">
        <v>1295.8502074044006</v>
      </c>
      <c r="X118" s="26">
        <v>-508.99801965637164</v>
      </c>
      <c r="Y118" s="26">
        <v>-170.3130996469919</v>
      </c>
      <c r="Z118" s="26">
        <v>786.852187748029</v>
      </c>
      <c r="AA118" s="25">
        <v>442.79365487735504</v>
      </c>
      <c r="AB118" s="28">
        <v>9.1759006514458008E-4</v>
      </c>
      <c r="AC118" s="24">
        <v>2.9330123023406993</v>
      </c>
    </row>
    <row r="119" spans="1:29" x14ac:dyDescent="0.25">
      <c r="A119">
        <v>100</v>
      </c>
      <c r="B119">
        <v>1</v>
      </c>
      <c r="C119">
        <v>4</v>
      </c>
      <c r="D119">
        <v>91.508310813763487</v>
      </c>
      <c r="E119">
        <v>1105.8406140636071</v>
      </c>
      <c r="F119">
        <v>28.58786965610291</v>
      </c>
      <c r="G119">
        <v>8</v>
      </c>
      <c r="H119">
        <v>900</v>
      </c>
      <c r="I119">
        <v>50.26548245743669</v>
      </c>
      <c r="J119">
        <v>0.15915494309189535</v>
      </c>
      <c r="K119">
        <v>2.9058294640572531E-2</v>
      </c>
      <c r="L119">
        <v>1.0636301830749717</v>
      </c>
      <c r="M119">
        <v>7.5214112266651494</v>
      </c>
      <c r="N119" s="40">
        <v>3927</v>
      </c>
      <c r="O119">
        <v>3927</v>
      </c>
      <c r="P119">
        <v>187.32980346679688</v>
      </c>
      <c r="Q119">
        <v>1.5360376041840744</v>
      </c>
      <c r="R119">
        <v>1.1724265050107738</v>
      </c>
      <c r="S119">
        <v>6.7769970131090744</v>
      </c>
      <c r="T119" s="23">
        <v>36.071522209312469</v>
      </c>
      <c r="U119" s="25">
        <v>30.643808294074489</v>
      </c>
      <c r="V119" s="26">
        <v>1697.8880608911629</v>
      </c>
      <c r="W119" s="26">
        <v>1295.9636923651722</v>
      </c>
      <c r="X119" s="26">
        <v>-508.77450587707369</v>
      </c>
      <c r="Y119" s="26">
        <v>-170.27331816642322</v>
      </c>
      <c r="Z119" s="26">
        <v>787.18918648809847</v>
      </c>
      <c r="AA119" s="25">
        <v>444.41853744398821</v>
      </c>
      <c r="AB119" s="28">
        <v>9.2065813185815415E-4</v>
      </c>
      <c r="AC119" s="24">
        <v>2.9322181096485074</v>
      </c>
    </row>
    <row r="120" spans="1:29" x14ac:dyDescent="0.25">
      <c r="A120">
        <v>101</v>
      </c>
      <c r="B120">
        <v>1.01</v>
      </c>
      <c r="C120">
        <v>4.01</v>
      </c>
      <c r="D120">
        <v>91.141820028954371</v>
      </c>
      <c r="E120">
        <v>1108.6052155987661</v>
      </c>
      <c r="F120">
        <v>28.932005474246814</v>
      </c>
      <c r="G120">
        <v>8</v>
      </c>
      <c r="H120">
        <v>900</v>
      </c>
      <c r="I120">
        <v>50.51712402898923</v>
      </c>
      <c r="J120">
        <v>0.15836214261542686</v>
      </c>
      <c r="K120">
        <v>2.8957668751635992E-2</v>
      </c>
      <c r="L120">
        <v>1.0625968083792519</v>
      </c>
      <c r="M120">
        <v>7.5287257941252133</v>
      </c>
      <c r="N120" s="40">
        <v>3928</v>
      </c>
      <c r="O120">
        <v>3928</v>
      </c>
      <c r="P120">
        <v>187.363525390625</v>
      </c>
      <c r="Q120">
        <v>1.5359229932734535</v>
      </c>
      <c r="R120">
        <v>1.172363012431713</v>
      </c>
      <c r="S120">
        <v>6.7779176712409326</v>
      </c>
      <c r="T120" s="23">
        <v>36.081323540477833</v>
      </c>
      <c r="U120" s="25">
        <v>30.639791540343474</v>
      </c>
      <c r="V120" s="26">
        <v>1698.000087211763</v>
      </c>
      <c r="W120" s="26">
        <v>1296.0757186857722</v>
      </c>
      <c r="X120" s="26">
        <v>-508.5500825748162</v>
      </c>
      <c r="Y120" s="26">
        <v>-170.23349288152119</v>
      </c>
      <c r="Z120" s="26">
        <v>787.52563611095604</v>
      </c>
      <c r="AA120" s="25">
        <v>446.00680169163019</v>
      </c>
      <c r="AB120" s="28">
        <v>9.2372844132437848E-4</v>
      </c>
      <c r="AC120" s="24">
        <v>2.9314215856321559</v>
      </c>
    </row>
    <row r="121" spans="1:29" x14ac:dyDescent="0.25">
      <c r="A121">
        <v>102</v>
      </c>
      <c r="B121">
        <v>1.02</v>
      </c>
      <c r="C121">
        <v>4.0199999999999996</v>
      </c>
      <c r="D121">
        <v>90.774414161037114</v>
      </c>
      <c r="E121">
        <v>1111.3698171339249</v>
      </c>
      <c r="F121">
        <v>29.277337140472021</v>
      </c>
      <c r="G121">
        <v>8</v>
      </c>
      <c r="H121">
        <v>900</v>
      </c>
      <c r="I121">
        <v>50.769393919072478</v>
      </c>
      <c r="J121">
        <v>0.15757525119862914</v>
      </c>
      <c r="K121">
        <v>2.8857635477671246E-2</v>
      </c>
      <c r="L121">
        <v>1.0615668176096935</v>
      </c>
      <c r="M121">
        <v>7.5360305797928229</v>
      </c>
      <c r="N121" s="40">
        <v>3929</v>
      </c>
      <c r="O121">
        <v>3929</v>
      </c>
      <c r="P121">
        <v>187.3970947265625</v>
      </c>
      <c r="Q121">
        <v>1.5358071901744244</v>
      </c>
      <c r="R121">
        <v>1.1722984279393396</v>
      </c>
      <c r="S121">
        <v>6.778841399682257</v>
      </c>
      <c r="T121" s="23">
        <v>36.091158896265966</v>
      </c>
      <c r="U121" s="25">
        <v>30.635757748801822</v>
      </c>
      <c r="V121" s="26">
        <v>1698.111295290679</v>
      </c>
      <c r="W121" s="26">
        <v>1296.1869267646887</v>
      </c>
      <c r="X121" s="26">
        <v>-508.3250874693482</v>
      </c>
      <c r="Y121" s="26">
        <v>-170.19348638381646</v>
      </c>
      <c r="Z121" s="26">
        <v>787.86183929534047</v>
      </c>
      <c r="AA121" s="25">
        <v>447.59518932338449</v>
      </c>
      <c r="AB121" s="28">
        <v>9.2680076548035117E-4</v>
      </c>
      <c r="AC121" s="24">
        <v>2.9306227314212792</v>
      </c>
    </row>
    <row r="122" spans="1:29" x14ac:dyDescent="0.25">
      <c r="A122">
        <v>103</v>
      </c>
      <c r="B122">
        <v>1.03</v>
      </c>
      <c r="C122">
        <v>4.03</v>
      </c>
      <c r="D122">
        <v>90.40609321001169</v>
      </c>
      <c r="E122">
        <v>1114.1344186690844</v>
      </c>
      <c r="F122">
        <v>29.623865878342368</v>
      </c>
      <c r="G122">
        <v>8</v>
      </c>
      <c r="H122">
        <v>900</v>
      </c>
      <c r="I122">
        <v>51.022292127686484</v>
      </c>
      <c r="J122">
        <v>0.15679421026361376</v>
      </c>
      <c r="K122">
        <v>2.8758186477801997E-2</v>
      </c>
      <c r="L122">
        <v>1.0605400658603028</v>
      </c>
      <c r="M122">
        <v>7.5433265159204099</v>
      </c>
      <c r="N122" s="40">
        <v>3930</v>
      </c>
      <c r="O122">
        <v>3930</v>
      </c>
      <c r="P122">
        <v>187.43049621582031</v>
      </c>
      <c r="Q122">
        <v>1.5356900707759327</v>
      </c>
      <c r="R122">
        <v>1.1722326216225856</v>
      </c>
      <c r="S122">
        <v>6.7797682004477373</v>
      </c>
      <c r="T122" s="23">
        <v>36.101028311497544</v>
      </c>
      <c r="U122" s="25">
        <v>30.631706434072463</v>
      </c>
      <c r="V122" s="26">
        <v>1698.2215205275184</v>
      </c>
      <c r="W122" s="26">
        <v>1296.297152001528</v>
      </c>
      <c r="X122" s="26">
        <v>-508.09936508604255</v>
      </c>
      <c r="Y122" s="26">
        <v>-170.153313878219</v>
      </c>
      <c r="Z122" s="26">
        <v>788.19778691548549</v>
      </c>
      <c r="AA122" s="25">
        <v>449.18511788191347</v>
      </c>
      <c r="AB122" s="28">
        <v>9.2987508552777598E-4</v>
      </c>
      <c r="AC122" s="24">
        <v>2.9298215483531975</v>
      </c>
    </row>
    <row r="123" spans="1:29" x14ac:dyDescent="0.25">
      <c r="A123">
        <v>104</v>
      </c>
      <c r="B123">
        <v>1.04</v>
      </c>
      <c r="C123">
        <v>4.04</v>
      </c>
      <c r="D123">
        <v>90.036857175878168</v>
      </c>
      <c r="E123">
        <v>1116.8990202042432</v>
      </c>
      <c r="F123">
        <v>29.971592951039348</v>
      </c>
      <c r="G123">
        <v>8</v>
      </c>
      <c r="H123">
        <v>900</v>
      </c>
      <c r="I123">
        <v>51.27581865483117</v>
      </c>
      <c r="J123">
        <v>0.15601896195656831</v>
      </c>
      <c r="K123">
        <v>2.8659316732342292E-2</v>
      </c>
      <c r="L123">
        <v>1.0595165279543213</v>
      </c>
      <c r="M123">
        <v>7.5506136892891416</v>
      </c>
      <c r="N123" s="40">
        <v>3930</v>
      </c>
      <c r="O123">
        <v>3930</v>
      </c>
      <c r="P123">
        <v>187.4637451171875</v>
      </c>
      <c r="Q123">
        <v>1.5359624917998569</v>
      </c>
      <c r="R123">
        <v>1.1724639794755036</v>
      </c>
      <c r="S123">
        <v>6.7806980755332651</v>
      </c>
      <c r="T123" s="23">
        <v>36.110931820849189</v>
      </c>
      <c r="U123" s="25">
        <v>30.619846206349518</v>
      </c>
      <c r="V123" s="26">
        <v>1698.3308972813761</v>
      </c>
      <c r="W123" s="26">
        <v>1296.4065287553858</v>
      </c>
      <c r="X123" s="26">
        <v>-508.05800663775528</v>
      </c>
      <c r="Y123" s="26">
        <v>-170.02199676236123</v>
      </c>
      <c r="Z123" s="26">
        <v>788.34852211763052</v>
      </c>
      <c r="AA123" s="25">
        <v>450.77663064014337</v>
      </c>
      <c r="AB123" s="28">
        <v>9.3279237181409513E-4</v>
      </c>
      <c r="AC123" s="24">
        <v>2.9290180377917223</v>
      </c>
    </row>
    <row r="124" spans="1:29" x14ac:dyDescent="0.25">
      <c r="A124">
        <v>105</v>
      </c>
      <c r="B124">
        <v>1.05</v>
      </c>
      <c r="C124">
        <v>4.05</v>
      </c>
      <c r="D124">
        <v>89.666706058636493</v>
      </c>
      <c r="E124">
        <v>1119.6636217394023</v>
      </c>
      <c r="F124">
        <v>30.320519622717981</v>
      </c>
      <c r="G124">
        <v>8</v>
      </c>
      <c r="H124">
        <v>900</v>
      </c>
      <c r="I124">
        <v>51.529973500506578</v>
      </c>
      <c r="J124">
        <v>0.15524944913704164</v>
      </c>
      <c r="K124">
        <v>2.8558623552768031E-2</v>
      </c>
      <c r="L124">
        <v>1.0584073171943851</v>
      </c>
      <c r="M124">
        <v>7.558526731661602</v>
      </c>
      <c r="N124" s="40">
        <v>3931</v>
      </c>
      <c r="O124">
        <v>3931</v>
      </c>
      <c r="P124">
        <v>187.50021362304688</v>
      </c>
      <c r="Q124">
        <v>1.5358704855411116</v>
      </c>
      <c r="R124">
        <v>1.1724199435253873</v>
      </c>
      <c r="S124">
        <v>6.7816308679050792</v>
      </c>
      <c r="T124" s="23">
        <v>36.120867764980666</v>
      </c>
      <c r="U124" s="25">
        <v>30.615463728231962</v>
      </c>
      <c r="V124" s="26">
        <v>1698.453307058518</v>
      </c>
      <c r="W124" s="26">
        <v>1296.5289385325275</v>
      </c>
      <c r="X124" s="26">
        <v>-507.83721694469784</v>
      </c>
      <c r="Y124" s="26">
        <v>-169.97813117275646</v>
      </c>
      <c r="Z124" s="26">
        <v>788.69172158782965</v>
      </c>
      <c r="AA124" s="25">
        <v>452.3721712391266</v>
      </c>
      <c r="AB124" s="28">
        <v>9.3586404592471695E-4</v>
      </c>
      <c r="AC124" s="24">
        <v>2.9282123384443826</v>
      </c>
    </row>
    <row r="125" spans="1:29" x14ac:dyDescent="0.25">
      <c r="A125">
        <v>106</v>
      </c>
      <c r="B125">
        <v>1.06</v>
      </c>
      <c r="C125">
        <v>4.0600000000000005</v>
      </c>
      <c r="D125">
        <v>89.295639858286677</v>
      </c>
      <c r="E125">
        <v>1122.4282232745613</v>
      </c>
      <c r="F125">
        <v>30.670676554529589</v>
      </c>
      <c r="G125">
        <v>8</v>
      </c>
      <c r="H125">
        <v>900</v>
      </c>
      <c r="I125">
        <v>51.784756664712724</v>
      </c>
      <c r="J125">
        <v>0.15448561536741517</v>
      </c>
      <c r="K125">
        <v>2.8460814965115214E-2</v>
      </c>
      <c r="L125">
        <v>1.0573868473473544</v>
      </c>
      <c r="M125">
        <v>7.565821364309044</v>
      </c>
      <c r="N125" s="40">
        <v>3932</v>
      </c>
      <c r="O125">
        <v>3932</v>
      </c>
      <c r="P125">
        <v>187.53327941894531</v>
      </c>
      <c r="Q125">
        <v>1.535750660551892</v>
      </c>
      <c r="R125">
        <v>1.1723516140320811</v>
      </c>
      <c r="S125">
        <v>6.7825667319510039</v>
      </c>
      <c r="T125" s="23">
        <v>36.130837801568056</v>
      </c>
      <c r="U125" s="25">
        <v>30.611352788208041</v>
      </c>
      <c r="V125" s="26">
        <v>1698.5614584490716</v>
      </c>
      <c r="W125" s="26">
        <v>1296.637089923081</v>
      </c>
      <c r="X125" s="26">
        <v>-507.60995405516906</v>
      </c>
      <c r="Y125" s="26">
        <v>-169.93733505786997</v>
      </c>
      <c r="Z125" s="26">
        <v>789.02713586791197</v>
      </c>
      <c r="AA125" s="25">
        <v>454.00753010105382</v>
      </c>
      <c r="AB125" s="28">
        <v>9.3894358726753779E-4</v>
      </c>
      <c r="AC125" s="24">
        <v>2.9274043199779891</v>
      </c>
    </row>
    <row r="126" spans="1:29" x14ac:dyDescent="0.25">
      <c r="A126">
        <v>107</v>
      </c>
      <c r="B126">
        <v>1.07</v>
      </c>
      <c r="C126">
        <v>4.07</v>
      </c>
      <c r="D126">
        <v>88.923658574828735</v>
      </c>
      <c r="E126">
        <v>1125.1928248097204</v>
      </c>
      <c r="F126">
        <v>31.022036837510139</v>
      </c>
      <c r="G126">
        <v>8</v>
      </c>
      <c r="H126">
        <v>900</v>
      </c>
      <c r="I126">
        <v>52.04016814744957</v>
      </c>
      <c r="J126">
        <v>0.15372740490255452</v>
      </c>
      <c r="K126">
        <v>2.8363660274044831E-2</v>
      </c>
      <c r="L126">
        <v>1.0563728305505293</v>
      </c>
      <c r="M126">
        <v>7.5730838285861584</v>
      </c>
      <c r="N126" s="40">
        <v>3933</v>
      </c>
      <c r="O126">
        <v>3933</v>
      </c>
      <c r="P126">
        <v>187.56607055664063</v>
      </c>
      <c r="Q126">
        <v>1.5356286478321457</v>
      </c>
      <c r="R126">
        <v>1.172281320298918</v>
      </c>
      <c r="S126">
        <v>6.7835056755382714</v>
      </c>
      <c r="T126" s="23">
        <v>36.140842027987262</v>
      </c>
      <c r="U126" s="25">
        <v>30.607235216539046</v>
      </c>
      <c r="V126" s="26">
        <v>1698.668265322284</v>
      </c>
      <c r="W126" s="26">
        <v>1296.7438967962935</v>
      </c>
      <c r="X126" s="26">
        <v>-507.38186879002353</v>
      </c>
      <c r="Y126" s="26">
        <v>-169.89647970047801</v>
      </c>
      <c r="Z126" s="26">
        <v>789.36202800626995</v>
      </c>
      <c r="AA126" s="25">
        <v>455.60553868504957</v>
      </c>
      <c r="AB126" s="28">
        <v>9.4202531152021152E-4</v>
      </c>
      <c r="AC126" s="24">
        <v>2.9265939787132522</v>
      </c>
    </row>
    <row r="127" spans="1:29" x14ac:dyDescent="0.25">
      <c r="A127">
        <v>108</v>
      </c>
      <c r="B127">
        <v>1.08</v>
      </c>
      <c r="C127">
        <v>4.08</v>
      </c>
      <c r="D127">
        <v>88.550762208262654</v>
      </c>
      <c r="E127">
        <v>1127.9574263448794</v>
      </c>
      <c r="F127">
        <v>31.374600642864657</v>
      </c>
      <c r="G127">
        <v>8</v>
      </c>
      <c r="H127">
        <v>900</v>
      </c>
      <c r="I127">
        <v>52.296207948717132</v>
      </c>
      <c r="J127">
        <v>0.15297476267963797</v>
      </c>
      <c r="K127">
        <v>2.8267069167618102E-2</v>
      </c>
      <c r="L127">
        <v>1.0553620744832957</v>
      </c>
      <c r="M127">
        <v>7.5803368279240022</v>
      </c>
      <c r="N127" s="40">
        <v>3934</v>
      </c>
      <c r="O127">
        <v>3934</v>
      </c>
      <c r="P127">
        <v>187.59869384765625</v>
      </c>
      <c r="Q127">
        <v>1.5355053233082185</v>
      </c>
      <c r="R127">
        <v>1.1722098101787322</v>
      </c>
      <c r="S127">
        <v>6.7844477008497917</v>
      </c>
      <c r="T127" s="23">
        <v>36.150880481127473</v>
      </c>
      <c r="U127" s="25">
        <v>30.603100227190609</v>
      </c>
      <c r="V127" s="26">
        <v>1698.7740974906687</v>
      </c>
      <c r="W127" s="26">
        <v>1296.8497289646782</v>
      </c>
      <c r="X127" s="26">
        <v>-507.15306488183217</v>
      </c>
      <c r="Y127" s="26">
        <v>-169.85545822438934</v>
      </c>
      <c r="Z127" s="26">
        <v>789.69666408284604</v>
      </c>
      <c r="AA127" s="25">
        <v>457.20361912075401</v>
      </c>
      <c r="AB127" s="28">
        <v>9.4510898883282124E-4</v>
      </c>
      <c r="AC127" s="24">
        <v>2.9257813158921882</v>
      </c>
    </row>
    <row r="128" spans="1:29" x14ac:dyDescent="0.25">
      <c r="A128">
        <v>109</v>
      </c>
      <c r="B128">
        <v>1.0900000000000001</v>
      </c>
      <c r="C128">
        <v>4.09</v>
      </c>
      <c r="D128">
        <v>88.176950758588433</v>
      </c>
      <c r="E128">
        <v>1130.7220278800382</v>
      </c>
      <c r="F128">
        <v>31.728369190311227</v>
      </c>
      <c r="G128">
        <v>8</v>
      </c>
      <c r="H128">
        <v>900</v>
      </c>
      <c r="I128">
        <v>52.55287606851541</v>
      </c>
      <c r="J128">
        <v>0.15222763430815967</v>
      </c>
      <c r="K128">
        <v>2.8171033724425282E-2</v>
      </c>
      <c r="L128">
        <v>1.0543544373898863</v>
      </c>
      <c r="M128">
        <v>7.5875812879437863</v>
      </c>
      <c r="N128" s="40">
        <v>3934</v>
      </c>
      <c r="O128">
        <v>3934</v>
      </c>
      <c r="P128">
        <v>187.63116455078125</v>
      </c>
      <c r="Q128">
        <v>1.5357710977466084</v>
      </c>
      <c r="R128">
        <v>1.172435154342669</v>
      </c>
      <c r="S128">
        <v>6.7853928098386245</v>
      </c>
      <c r="T128" s="23">
        <v>36.160953195485668</v>
      </c>
      <c r="U128" s="25">
        <v>30.591171248124123</v>
      </c>
      <c r="V128" s="26">
        <v>1698.879067342998</v>
      </c>
      <c r="W128" s="26">
        <v>1296.9546988170075</v>
      </c>
      <c r="X128" s="26">
        <v>-507.10904801949459</v>
      </c>
      <c r="Y128" s="26">
        <v>-169.72341786803895</v>
      </c>
      <c r="Z128" s="26">
        <v>789.84565079751292</v>
      </c>
      <c r="AA128" s="25">
        <v>458.8032123884048</v>
      </c>
      <c r="AB128" s="28">
        <v>9.4803314757285762E-4</v>
      </c>
      <c r="AC128" s="24">
        <v>2.9249663329654325</v>
      </c>
    </row>
    <row r="129" spans="1:29" x14ac:dyDescent="0.25">
      <c r="A129">
        <v>110</v>
      </c>
      <c r="B129">
        <v>1.1000000000000001</v>
      </c>
      <c r="C129">
        <v>4.0999999999999996</v>
      </c>
      <c r="D129">
        <v>87.802224225806071</v>
      </c>
      <c r="E129">
        <v>1133.4866294151973</v>
      </c>
      <c r="F129">
        <v>32.083343739623899</v>
      </c>
      <c r="G129">
        <v>8</v>
      </c>
      <c r="H129">
        <v>900</v>
      </c>
      <c r="I129">
        <v>52.810172506844417</v>
      </c>
      <c r="J129">
        <v>0.15148596606010267</v>
      </c>
      <c r="K129">
        <v>2.8073194543875846E-2</v>
      </c>
      <c r="L129">
        <v>1.0532615508610583</v>
      </c>
      <c r="M129">
        <v>7.5954543232494061</v>
      </c>
      <c r="N129" s="40">
        <v>3935</v>
      </c>
      <c r="O129">
        <v>3935</v>
      </c>
      <c r="P129">
        <v>187.66683959960938</v>
      </c>
      <c r="Q129">
        <v>1.535672740815101</v>
      </c>
      <c r="R129">
        <v>1.1723852819939409</v>
      </c>
      <c r="S129">
        <v>6.7863408429861973</v>
      </c>
      <c r="T129" s="23">
        <v>36.171058484334189</v>
      </c>
      <c r="U129" s="25">
        <v>30.586706417368191</v>
      </c>
      <c r="V129" s="26">
        <v>1698.9969833187533</v>
      </c>
      <c r="W129" s="26">
        <v>1297.0726147927626</v>
      </c>
      <c r="X129" s="26">
        <v>-506.88516106303791</v>
      </c>
      <c r="Y129" s="26">
        <v>-169.67871897487066</v>
      </c>
      <c r="Z129" s="26">
        <v>790.18745372972467</v>
      </c>
      <c r="AA129" s="25">
        <v>460.40683827669494</v>
      </c>
      <c r="AB129" s="28">
        <v>9.5111401020187003E-4</v>
      </c>
      <c r="AC129" s="24">
        <v>2.9241491705459359</v>
      </c>
    </row>
    <row r="130" spans="1:29" x14ac:dyDescent="0.25">
      <c r="A130">
        <v>111</v>
      </c>
      <c r="B130">
        <v>1.1100000000000001</v>
      </c>
      <c r="C130">
        <v>4.1100000000000003</v>
      </c>
      <c r="D130">
        <v>87.426582609915556</v>
      </c>
      <c r="E130">
        <v>1136.2512309503566</v>
      </c>
      <c r="F130">
        <v>32.439555427053023</v>
      </c>
      <c r="G130">
        <v>8</v>
      </c>
      <c r="H130">
        <v>900</v>
      </c>
      <c r="I130">
        <v>53.068097263704153</v>
      </c>
      <c r="J130">
        <v>0.15074970486027936</v>
      </c>
      <c r="K130">
        <v>2.7978175379276587E-2</v>
      </c>
      <c r="L130">
        <v>1.0522568186982282</v>
      </c>
      <c r="M130">
        <v>7.6027067326558067</v>
      </c>
      <c r="N130" s="40">
        <v>3936</v>
      </c>
      <c r="O130">
        <v>3936</v>
      </c>
      <c r="P130">
        <v>187.69914245605469</v>
      </c>
      <c r="Q130">
        <v>1.5355468463122361</v>
      </c>
      <c r="R130">
        <v>1.1723113742133933</v>
      </c>
      <c r="S130">
        <v>6.7872919569963992</v>
      </c>
      <c r="T130" s="23">
        <v>36.18119803142789</v>
      </c>
      <c r="U130" s="25">
        <v>30.582511071912084</v>
      </c>
      <c r="V130" s="26">
        <v>1699.1008421616311</v>
      </c>
      <c r="W130" s="26">
        <v>1297.1764736356408</v>
      </c>
      <c r="X130" s="26">
        <v>-506.65488876884774</v>
      </c>
      <c r="Y130" s="26">
        <v>-169.63705896987838</v>
      </c>
      <c r="Z130" s="26">
        <v>790.52158486679309</v>
      </c>
      <c r="AA130" s="25">
        <v>462.05092270027347</v>
      </c>
      <c r="AB130" s="28">
        <v>9.5420275453417247E-4</v>
      </c>
      <c r="AC130" s="24">
        <v>2.9233296966247573</v>
      </c>
    </row>
    <row r="131" spans="1:29" x14ac:dyDescent="0.25">
      <c r="A131">
        <v>112</v>
      </c>
      <c r="B131">
        <v>1.1200000000000001</v>
      </c>
      <c r="C131">
        <v>4.12</v>
      </c>
      <c r="D131">
        <v>87.050025910916929</v>
      </c>
      <c r="E131">
        <v>1139.0158324855154</v>
      </c>
      <c r="F131">
        <v>32.796976876609271</v>
      </c>
      <c r="G131">
        <v>8</v>
      </c>
      <c r="H131">
        <v>900</v>
      </c>
      <c r="I131">
        <v>53.326650339094584</v>
      </c>
      <c r="J131">
        <v>0.15001879827683604</v>
      </c>
      <c r="K131">
        <v>2.7883785187302744E-2</v>
      </c>
      <c r="L131">
        <v>1.0512584096125726</v>
      </c>
      <c r="M131">
        <v>7.6099272327802776</v>
      </c>
      <c r="N131" s="40">
        <v>3937</v>
      </c>
      <c r="O131">
        <v>3937</v>
      </c>
      <c r="P131">
        <v>187.73115539550781</v>
      </c>
      <c r="Q131">
        <v>1.5354186445860685</v>
      </c>
      <c r="R131">
        <v>1.17223537756759</v>
      </c>
      <c r="S131">
        <v>6.7882461597509334</v>
      </c>
      <c r="T131" s="23">
        <v>36.191371934617472</v>
      </c>
      <c r="U131" s="25">
        <v>30.578308686786993</v>
      </c>
      <c r="V131" s="26">
        <v>1699.2031990198743</v>
      </c>
      <c r="W131" s="26">
        <v>1297.2788304938838</v>
      </c>
      <c r="X131" s="26">
        <v>-506.42364411944766</v>
      </c>
      <c r="Y131" s="26">
        <v>-169.59535491827913</v>
      </c>
      <c r="Z131" s="26">
        <v>790.85518637443613</v>
      </c>
      <c r="AA131" s="25">
        <v>463.65698780543636</v>
      </c>
      <c r="AB131" s="28">
        <v>9.572936322106429E-4</v>
      </c>
      <c r="AC131" s="24">
        <v>2.9225079075702163</v>
      </c>
    </row>
    <row r="132" spans="1:29" x14ac:dyDescent="0.25">
      <c r="A132">
        <v>113</v>
      </c>
      <c r="B132">
        <v>1.1299999999999999</v>
      </c>
      <c r="C132">
        <v>4.13</v>
      </c>
      <c r="D132">
        <v>86.672554128810162</v>
      </c>
      <c r="E132">
        <v>1141.7804340206744</v>
      </c>
      <c r="F132">
        <v>33.155608243650263</v>
      </c>
      <c r="G132">
        <v>8</v>
      </c>
      <c r="H132">
        <v>900</v>
      </c>
      <c r="I132">
        <v>53.585831733015738</v>
      </c>
      <c r="J132">
        <v>0.1492931945119175</v>
      </c>
      <c r="K132">
        <v>2.7789935775586083E-2</v>
      </c>
      <c r="L132">
        <v>1.0502631632245518</v>
      </c>
      <c r="M132">
        <v>7.6171385231089532</v>
      </c>
      <c r="N132" s="40">
        <v>3938</v>
      </c>
      <c r="O132">
        <v>3938</v>
      </c>
      <c r="P132">
        <v>187.76301574707031</v>
      </c>
      <c r="Q132">
        <v>1.5352892602985435</v>
      </c>
      <c r="R132">
        <v>1.1721582899106542</v>
      </c>
      <c r="S132">
        <v>6.789203453383144</v>
      </c>
      <c r="T132" s="23">
        <v>36.20158023054266</v>
      </c>
      <c r="U132" s="25">
        <v>30.574088588656281</v>
      </c>
      <c r="V132" s="26">
        <v>1699.3047048316619</v>
      </c>
      <c r="W132" s="26">
        <v>1297.3803363056713</v>
      </c>
      <c r="X132" s="26">
        <v>-506.19178331193791</v>
      </c>
      <c r="Y132" s="26">
        <v>-169.55346943848792</v>
      </c>
      <c r="Z132" s="26">
        <v>791.18855299373342</v>
      </c>
      <c r="AA132" s="25">
        <v>465.26308199738315</v>
      </c>
      <c r="AB132" s="28">
        <v>9.6038641191231733E-4</v>
      </c>
      <c r="AC132" s="24">
        <v>2.9216838047168552</v>
      </c>
    </row>
    <row r="133" spans="1:29" x14ac:dyDescent="0.25">
      <c r="A133">
        <v>114</v>
      </c>
      <c r="B133">
        <v>1.1399999999999999</v>
      </c>
      <c r="C133">
        <v>4.1399999999999997</v>
      </c>
      <c r="D133">
        <v>86.294167263595256</v>
      </c>
      <c r="E133">
        <v>1144.5450355558335</v>
      </c>
      <c r="F133">
        <v>33.51545074493395</v>
      </c>
      <c r="G133">
        <v>8</v>
      </c>
      <c r="H133">
        <v>900</v>
      </c>
      <c r="I133">
        <v>53.845641445467614</v>
      </c>
      <c r="J133">
        <v>0.14857284239249025</v>
      </c>
      <c r="K133">
        <v>2.7696619550410022E-2</v>
      </c>
      <c r="L133">
        <v>1.049270940308124</v>
      </c>
      <c r="M133">
        <v>7.6243415238877743</v>
      </c>
      <c r="N133" s="40">
        <v>3938</v>
      </c>
      <c r="O133">
        <v>3938</v>
      </c>
      <c r="P133">
        <v>187.79473876953125</v>
      </c>
      <c r="Q133">
        <v>1.5355486511881429</v>
      </c>
      <c r="R133">
        <v>1.1723778646788379</v>
      </c>
      <c r="S133">
        <v>6.7901638397950563</v>
      </c>
      <c r="T133" s="23">
        <v>36.211822953433781</v>
      </c>
      <c r="U133" s="25">
        <v>30.562089498429934</v>
      </c>
      <c r="V133" s="26">
        <v>1699.4054722898745</v>
      </c>
      <c r="W133" s="26">
        <v>1297.4811037638842</v>
      </c>
      <c r="X133" s="26">
        <v>-506.14525045353321</v>
      </c>
      <c r="Y133" s="26">
        <v>-169.42067738818787</v>
      </c>
      <c r="Z133" s="26">
        <v>791.33585331035101</v>
      </c>
      <c r="AA133" s="25">
        <v>466.87071553960948</v>
      </c>
      <c r="AB133" s="28">
        <v>9.6331718575370928E-4</v>
      </c>
      <c r="AC133" s="24">
        <v>2.9208573896085719</v>
      </c>
    </row>
    <row r="134" spans="1:29" x14ac:dyDescent="0.25">
      <c r="A134">
        <v>115</v>
      </c>
      <c r="B134">
        <v>1.1499999999999999</v>
      </c>
      <c r="C134">
        <v>4.1500000000000004</v>
      </c>
      <c r="D134">
        <v>85.914865315272166</v>
      </c>
      <c r="E134">
        <v>1147.3096370909925</v>
      </c>
      <c r="F134">
        <v>33.876505637636619</v>
      </c>
      <c r="G134">
        <v>8</v>
      </c>
      <c r="H134">
        <v>900</v>
      </c>
      <c r="I134">
        <v>54.106079476450226</v>
      </c>
      <c r="J134">
        <v>0.14785769136131949</v>
      </c>
      <c r="K134">
        <v>2.7601519267852793E-2</v>
      </c>
      <c r="L134">
        <v>1.0481938876993233</v>
      </c>
      <c r="M134">
        <v>7.6321757776695005</v>
      </c>
      <c r="N134" s="40">
        <v>3939</v>
      </c>
      <c r="O134">
        <v>3939</v>
      </c>
      <c r="P134">
        <v>187.82965087890625</v>
      </c>
      <c r="Q134">
        <v>1.5354442138361974</v>
      </c>
      <c r="R134">
        <v>1.17232240696033</v>
      </c>
      <c r="S134">
        <v>6.79112715698081</v>
      </c>
      <c r="T134" s="23">
        <v>36.222098389093958</v>
      </c>
      <c r="U134" s="25">
        <v>30.557540880084829</v>
      </c>
      <c r="V134" s="26">
        <v>1699.5190990112171</v>
      </c>
      <c r="W134" s="26">
        <v>1297.5947304852268</v>
      </c>
      <c r="X134" s="26">
        <v>-505.91841236812388</v>
      </c>
      <c r="Y134" s="26">
        <v>-169.37511501923638</v>
      </c>
      <c r="Z134" s="26">
        <v>791.67631811710294</v>
      </c>
      <c r="AA134" s="25">
        <v>468.48241344505027</v>
      </c>
      <c r="AB134" s="28">
        <v>9.6640698260674895E-4</v>
      </c>
      <c r="AC134" s="24">
        <v>2.920028804752524</v>
      </c>
    </row>
    <row r="135" spans="1:29" x14ac:dyDescent="0.25">
      <c r="A135">
        <v>116</v>
      </c>
      <c r="B135">
        <v>1.1599999999999999</v>
      </c>
      <c r="C135">
        <v>4.16</v>
      </c>
      <c r="D135">
        <v>85.534648283840994</v>
      </c>
      <c r="E135">
        <v>1150.0742386261516</v>
      </c>
      <c r="F135">
        <v>34.23880453513415</v>
      </c>
      <c r="G135">
        <v>8</v>
      </c>
      <c r="H135">
        <v>900</v>
      </c>
      <c r="I135">
        <v>54.367145825963533</v>
      </c>
      <c r="J135">
        <v>0.14714769146809847</v>
      </c>
      <c r="K135">
        <v>2.7509176821111134E-2</v>
      </c>
      <c r="L135">
        <v>1.0472044139552386</v>
      </c>
      <c r="M135">
        <v>7.6393872040554154</v>
      </c>
      <c r="N135" s="40">
        <v>3940</v>
      </c>
      <c r="O135">
        <v>3940</v>
      </c>
      <c r="P135">
        <v>187.86119079589844</v>
      </c>
      <c r="Q135">
        <v>1.5353122699563275</v>
      </c>
      <c r="R135">
        <v>1.1722429221859483</v>
      </c>
      <c r="S135">
        <v>6.7920935639634168</v>
      </c>
      <c r="T135" s="23">
        <v>36.232408247443303</v>
      </c>
      <c r="U135" s="25">
        <v>30.553259730460443</v>
      </c>
      <c r="V135" s="26">
        <v>1699.6185945795396</v>
      </c>
      <c r="W135" s="26">
        <v>1297.6942260535491</v>
      </c>
      <c r="X135" s="26">
        <v>-505.68503482662743</v>
      </c>
      <c r="Y135" s="26">
        <v>-169.33259153029661</v>
      </c>
      <c r="Z135" s="26">
        <v>792.00919122692164</v>
      </c>
      <c r="AA135" s="25">
        <v>470.13516382075863</v>
      </c>
      <c r="AB135" s="28">
        <v>9.6950467558798437E-4</v>
      </c>
      <c r="AC135" s="24">
        <v>2.9191979164729651</v>
      </c>
    </row>
    <row r="136" spans="1:29" x14ac:dyDescent="0.25">
      <c r="A136">
        <v>117</v>
      </c>
      <c r="B136">
        <v>1.17</v>
      </c>
      <c r="C136">
        <v>4.17</v>
      </c>
      <c r="D136">
        <v>85.153516169301682</v>
      </c>
      <c r="E136">
        <v>1152.8388401613106</v>
      </c>
      <c r="F136">
        <v>34.602319592855757</v>
      </c>
      <c r="G136">
        <v>8</v>
      </c>
      <c r="H136">
        <v>900</v>
      </c>
      <c r="I136">
        <v>54.628840494007555</v>
      </c>
      <c r="J136">
        <v>0.14644279336072583</v>
      </c>
      <c r="K136">
        <v>2.7417439683194603E-2</v>
      </c>
      <c r="L136">
        <v>1.0462211379671595</v>
      </c>
      <c r="M136">
        <v>7.6465669729673502</v>
      </c>
      <c r="N136" s="40">
        <v>3941</v>
      </c>
      <c r="O136">
        <v>3941</v>
      </c>
      <c r="P136">
        <v>187.89248657226563</v>
      </c>
      <c r="Q136">
        <v>1.5351783982813889</v>
      </c>
      <c r="R136">
        <v>1.1721617230213965</v>
      </c>
      <c r="S136">
        <v>6.7930630686390048</v>
      </c>
      <c r="T136" s="23">
        <v>36.242752626808809</v>
      </c>
      <c r="U136" s="25">
        <v>30.548971152806274</v>
      </c>
      <c r="V136" s="26">
        <v>1699.7169836952398</v>
      </c>
      <c r="W136" s="26">
        <v>1297.7926151692495</v>
      </c>
      <c r="X136" s="26">
        <v>-505.45102431235614</v>
      </c>
      <c r="Y136" s="26">
        <v>-169.28997821631572</v>
      </c>
      <c r="Z136" s="26">
        <v>792.34159085689339</v>
      </c>
      <c r="AA136" s="25">
        <v>471.74927445138809</v>
      </c>
      <c r="AB136" s="28">
        <v>9.7260445259017558E-4</v>
      </c>
      <c r="AC136" s="24">
        <v>2.9183647211855668</v>
      </c>
    </row>
    <row r="137" spans="1:29" x14ac:dyDescent="0.25">
      <c r="A137">
        <v>118</v>
      </c>
      <c r="B137">
        <v>1.18</v>
      </c>
      <c r="C137">
        <v>4.18</v>
      </c>
      <c r="D137">
        <v>84.77146897165423</v>
      </c>
      <c r="E137">
        <v>1155.6034416964694</v>
      </c>
      <c r="F137">
        <v>34.967050950544468</v>
      </c>
      <c r="G137">
        <v>8</v>
      </c>
      <c r="H137">
        <v>900</v>
      </c>
      <c r="I137">
        <v>54.891163480582293</v>
      </c>
      <c r="J137">
        <v>0.14574294827672934</v>
      </c>
      <c r="K137">
        <v>2.7326221705186251E-2</v>
      </c>
      <c r="L137">
        <v>1.0452409306705492</v>
      </c>
      <c r="M137">
        <v>7.6537377797363826</v>
      </c>
      <c r="N137" s="40">
        <v>3941</v>
      </c>
      <c r="O137">
        <v>3941</v>
      </c>
      <c r="P137">
        <v>187.92359924316406</v>
      </c>
      <c r="Q137">
        <v>1.5354326048286941</v>
      </c>
      <c r="R137">
        <v>1.1723765904735235</v>
      </c>
      <c r="S137">
        <v>6.794035673091595</v>
      </c>
      <c r="T137" s="23">
        <v>36.253131563583615</v>
      </c>
      <c r="U137" s="25">
        <v>30.53691606484988</v>
      </c>
      <c r="V137" s="26">
        <v>1699.8142317131967</v>
      </c>
      <c r="W137" s="26">
        <v>1297.8898631872062</v>
      </c>
      <c r="X137" s="26">
        <v>-505.40233734054789</v>
      </c>
      <c r="Y137" s="26">
        <v>-169.15660750427097</v>
      </c>
      <c r="Z137" s="26">
        <v>792.48752584665829</v>
      </c>
      <c r="AA137" s="25">
        <v>473.36339722987475</v>
      </c>
      <c r="AB137" s="28">
        <v>9.755402385254186E-4</v>
      </c>
      <c r="AC137" s="24">
        <v>2.9175292203165211</v>
      </c>
    </row>
    <row r="138" spans="1:29" x14ac:dyDescent="0.25">
      <c r="A138">
        <v>119</v>
      </c>
      <c r="B138">
        <v>1.19</v>
      </c>
      <c r="C138">
        <v>4.1899999999999995</v>
      </c>
      <c r="D138">
        <v>84.388506690898637</v>
      </c>
      <c r="E138">
        <v>1158.3680432316285</v>
      </c>
      <c r="F138">
        <v>35.332999822213843</v>
      </c>
      <c r="G138">
        <v>8</v>
      </c>
      <c r="H138">
        <v>900</v>
      </c>
      <c r="I138">
        <v>55.15411478568776</v>
      </c>
      <c r="J138">
        <v>0.14504810803483267</v>
      </c>
      <c r="K138">
        <v>2.723323541894751E-2</v>
      </c>
      <c r="L138">
        <v>1.0441762285250238</v>
      </c>
      <c r="M138">
        <v>7.6615419710335599</v>
      </c>
      <c r="N138" s="40">
        <v>3942</v>
      </c>
      <c r="O138">
        <v>3942</v>
      </c>
      <c r="P138">
        <v>187.95791625976563</v>
      </c>
      <c r="Q138">
        <v>1.5353234154146256</v>
      </c>
      <c r="R138">
        <v>1.1723167715212706</v>
      </c>
      <c r="S138">
        <v>6.7950112133301204</v>
      </c>
      <c r="T138" s="23">
        <v>36.263543321603329</v>
      </c>
      <c r="U138" s="25">
        <v>30.532300458883551</v>
      </c>
      <c r="V138" s="26">
        <v>1699.9245181996691</v>
      </c>
      <c r="W138" s="26">
        <v>1298.0001496736788</v>
      </c>
      <c r="X138" s="26">
        <v>-505.17321966440738</v>
      </c>
      <c r="Y138" s="26">
        <v>-169.11034837194342</v>
      </c>
      <c r="Z138" s="26">
        <v>792.82693000927145</v>
      </c>
      <c r="AA138" s="25">
        <v>474.98151059211926</v>
      </c>
      <c r="AB138" s="28">
        <v>9.7863690775756851E-4</v>
      </c>
      <c r="AC138" s="24">
        <v>2.9166915578744375</v>
      </c>
    </row>
    <row r="139" spans="1:29" x14ac:dyDescent="0.25">
      <c r="A139">
        <v>120</v>
      </c>
      <c r="B139">
        <v>1.2</v>
      </c>
      <c r="C139">
        <v>4.2</v>
      </c>
      <c r="D139">
        <v>84.004629327034877</v>
      </c>
      <c r="E139">
        <v>1161.1326447667875</v>
      </c>
      <c r="F139">
        <v>35.700198204857813</v>
      </c>
      <c r="G139">
        <v>8</v>
      </c>
      <c r="H139">
        <v>900</v>
      </c>
      <c r="I139">
        <v>55.41769440932395</v>
      </c>
      <c r="J139">
        <v>0.14435822502666246</v>
      </c>
      <c r="K139">
        <v>2.714295893467274E-2</v>
      </c>
      <c r="L139">
        <v>1.0431986554916857</v>
      </c>
      <c r="M139">
        <v>7.6687215401264099</v>
      </c>
      <c r="N139" s="40">
        <v>3943</v>
      </c>
      <c r="O139">
        <v>3943</v>
      </c>
      <c r="P139">
        <v>187.98887634277344</v>
      </c>
      <c r="Q139">
        <v>1.5351868674200622</v>
      </c>
      <c r="R139">
        <v>1.1722330558965994</v>
      </c>
      <c r="S139">
        <v>6.7959898502378779</v>
      </c>
      <c r="T139" s="23">
        <v>36.273989631811943</v>
      </c>
      <c r="U139" s="25">
        <v>30.527950730527447</v>
      </c>
      <c r="V139" s="26">
        <v>1700.0207537903614</v>
      </c>
      <c r="W139" s="26">
        <v>1298.0963852643711</v>
      </c>
      <c r="X139" s="26">
        <v>-504.93756247229896</v>
      </c>
      <c r="Y139" s="26">
        <v>-169.06711292062869</v>
      </c>
      <c r="Z139" s="26">
        <v>793.1588227920721</v>
      </c>
      <c r="AA139" s="25">
        <v>476.64122440843329</v>
      </c>
      <c r="AB139" s="28">
        <v>9.8174148468732625E-4</v>
      </c>
      <c r="AC139" s="24">
        <v>2.9158515988540574</v>
      </c>
    </row>
    <row r="140" spans="1:29" x14ac:dyDescent="0.25">
      <c r="A140">
        <v>121</v>
      </c>
      <c r="B140">
        <v>1.21</v>
      </c>
      <c r="C140">
        <v>4.21</v>
      </c>
      <c r="D140">
        <v>83.619836880063005</v>
      </c>
      <c r="E140">
        <v>1163.8972463019466</v>
      </c>
      <c r="F140">
        <v>36.068617875832814</v>
      </c>
      <c r="G140">
        <v>8</v>
      </c>
      <c r="H140">
        <v>900</v>
      </c>
      <c r="I140">
        <v>55.681902351490855</v>
      </c>
      <c r="J140">
        <v>0.14367325220859312</v>
      </c>
      <c r="K140">
        <v>2.705326967415812E-2</v>
      </c>
      <c r="L140">
        <v>1.0422271831558689</v>
      </c>
      <c r="M140">
        <v>7.6758696465543732</v>
      </c>
      <c r="N140" s="40">
        <v>3944</v>
      </c>
      <c r="O140">
        <v>3944</v>
      </c>
      <c r="P140">
        <v>188.01957702636719</v>
      </c>
      <c r="Q140">
        <v>1.535048270854215</v>
      </c>
      <c r="R140">
        <v>1.1721475012743783</v>
      </c>
      <c r="S140">
        <v>6.7969715917225653</v>
      </c>
      <c r="T140" s="23">
        <v>36.284470592918211</v>
      </c>
      <c r="U140" s="25">
        <v>30.523593277901064</v>
      </c>
      <c r="V140" s="26">
        <v>1700.1157303532864</v>
      </c>
      <c r="W140" s="26">
        <v>1298.1913618272961</v>
      </c>
      <c r="X140" s="26">
        <v>-504.7011294515487</v>
      </c>
      <c r="Y140" s="26">
        <v>-169.02380296774007</v>
      </c>
      <c r="Z140" s="26">
        <v>793.49023237574738</v>
      </c>
      <c r="AA140" s="25">
        <v>478.26173876996955</v>
      </c>
      <c r="AB140" s="28">
        <v>9.8484810640275811E-4</v>
      </c>
      <c r="AC140" s="24">
        <v>2.9150093397084822</v>
      </c>
    </row>
    <row r="141" spans="1:29" x14ac:dyDescent="0.25">
      <c r="A141">
        <v>122</v>
      </c>
      <c r="B141">
        <v>1.22</v>
      </c>
      <c r="C141">
        <v>4.22</v>
      </c>
      <c r="D141">
        <v>83.234129349982993</v>
      </c>
      <c r="E141">
        <v>1166.6618478371056</v>
      </c>
      <c r="F141">
        <v>36.438258962490529</v>
      </c>
      <c r="G141">
        <v>8</v>
      </c>
      <c r="H141">
        <v>900</v>
      </c>
      <c r="I141">
        <v>55.946738612188469</v>
      </c>
      <c r="J141">
        <v>0.14299314309372688</v>
      </c>
      <c r="K141">
        <v>2.6964083069377972E-2</v>
      </c>
      <c r="L141">
        <v>1.0412587070033679</v>
      </c>
      <c r="M141">
        <v>7.6830089834476887</v>
      </c>
      <c r="N141" s="40">
        <v>3944</v>
      </c>
      <c r="O141">
        <v>3944</v>
      </c>
      <c r="P141">
        <v>188.05012512207031</v>
      </c>
      <c r="Q141">
        <v>1.5352976746781604</v>
      </c>
      <c r="R141">
        <v>1.1723580321103411</v>
      </c>
      <c r="S141">
        <v>6.797956439828968</v>
      </c>
      <c r="T141" s="23">
        <v>36.294986241119616</v>
      </c>
      <c r="U141" s="25">
        <v>30.511481449119408</v>
      </c>
      <c r="V141" s="26">
        <v>1700.2098311129912</v>
      </c>
      <c r="W141" s="26">
        <v>1298.2854625870004</v>
      </c>
      <c r="X141" s="26">
        <v>-504.65059574307236</v>
      </c>
      <c r="Y141" s="26">
        <v>-168.8898096591991</v>
      </c>
      <c r="Z141" s="26">
        <v>793.63486684392808</v>
      </c>
      <c r="AA141" s="25">
        <v>479.88225742903722</v>
      </c>
      <c r="AB141" s="28">
        <v>9.8778874214833223E-4</v>
      </c>
      <c r="AC141" s="24">
        <v>2.9141647819363277</v>
      </c>
    </row>
    <row r="142" spans="1:29" x14ac:dyDescent="0.25">
      <c r="A142">
        <v>123</v>
      </c>
      <c r="B142">
        <v>1.23</v>
      </c>
      <c r="C142">
        <v>4.2300000000000004</v>
      </c>
      <c r="D142">
        <v>82.847506736794827</v>
      </c>
      <c r="E142">
        <v>1169.4264493722646</v>
      </c>
      <c r="F142">
        <v>36.809122676797827</v>
      </c>
      <c r="G142">
        <v>8</v>
      </c>
      <c r="H142">
        <v>900</v>
      </c>
      <c r="I142">
        <v>56.212203191416826</v>
      </c>
      <c r="J142">
        <v>0.14231785174400599</v>
      </c>
      <c r="K142">
        <v>2.6873143748339937E-2</v>
      </c>
      <c r="L142">
        <v>1.0402060640517334</v>
      </c>
      <c r="M142">
        <v>7.6907838518446949</v>
      </c>
      <c r="N142" s="40">
        <v>3945</v>
      </c>
      <c r="O142">
        <v>3945</v>
      </c>
      <c r="P142">
        <v>188.08384704589844</v>
      </c>
      <c r="Q142">
        <v>1.5351837452162054</v>
      </c>
      <c r="R142">
        <v>1.1722938525237836</v>
      </c>
      <c r="S142">
        <v>6.7989442285711164</v>
      </c>
      <c r="T142" s="23">
        <v>36.305534818144181</v>
      </c>
      <c r="U142" s="25">
        <v>30.506798047866145</v>
      </c>
      <c r="V142" s="26">
        <v>1700.3167346145101</v>
      </c>
      <c r="W142" s="26">
        <v>1298.3923660885196</v>
      </c>
      <c r="X142" s="26">
        <v>-504.41914081953848</v>
      </c>
      <c r="Y142" s="26">
        <v>-168.842854515635</v>
      </c>
      <c r="Z142" s="26">
        <v>793.97322526898108</v>
      </c>
      <c r="AA142" s="25">
        <v>481.50679220100602</v>
      </c>
      <c r="AB142" s="28">
        <v>9.9089212292735596E-4</v>
      </c>
      <c r="AC142" s="24">
        <v>2.9133180710472439</v>
      </c>
    </row>
    <row r="143" spans="1:29" x14ac:dyDescent="0.25">
      <c r="A143">
        <v>124</v>
      </c>
      <c r="B143">
        <v>1.24</v>
      </c>
      <c r="C143">
        <v>4.24</v>
      </c>
      <c r="D143">
        <v>82.459969040498535</v>
      </c>
      <c r="E143">
        <v>1172.1910509074237</v>
      </c>
      <c r="F143">
        <v>37.181241402230455</v>
      </c>
      <c r="G143">
        <v>8</v>
      </c>
      <c r="H143">
        <v>900</v>
      </c>
      <c r="I143">
        <v>56.478296089175871</v>
      </c>
      <c r="J143">
        <v>0.14164733276245578</v>
      </c>
      <c r="K143">
        <v>2.6784867582992523E-2</v>
      </c>
      <c r="L143">
        <v>1.0392401068653507</v>
      </c>
      <c r="M143">
        <v>7.6979323133807043</v>
      </c>
      <c r="N143" s="40">
        <v>3946</v>
      </c>
      <c r="O143">
        <v>3946</v>
      </c>
      <c r="P143">
        <v>188.11422729492188</v>
      </c>
      <c r="Q143">
        <v>1.535042604890138</v>
      </c>
      <c r="R143">
        <v>1.1722059066352499</v>
      </c>
      <c r="S143">
        <v>6.7999351206940437</v>
      </c>
      <c r="T143" s="23">
        <v>36.316118076010731</v>
      </c>
      <c r="U143" s="25">
        <v>30.502378954330172</v>
      </c>
      <c r="V143" s="26">
        <v>1700.4096680362425</v>
      </c>
      <c r="W143" s="26">
        <v>1298.4852995102519</v>
      </c>
      <c r="X143" s="26">
        <v>-504.18114757129285</v>
      </c>
      <c r="Y143" s="26">
        <v>-168.7989078924262</v>
      </c>
      <c r="Z143" s="26">
        <v>794.30415193895908</v>
      </c>
      <c r="AA143" s="25">
        <v>483.17340351353675</v>
      </c>
      <c r="AB143" s="28">
        <v>9.9400342292721433E-4</v>
      </c>
      <c r="AC143" s="24">
        <v>2.9124690707127745</v>
      </c>
    </row>
    <row r="144" spans="1:29" x14ac:dyDescent="0.25">
      <c r="A144">
        <v>125</v>
      </c>
      <c r="B144">
        <v>1.25</v>
      </c>
      <c r="C144">
        <v>4.25</v>
      </c>
      <c r="D144">
        <v>82.071516261094132</v>
      </c>
      <c r="E144">
        <v>1174.9556524425827</v>
      </c>
      <c r="F144">
        <v>37.554586537091218</v>
      </c>
      <c r="G144">
        <v>8</v>
      </c>
      <c r="H144">
        <v>900</v>
      </c>
      <c r="I144">
        <v>56.745017305465637</v>
      </c>
      <c r="J144">
        <v>0.14098154128555435</v>
      </c>
      <c r="K144">
        <v>2.6697161275475615E-2</v>
      </c>
      <c r="L144">
        <v>1.038280156032592</v>
      </c>
      <c r="M144">
        <v>7.7050495027941928</v>
      </c>
      <c r="N144" s="40">
        <v>3947</v>
      </c>
      <c r="O144">
        <v>3947</v>
      </c>
      <c r="P144">
        <v>188.14436340332031</v>
      </c>
      <c r="Q144">
        <v>1.5348995443594917</v>
      </c>
      <c r="R144">
        <v>1.1721162463893315</v>
      </c>
      <c r="S144">
        <v>6.8009291241169709</v>
      </c>
      <c r="T144" s="23">
        <v>36.326736113810462</v>
      </c>
      <c r="U144" s="25">
        <v>30.497951852012946</v>
      </c>
      <c r="V144" s="26">
        <v>1700.5014662176143</v>
      </c>
      <c r="W144" s="26">
        <v>1298.577097691624</v>
      </c>
      <c r="X144" s="26">
        <v>-503.94248041278115</v>
      </c>
      <c r="Y144" s="26">
        <v>-168.75487161188582</v>
      </c>
      <c r="Z144" s="26">
        <v>794.63461727884282</v>
      </c>
      <c r="AA144" s="25">
        <v>484.80030546257541</v>
      </c>
      <c r="AB144" s="28">
        <v>9.9711672863556089E-4</v>
      </c>
      <c r="AC144" s="24">
        <v>2.9116177774232672</v>
      </c>
    </row>
    <row r="145" spans="1:29" x14ac:dyDescent="0.25">
      <c r="A145">
        <v>126</v>
      </c>
      <c r="B145">
        <v>1.26</v>
      </c>
      <c r="C145">
        <v>4.26</v>
      </c>
      <c r="D145">
        <v>81.682148398581575</v>
      </c>
      <c r="E145">
        <v>1177.7202539777415</v>
      </c>
      <c r="F145">
        <v>37.929158196482817</v>
      </c>
      <c r="G145">
        <v>8</v>
      </c>
      <c r="H145">
        <v>900</v>
      </c>
      <c r="I145">
        <v>57.01236684028612</v>
      </c>
      <c r="J145">
        <v>0.14032043297572824</v>
      </c>
      <c r="K145">
        <v>2.6609941794429326E-2</v>
      </c>
      <c r="L145">
        <v>1.0373231312202984</v>
      </c>
      <c r="M145">
        <v>7.7121581108375228</v>
      </c>
      <c r="N145" s="40">
        <v>3948</v>
      </c>
      <c r="O145">
        <v>3948</v>
      </c>
      <c r="P145">
        <v>188.17434692382813</v>
      </c>
      <c r="Q145">
        <v>1.5347553117900876</v>
      </c>
      <c r="R145">
        <v>1.1720254963115204</v>
      </c>
      <c r="S145">
        <v>6.8019262408456065</v>
      </c>
      <c r="T145" s="23">
        <v>36.337388967546985</v>
      </c>
      <c r="U145" s="25">
        <v>30.493506352251863</v>
      </c>
      <c r="V145" s="26">
        <v>1700.592378156985</v>
      </c>
      <c r="W145" s="26">
        <v>1298.6680096309944</v>
      </c>
      <c r="X145" s="26">
        <v>-503.70315038297633</v>
      </c>
      <c r="Y145" s="26">
        <v>-168.71065410020006</v>
      </c>
      <c r="Z145" s="26">
        <v>794.96485924801812</v>
      </c>
      <c r="AA145" s="25">
        <v>486.42720484827197</v>
      </c>
      <c r="AB145" s="28">
        <v>1.0002318050155168E-3</v>
      </c>
      <c r="AC145" s="24">
        <v>2.9107641927491663</v>
      </c>
    </row>
    <row r="146" spans="1:29" x14ac:dyDescent="0.25">
      <c r="A146">
        <v>127</v>
      </c>
      <c r="B146">
        <v>1.27</v>
      </c>
      <c r="C146">
        <v>4.2699999999999996</v>
      </c>
      <c r="D146">
        <v>81.291865452960877</v>
      </c>
      <c r="E146">
        <v>1180.4848555129006</v>
      </c>
      <c r="F146">
        <v>38.304957590455693</v>
      </c>
      <c r="G146">
        <v>8</v>
      </c>
      <c r="H146">
        <v>900</v>
      </c>
      <c r="I146">
        <v>57.280344693637332</v>
      </c>
      <c r="J146">
        <v>0.13966396401397066</v>
      </c>
      <c r="K146">
        <v>2.6523202315142672E-2</v>
      </c>
      <c r="L146">
        <v>1.0363688994053837</v>
      </c>
      <c r="M146">
        <v>7.7192590443325706</v>
      </c>
      <c r="N146" s="40">
        <v>3948</v>
      </c>
      <c r="O146">
        <v>3948</v>
      </c>
      <c r="P146">
        <v>188.20420837402344</v>
      </c>
      <c r="Q146">
        <v>1.5349988626250139</v>
      </c>
      <c r="R146">
        <v>1.1722307432288002</v>
      </c>
      <c r="S146">
        <v>6.802926472650622</v>
      </c>
      <c r="T146" s="23">
        <v>36.34807667077051</v>
      </c>
      <c r="U146" s="25">
        <v>30.481321315108755</v>
      </c>
      <c r="V146" s="26">
        <v>1700.6826552882358</v>
      </c>
      <c r="W146" s="26">
        <v>1298.758286762245</v>
      </c>
      <c r="X146" s="26">
        <v>-503.65034725789587</v>
      </c>
      <c r="Y146" s="26">
        <v>-168.57585502124326</v>
      </c>
      <c r="Z146" s="26">
        <v>795.10793950434913</v>
      </c>
      <c r="AA146" s="25">
        <v>488.05561403689603</v>
      </c>
      <c r="AB146" s="28">
        <v>1.0031783949466799E-3</v>
      </c>
      <c r="AC146" s="24">
        <v>2.9099083184720334</v>
      </c>
    </row>
    <row r="147" spans="1:29" x14ac:dyDescent="0.25">
      <c r="A147">
        <v>128</v>
      </c>
      <c r="B147">
        <v>1.28</v>
      </c>
      <c r="C147">
        <v>4.28</v>
      </c>
      <c r="D147">
        <v>80.900667424232026</v>
      </c>
      <c r="E147">
        <v>1183.2494570480596</v>
      </c>
      <c r="F147">
        <v>38.681985970407041</v>
      </c>
      <c r="G147">
        <v>8</v>
      </c>
      <c r="H147">
        <v>900</v>
      </c>
      <c r="I147">
        <v>57.548950865519267</v>
      </c>
      <c r="J147">
        <v>0.13901209109258045</v>
      </c>
      <c r="K147">
        <v>2.6434729533385434E-2</v>
      </c>
      <c r="L147">
        <v>1.0353309070672496</v>
      </c>
      <c r="M147">
        <v>7.7269981465745641</v>
      </c>
      <c r="N147" s="40">
        <v>3949</v>
      </c>
      <c r="O147">
        <v>3949</v>
      </c>
      <c r="P147">
        <v>188.23719787597656</v>
      </c>
      <c r="Q147">
        <v>1.5348791520907688</v>
      </c>
      <c r="R147">
        <v>1.1721612311901768</v>
      </c>
      <c r="S147">
        <v>6.8039296510455687</v>
      </c>
      <c r="T147" s="23">
        <v>36.358797437450185</v>
      </c>
      <c r="U147" s="25">
        <v>30.476550814044945</v>
      </c>
      <c r="V147" s="26">
        <v>1700.7853718285448</v>
      </c>
      <c r="W147" s="26">
        <v>1298.8610033025543</v>
      </c>
      <c r="X147" s="26">
        <v>-503.41595174068334</v>
      </c>
      <c r="Y147" s="26">
        <v>-168.52800841238917</v>
      </c>
      <c r="Z147" s="26">
        <v>795.44505156187097</v>
      </c>
      <c r="AA147" s="25">
        <v>489.68809633175084</v>
      </c>
      <c r="AB147" s="28">
        <v>1.0062900557556986E-3</v>
      </c>
      <c r="AC147" s="24">
        <v>2.9090503019714808</v>
      </c>
    </row>
    <row r="148" spans="1:29" x14ac:dyDescent="0.25">
      <c r="A148">
        <v>129</v>
      </c>
      <c r="B148">
        <v>1.29</v>
      </c>
      <c r="C148">
        <v>4.29</v>
      </c>
      <c r="D148">
        <v>80.508554312395049</v>
      </c>
      <c r="E148">
        <v>1186.0140585832187</v>
      </c>
      <c r="F148">
        <v>39.060276203615999</v>
      </c>
      <c r="G148">
        <v>8</v>
      </c>
      <c r="H148">
        <v>900</v>
      </c>
      <c r="I148">
        <v>57.818185355931909</v>
      </c>
      <c r="J148">
        <v>0.13836477140801917</v>
      </c>
      <c r="K148">
        <v>2.6348863388405482E-2</v>
      </c>
      <c r="L148">
        <v>1.0343790516497733</v>
      </c>
      <c r="M148">
        <v>7.7341086782843043</v>
      </c>
      <c r="N148" s="40">
        <v>3950</v>
      </c>
      <c r="O148">
        <v>3950</v>
      </c>
      <c r="P148">
        <v>188.26689147949219</v>
      </c>
      <c r="Q148">
        <v>1.5347326343391516</v>
      </c>
      <c r="R148">
        <v>1.1720683347463994</v>
      </c>
      <c r="S148">
        <v>6.8049359411013244</v>
      </c>
      <c r="T148" s="23">
        <v>36.369553045986002</v>
      </c>
      <c r="U148" s="25">
        <v>30.472042691996194</v>
      </c>
      <c r="V148" s="26">
        <v>1700.8744605015456</v>
      </c>
      <c r="W148" s="26">
        <v>1298.9500919755551</v>
      </c>
      <c r="X148" s="26">
        <v>-503.17523518604173</v>
      </c>
      <c r="Y148" s="26">
        <v>-168.48312469581285</v>
      </c>
      <c r="Z148" s="26">
        <v>795.77485678951336</v>
      </c>
      <c r="AA148" s="25">
        <v>491.36328253278691</v>
      </c>
      <c r="AB148" s="28">
        <v>1.0094096500532501E-3</v>
      </c>
      <c r="AC148" s="24">
        <v>2.9081900052771705</v>
      </c>
    </row>
    <row r="149" spans="1:29" x14ac:dyDescent="0.25">
      <c r="A149">
        <v>130</v>
      </c>
      <c r="B149">
        <v>1.3</v>
      </c>
      <c r="C149">
        <v>4.3</v>
      </c>
      <c r="D149">
        <v>80.115526117449946</v>
      </c>
      <c r="E149">
        <v>1188.7786601183777</v>
      </c>
      <c r="F149">
        <v>39.439799215769924</v>
      </c>
      <c r="G149">
        <v>8</v>
      </c>
      <c r="H149">
        <v>900</v>
      </c>
      <c r="I149">
        <v>58.088048164875268</v>
      </c>
      <c r="J149">
        <v>0.13772196265388456</v>
      </c>
      <c r="K149">
        <v>2.6263546361607628E-2</v>
      </c>
      <c r="L149">
        <v>1.0334330883177616</v>
      </c>
      <c r="M149">
        <v>7.7411881721559004</v>
      </c>
      <c r="N149" s="40">
        <v>3951</v>
      </c>
      <c r="O149">
        <v>3951</v>
      </c>
      <c r="P149">
        <v>188.29634094238281</v>
      </c>
      <c r="Q149">
        <v>1.5345842010490323</v>
      </c>
      <c r="R149">
        <v>1.1719737240854287</v>
      </c>
      <c r="S149">
        <v>6.8059453507513776</v>
      </c>
      <c r="T149" s="23">
        <v>36.380343595948524</v>
      </c>
      <c r="U149" s="25">
        <v>30.467526220506695</v>
      </c>
      <c r="V149" s="26">
        <v>1700.9623966780828</v>
      </c>
      <c r="W149" s="26">
        <v>1299.0380281520922</v>
      </c>
      <c r="X149" s="26">
        <v>-502.93382046682086</v>
      </c>
      <c r="Y149" s="26">
        <v>-168.43815147633978</v>
      </c>
      <c r="Z149" s="26">
        <v>796.10420768527138</v>
      </c>
      <c r="AA149" s="25">
        <v>492.99813844547873</v>
      </c>
      <c r="AB149" s="28">
        <v>1.0125312013693488E-3</v>
      </c>
      <c r="AC149" s="24">
        <v>2.9073274249260614</v>
      </c>
    </row>
    <row r="150" spans="1:29" x14ac:dyDescent="0.25">
      <c r="A150">
        <v>131</v>
      </c>
      <c r="B150">
        <v>1.31</v>
      </c>
      <c r="C150">
        <v>4.3100000000000005</v>
      </c>
      <c r="D150">
        <v>79.72158283939666</v>
      </c>
      <c r="E150">
        <v>1191.5432616535368</v>
      </c>
      <c r="F150">
        <v>39.820555106932368</v>
      </c>
      <c r="G150">
        <v>8</v>
      </c>
      <c r="H150">
        <v>900</v>
      </c>
      <c r="I150">
        <v>58.35853929234937</v>
      </c>
      <c r="J150">
        <v>0.13708362301399782</v>
      </c>
      <c r="K150">
        <v>2.6178697284587632E-2</v>
      </c>
      <c r="L150">
        <v>1.0324899665293301</v>
      </c>
      <c r="M150">
        <v>7.7482593142204088</v>
      </c>
      <c r="N150" s="40">
        <v>3951</v>
      </c>
      <c r="O150">
        <v>3951</v>
      </c>
      <c r="P150">
        <v>188.32563781738281</v>
      </c>
      <c r="Q150">
        <v>1.5348229657604977</v>
      </c>
      <c r="R150">
        <v>1.1721746270508191</v>
      </c>
      <c r="S150">
        <v>6.806957881952747</v>
      </c>
      <c r="T150" s="23">
        <v>36.391169123101946</v>
      </c>
      <c r="U150" s="25">
        <v>30.455282870157038</v>
      </c>
      <c r="V150" s="26">
        <v>1701.0494340257467</v>
      </c>
      <c r="W150" s="26">
        <v>1299.1250654997559</v>
      </c>
      <c r="X150" s="26">
        <v>-502.879043134207</v>
      </c>
      <c r="Y150" s="26">
        <v>-168.30273437966801</v>
      </c>
      <c r="Z150" s="26">
        <v>796.24602236554892</v>
      </c>
      <c r="AA150" s="25">
        <v>494.63295205439096</v>
      </c>
      <c r="AB150" s="28">
        <v>1.0154822776904382E-3</v>
      </c>
      <c r="AC150" s="24">
        <v>2.9064625625778375</v>
      </c>
    </row>
    <row r="151" spans="1:29" x14ac:dyDescent="0.25">
      <c r="A151">
        <v>132</v>
      </c>
      <c r="B151">
        <v>1.32</v>
      </c>
      <c r="C151">
        <v>4.32</v>
      </c>
      <c r="D151">
        <v>79.326724478235292</v>
      </c>
      <c r="E151">
        <v>1194.3078631886958</v>
      </c>
      <c r="F151">
        <v>40.202545084939693</v>
      </c>
      <c r="G151">
        <v>8</v>
      </c>
      <c r="H151">
        <v>900</v>
      </c>
      <c r="I151">
        <v>58.629658738354159</v>
      </c>
      <c r="J151">
        <v>0.136449711155603</v>
      </c>
      <c r="K151">
        <v>2.6092130487303321E-2</v>
      </c>
      <c r="L151">
        <v>1.0314634117357842</v>
      </c>
      <c r="M151">
        <v>7.7559707004413356</v>
      </c>
      <c r="N151" s="40">
        <v>3952</v>
      </c>
      <c r="O151">
        <v>3952</v>
      </c>
      <c r="P151">
        <v>188.35806274414063</v>
      </c>
      <c r="Q151">
        <v>1.5346987905772591</v>
      </c>
      <c r="R151">
        <v>1.1721010053787704</v>
      </c>
      <c r="S151">
        <v>6.8079733642304374</v>
      </c>
      <c r="T151" s="23">
        <v>36.402027819291234</v>
      </c>
      <c r="U151" s="25">
        <v>30.450442902978686</v>
      </c>
      <c r="V151" s="26">
        <v>1701.1489519791392</v>
      </c>
      <c r="W151" s="26">
        <v>1299.2245834531486</v>
      </c>
      <c r="X151" s="26">
        <v>-502.64243289902788</v>
      </c>
      <c r="Y151" s="26">
        <v>-168.25416337792271</v>
      </c>
      <c r="Z151" s="26">
        <v>796.58215055412074</v>
      </c>
      <c r="AA151" s="25">
        <v>496.27176262943118</v>
      </c>
      <c r="AB151" s="28">
        <v>1.0186002905028246E-3</v>
      </c>
      <c r="AC151" s="24">
        <v>2.9055955670876621</v>
      </c>
    </row>
    <row r="152" spans="1:29" x14ac:dyDescent="0.25">
      <c r="A152">
        <v>133</v>
      </c>
      <c r="B152">
        <v>1.33</v>
      </c>
      <c r="C152">
        <v>4.33</v>
      </c>
      <c r="D152">
        <v>78.930951033965769</v>
      </c>
      <c r="E152">
        <v>1197.0724647238546</v>
      </c>
      <c r="F152">
        <v>40.585802404799644</v>
      </c>
      <c r="G152">
        <v>8</v>
      </c>
      <c r="H152">
        <v>900</v>
      </c>
      <c r="I152">
        <v>58.901406502889671</v>
      </c>
      <c r="J152">
        <v>0.13582018622267575</v>
      </c>
      <c r="K152">
        <v>2.6008126615117123E-2</v>
      </c>
      <c r="L152">
        <v>1.0305225648132761</v>
      </c>
      <c r="M152">
        <v>7.7630517498173823</v>
      </c>
      <c r="N152" s="40">
        <v>3953</v>
      </c>
      <c r="O152">
        <v>3953</v>
      </c>
      <c r="P152">
        <v>188.38720703125</v>
      </c>
      <c r="Q152">
        <v>1.5345479550736782</v>
      </c>
      <c r="R152">
        <v>1.1720041293454888</v>
      </c>
      <c r="S152">
        <v>6.8089919645209402</v>
      </c>
      <c r="T152" s="23">
        <v>36.412921484114158</v>
      </c>
      <c r="U152" s="25">
        <v>30.445863792324001</v>
      </c>
      <c r="V152" s="26">
        <v>1701.2349240178535</v>
      </c>
      <c r="W152" s="26">
        <v>1299.3105554918629</v>
      </c>
      <c r="X152" s="26">
        <v>-502.39950560944658</v>
      </c>
      <c r="Y152" s="26">
        <v>-168.2085401936699</v>
      </c>
      <c r="Z152" s="26">
        <v>796.91104988241636</v>
      </c>
      <c r="AA152" s="25">
        <v>497.95380645698458</v>
      </c>
      <c r="AB152" s="28">
        <v>1.0217262482532519E-3</v>
      </c>
      <c r="AC152" s="24">
        <v>2.9047262991759224</v>
      </c>
    </row>
    <row r="153" spans="1:29" x14ac:dyDescent="0.25">
      <c r="A153">
        <v>134</v>
      </c>
      <c r="B153">
        <v>1.34</v>
      </c>
      <c r="C153">
        <v>4.34</v>
      </c>
      <c r="D153">
        <v>78.534262506588107</v>
      </c>
      <c r="E153">
        <v>1199.8370662590137</v>
      </c>
      <c r="F153">
        <v>40.97029761077836</v>
      </c>
      <c r="G153">
        <v>8</v>
      </c>
      <c r="H153">
        <v>900</v>
      </c>
      <c r="I153">
        <v>59.173782585955905</v>
      </c>
      <c r="J153">
        <v>0.13519500782934049</v>
      </c>
      <c r="K153">
        <v>2.5924655987447951E-2</v>
      </c>
      <c r="L153">
        <v>1.0295875213822483</v>
      </c>
      <c r="M153">
        <v>7.7701019426301805</v>
      </c>
      <c r="N153" s="40">
        <v>3953</v>
      </c>
      <c r="O153">
        <v>3953</v>
      </c>
      <c r="P153">
        <v>188.41612243652344</v>
      </c>
      <c r="Q153">
        <v>1.534783491640793</v>
      </c>
      <c r="R153">
        <v>1.1722021233092561</v>
      </c>
      <c r="S153">
        <v>6.8100136907691935</v>
      </c>
      <c r="T153" s="23">
        <v>36.423850217525441</v>
      </c>
      <c r="U153" s="25">
        <v>30.433577217051869</v>
      </c>
      <c r="V153" s="26">
        <v>1701.3198679800616</v>
      </c>
      <c r="W153" s="26">
        <v>1299.3954994540713</v>
      </c>
      <c r="X153" s="26">
        <v>-502.34355530722826</v>
      </c>
      <c r="Y153" s="26">
        <v>-168.07263061195044</v>
      </c>
      <c r="Z153" s="26">
        <v>797.05194414684308</v>
      </c>
      <c r="AA153" s="25">
        <v>499.59500993728687</v>
      </c>
      <c r="AB153" s="28">
        <v>1.0246804568909695E-3</v>
      </c>
      <c r="AC153" s="24">
        <v>2.903854755416357</v>
      </c>
    </row>
    <row r="154" spans="1:29" x14ac:dyDescent="0.25">
      <c r="A154">
        <v>135</v>
      </c>
      <c r="B154">
        <v>1.35</v>
      </c>
      <c r="C154">
        <v>4.3499999999999996</v>
      </c>
      <c r="D154">
        <v>78.136658896102318</v>
      </c>
      <c r="E154">
        <v>1202.6016677941727</v>
      </c>
      <c r="F154">
        <v>41.356030790992662</v>
      </c>
      <c r="G154">
        <v>8</v>
      </c>
      <c r="H154">
        <v>900</v>
      </c>
      <c r="I154">
        <v>59.446786987552848</v>
      </c>
      <c r="J154">
        <v>0.13457413605339283</v>
      </c>
      <c r="K154">
        <v>2.5839481958271598E-2</v>
      </c>
      <c r="L154">
        <v>1.0285693956423057</v>
      </c>
      <c r="M154">
        <v>7.7777931502660351</v>
      </c>
      <c r="N154" s="40">
        <v>3954</v>
      </c>
      <c r="O154">
        <v>3954</v>
      </c>
      <c r="P154">
        <v>188.4481201171875</v>
      </c>
      <c r="Q154">
        <v>1.5346559099072934</v>
      </c>
      <c r="R154">
        <v>1.1721253645517893</v>
      </c>
      <c r="S154">
        <v>6.8110383712260845</v>
      </c>
      <c r="T154" s="23">
        <v>36.434812197074329</v>
      </c>
      <c r="U154" s="25">
        <v>30.428685986674989</v>
      </c>
      <c r="V154" s="26">
        <v>1701.4169299563639</v>
      </c>
      <c r="W154" s="26">
        <v>1299.4925614303734</v>
      </c>
      <c r="X154" s="26">
        <v>-502.10525166772857</v>
      </c>
      <c r="Y154" s="26">
        <v>-168.02353244119314</v>
      </c>
      <c r="Z154" s="26">
        <v>797.3873097626448</v>
      </c>
      <c r="AA154" s="25">
        <v>501.23867837296899</v>
      </c>
      <c r="AB154" s="28">
        <v>1.0278030139208028E-3</v>
      </c>
      <c r="AC154" s="24">
        <v>2.9029810855791243</v>
      </c>
    </row>
    <row r="155" spans="1:29" x14ac:dyDescent="0.25">
      <c r="A155">
        <v>136</v>
      </c>
      <c r="B155">
        <v>1.36</v>
      </c>
      <c r="C155">
        <v>4.3600000000000003</v>
      </c>
      <c r="D155">
        <v>77.738140202508347</v>
      </c>
      <c r="E155">
        <v>1205.3662693293318</v>
      </c>
      <c r="F155">
        <v>41.743035453708004</v>
      </c>
      <c r="G155">
        <v>8</v>
      </c>
      <c r="H155">
        <v>900</v>
      </c>
      <c r="I155">
        <v>59.720419707680541</v>
      </c>
      <c r="J155">
        <v>0.1339575314299262</v>
      </c>
      <c r="K155">
        <v>2.5756839053653724E-2</v>
      </c>
      <c r="L155">
        <v>1.0276366674939965</v>
      </c>
      <c r="M155">
        <v>7.7848526167413503</v>
      </c>
      <c r="N155" s="40">
        <v>3955</v>
      </c>
      <c r="O155">
        <v>3955</v>
      </c>
      <c r="P155">
        <v>188.47686767578125</v>
      </c>
      <c r="Q155">
        <v>1.5345019315196351</v>
      </c>
      <c r="R155">
        <v>1.1720256031255598</v>
      </c>
      <c r="S155">
        <v>6.8120661742400053</v>
      </c>
      <c r="T155" s="23">
        <v>36.445809238415599</v>
      </c>
      <c r="U155" s="25">
        <v>30.424054493616328</v>
      </c>
      <c r="V155" s="26">
        <v>1701.5006816042967</v>
      </c>
      <c r="W155" s="26">
        <v>1299.5763130783064</v>
      </c>
      <c r="X155" s="26">
        <v>-501.86078782890729</v>
      </c>
      <c r="Y155" s="26">
        <v>-167.97735176098266</v>
      </c>
      <c r="Z155" s="26">
        <v>797.71552524939909</v>
      </c>
      <c r="AA155" s="25">
        <v>502.92588657658683</v>
      </c>
      <c r="AB155" s="28">
        <v>1.0309335248415152E-3</v>
      </c>
      <c r="AC155" s="24">
        <v>2.9021051493966623</v>
      </c>
    </row>
    <row r="156" spans="1:29" x14ac:dyDescent="0.25">
      <c r="A156">
        <v>137</v>
      </c>
      <c r="B156">
        <v>1.37</v>
      </c>
      <c r="C156">
        <v>4.37</v>
      </c>
      <c r="D156">
        <v>77.338706425806265</v>
      </c>
      <c r="E156">
        <v>1208.1308708644908</v>
      </c>
      <c r="F156">
        <v>42.131281852234203</v>
      </c>
      <c r="G156">
        <v>8</v>
      </c>
      <c r="H156">
        <v>900</v>
      </c>
      <c r="I156">
        <v>59.994680746338922</v>
      </c>
      <c r="J156">
        <v>0.13334515494506047</v>
      </c>
      <c r="K156">
        <v>2.5674717885915618E-2</v>
      </c>
      <c r="L156">
        <v>1.026709678125346</v>
      </c>
      <c r="M156">
        <v>7.7918813569645922</v>
      </c>
      <c r="N156" s="40">
        <v>3956</v>
      </c>
      <c r="O156">
        <v>3956</v>
      </c>
      <c r="P156">
        <v>188.50537109375</v>
      </c>
      <c r="Q156">
        <v>1.5343460437863372</v>
      </c>
      <c r="R156">
        <v>1.1719241276187373</v>
      </c>
      <c r="S156">
        <v>6.8130971077648468</v>
      </c>
      <c r="T156" s="23">
        <v>36.456841441795504</v>
      </c>
      <c r="U156" s="25">
        <v>30.419414205861639</v>
      </c>
      <c r="V156" s="26">
        <v>1701.5832576305627</v>
      </c>
      <c r="W156" s="26">
        <v>1299.6588891045724</v>
      </c>
      <c r="X156" s="26">
        <v>-501.61559323549773</v>
      </c>
      <c r="Y156" s="26">
        <v>-167.93108196108031</v>
      </c>
      <c r="Z156" s="26">
        <v>798.04329586907465</v>
      </c>
      <c r="AA156" s="25">
        <v>504.57185308500999</v>
      </c>
      <c r="AB156" s="28">
        <v>1.0340659251957263E-3</v>
      </c>
      <c r="AC156" s="24">
        <v>2.901226943469549</v>
      </c>
    </row>
    <row r="157" spans="1:29" x14ac:dyDescent="0.25">
      <c r="A157">
        <v>138</v>
      </c>
      <c r="B157">
        <v>1.38</v>
      </c>
      <c r="C157">
        <v>4.38</v>
      </c>
      <c r="D157">
        <v>76.938357565996057</v>
      </c>
      <c r="E157">
        <v>1210.8954723996499</v>
      </c>
      <c r="F157">
        <v>42.520770065675705</v>
      </c>
      <c r="G157">
        <v>8</v>
      </c>
      <c r="H157">
        <v>900</v>
      </c>
      <c r="I157">
        <v>60.269570103528025</v>
      </c>
      <c r="J157">
        <v>0.13273696802977031</v>
      </c>
      <c r="K157">
        <v>2.5593039780415897E-2</v>
      </c>
      <c r="L157">
        <v>1.025785417436146</v>
      </c>
      <c r="M157">
        <v>7.7989020549690071</v>
      </c>
      <c r="N157" s="40">
        <v>3956</v>
      </c>
      <c r="O157">
        <v>3956</v>
      </c>
      <c r="P157">
        <v>188.53373718261719</v>
      </c>
      <c r="Q157">
        <v>1.5345769305561865</v>
      </c>
      <c r="R157">
        <v>1.1721179015707512</v>
      </c>
      <c r="S157">
        <v>6.8141311736900425</v>
      </c>
      <c r="T157" s="23">
        <v>36.467908842646338</v>
      </c>
      <c r="U157" s="25">
        <v>30.407068669951244</v>
      </c>
      <c r="V157" s="26">
        <v>1701.6650557576052</v>
      </c>
      <c r="W157" s="26">
        <v>1299.7406872316149</v>
      </c>
      <c r="X157" s="26">
        <v>-501.5577281157781</v>
      </c>
      <c r="Y157" s="26">
        <v>-167.79454336578209</v>
      </c>
      <c r="Z157" s="26">
        <v>798.18295911583675</v>
      </c>
      <c r="AA157" s="25">
        <v>506.21774850389033</v>
      </c>
      <c r="AB157" s="28">
        <v>1.0370243503912135E-3</v>
      </c>
      <c r="AC157" s="24">
        <v>2.9003464695799943</v>
      </c>
    </row>
    <row r="158" spans="1:29" x14ac:dyDescent="0.25">
      <c r="A158">
        <v>139</v>
      </c>
      <c r="B158">
        <v>1.39</v>
      </c>
      <c r="C158">
        <v>4.3899999999999997</v>
      </c>
      <c r="D158">
        <v>76.537093623077723</v>
      </c>
      <c r="E158">
        <v>1213.6600739348087</v>
      </c>
      <c r="F158">
        <v>42.911501299081287</v>
      </c>
      <c r="G158">
        <v>8</v>
      </c>
      <c r="H158">
        <v>900</v>
      </c>
      <c r="I158">
        <v>60.545087779247844</v>
      </c>
      <c r="J158">
        <v>0.13213293255381228</v>
      </c>
      <c r="K158">
        <v>2.5509670754483092E-2</v>
      </c>
      <c r="L158">
        <v>1.0247782803893668</v>
      </c>
      <c r="M158">
        <v>7.8065667013945514</v>
      </c>
      <c r="N158" s="40">
        <v>3957</v>
      </c>
      <c r="O158">
        <v>3957</v>
      </c>
      <c r="P158">
        <v>188.56520080566406</v>
      </c>
      <c r="Q158">
        <v>1.5344451518681788</v>
      </c>
      <c r="R158">
        <v>1.1720372832616304</v>
      </c>
      <c r="S158">
        <v>6.8151681980404337</v>
      </c>
      <c r="T158" s="23">
        <v>36.479009593785982</v>
      </c>
      <c r="U158" s="25">
        <v>30.402106839385223</v>
      </c>
      <c r="V158" s="26">
        <v>1701.7591286682168</v>
      </c>
      <c r="W158" s="26">
        <v>1299.8347601422263</v>
      </c>
      <c r="X158" s="26">
        <v>-501.31736722969572</v>
      </c>
      <c r="Y158" s="26">
        <v>-167.74469266757745</v>
      </c>
      <c r="Z158" s="26">
        <v>798.51739291253057</v>
      </c>
      <c r="AA158" s="25">
        <v>507.86766044162391</v>
      </c>
      <c r="AB158" s="28">
        <v>1.040152983126319E-3</v>
      </c>
      <c r="AC158" s="24">
        <v>2.89946387916057</v>
      </c>
    </row>
    <row r="159" spans="1:29" x14ac:dyDescent="0.25">
      <c r="A159">
        <v>140</v>
      </c>
      <c r="B159">
        <v>1.4</v>
      </c>
      <c r="C159">
        <v>4.4000000000000004</v>
      </c>
      <c r="D159">
        <v>76.134914597051207</v>
      </c>
      <c r="E159">
        <v>1216.424675469968</v>
      </c>
      <c r="F159">
        <v>43.303509494570939</v>
      </c>
      <c r="G159">
        <v>8</v>
      </c>
      <c r="H159">
        <v>900</v>
      </c>
      <c r="I159">
        <v>60.821233773498406</v>
      </c>
      <c r="J159">
        <v>0.13153301081974819</v>
      </c>
      <c r="K159">
        <v>2.5428791129127375E-2</v>
      </c>
      <c r="L159">
        <v>1.0238561177954824</v>
      </c>
      <c r="M159">
        <v>7.8135978883685473</v>
      </c>
      <c r="N159" s="40">
        <v>3958</v>
      </c>
      <c r="O159">
        <v>3958</v>
      </c>
      <c r="P159">
        <v>188.59342956542969</v>
      </c>
      <c r="Q159">
        <v>1.5342871227910146</v>
      </c>
      <c r="R159">
        <v>1.1719337918721924</v>
      </c>
      <c r="S159">
        <v>6.81620835102356</v>
      </c>
      <c r="T159" s="23">
        <v>36.490145532062677</v>
      </c>
      <c r="U159" s="25">
        <v>30.397403243275825</v>
      </c>
      <c r="V159" s="26">
        <v>1701.8399731600337</v>
      </c>
      <c r="W159" s="26">
        <v>1299.9156046340431</v>
      </c>
      <c r="X159" s="26">
        <v>-501.07085110854348</v>
      </c>
      <c r="Y159" s="26">
        <v>-167.6977444509329</v>
      </c>
      <c r="Z159" s="26">
        <v>798.84475352549964</v>
      </c>
      <c r="AA159" s="25">
        <v>509.56172460975461</v>
      </c>
      <c r="AB159" s="28">
        <v>1.0432895807976905E-3</v>
      </c>
      <c r="AC159" s="24">
        <v>2.8985790306535817</v>
      </c>
    </row>
    <row r="160" spans="1:29" x14ac:dyDescent="0.25">
      <c r="A160">
        <v>141</v>
      </c>
      <c r="B160">
        <v>1.41</v>
      </c>
      <c r="C160">
        <v>4.41</v>
      </c>
      <c r="D160">
        <v>75.731820487916593</v>
      </c>
      <c r="E160">
        <v>1219.189277005127</v>
      </c>
      <c r="F160">
        <v>43.696764523849367</v>
      </c>
      <c r="G160">
        <v>8</v>
      </c>
      <c r="H160">
        <v>900</v>
      </c>
      <c r="I160">
        <v>61.098008086279656</v>
      </c>
      <c r="J160">
        <v>0.13093716555706345</v>
      </c>
      <c r="K160">
        <v>2.5348418414605781E-2</v>
      </c>
      <c r="L160">
        <v>1.0229396093561927</v>
      </c>
      <c r="M160">
        <v>7.8205985249070169</v>
      </c>
      <c r="N160" s="40">
        <v>3959</v>
      </c>
      <c r="O160">
        <v>3959</v>
      </c>
      <c r="P160">
        <v>188.62141418457031</v>
      </c>
      <c r="Q160">
        <v>1.5341271878613703</v>
      </c>
      <c r="R160">
        <v>1.1718285865444653</v>
      </c>
      <c r="S160">
        <v>6.8172516406043577</v>
      </c>
      <c r="T160" s="23">
        <v>36.501316758104394</v>
      </c>
      <c r="U160" s="25">
        <v>30.392690611063713</v>
      </c>
      <c r="V160" s="26">
        <v>1701.9196292187396</v>
      </c>
      <c r="W160" s="26">
        <v>1299.9952606927491</v>
      </c>
      <c r="X160" s="26">
        <v>-500.82358635274522</v>
      </c>
      <c r="Y160" s="26">
        <v>-167.65070736935886</v>
      </c>
      <c r="Z160" s="26">
        <v>799.17167434000385</v>
      </c>
      <c r="AA160" s="25">
        <v>511.21401173269601</v>
      </c>
      <c r="AB160" s="28">
        <v>1.0464280294382178E-3</v>
      </c>
      <c r="AC160" s="24">
        <v>2.8976919206962668</v>
      </c>
    </row>
    <row r="161" spans="1:29" x14ac:dyDescent="0.25">
      <c r="A161">
        <v>142</v>
      </c>
      <c r="B161">
        <v>1.42</v>
      </c>
      <c r="C161">
        <v>4.42</v>
      </c>
      <c r="D161">
        <v>75.327811295673825</v>
      </c>
      <c r="E161">
        <v>1221.9538785402858</v>
      </c>
      <c r="F161">
        <v>44.091266454361843</v>
      </c>
      <c r="G161">
        <v>8</v>
      </c>
      <c r="H161">
        <v>900</v>
      </c>
      <c r="I161">
        <v>61.375410717591635</v>
      </c>
      <c r="J161">
        <v>0.13034535991637791</v>
      </c>
      <c r="K161">
        <v>2.5268475315795673E-2</v>
      </c>
      <c r="L161">
        <v>1.0220257679005815</v>
      </c>
      <c r="M161">
        <v>7.8275912910037384</v>
      </c>
      <c r="N161" s="40">
        <v>3959</v>
      </c>
      <c r="O161">
        <v>3959</v>
      </c>
      <c r="P161">
        <v>188.64926147460938</v>
      </c>
      <c r="Q161">
        <v>1.5343536800915438</v>
      </c>
      <c r="R161">
        <v>1.1720183815306151</v>
      </c>
      <c r="S161">
        <v>6.8182980686337959</v>
      </c>
      <c r="T161" s="23">
        <v>36.512523307156023</v>
      </c>
      <c r="U161" s="25">
        <v>30.380285161429281</v>
      </c>
      <c r="V161" s="26">
        <v>1701.99849811934</v>
      </c>
      <c r="W161" s="26">
        <v>1300.0741295933497</v>
      </c>
      <c r="X161" s="26">
        <v>-500.76397367348011</v>
      </c>
      <c r="Y161" s="26">
        <v>-167.51351181619557</v>
      </c>
      <c r="Z161" s="26">
        <v>799.31015591986954</v>
      </c>
      <c r="AA161" s="25">
        <v>512.86619696713103</v>
      </c>
      <c r="AB161" s="28">
        <v>1.0493905037733953E-3</v>
      </c>
      <c r="AC161" s="24">
        <v>2.8968025511401665</v>
      </c>
    </row>
    <row r="162" spans="1:29" x14ac:dyDescent="0.25">
      <c r="A162">
        <v>143</v>
      </c>
      <c r="B162">
        <v>1.43</v>
      </c>
      <c r="C162">
        <v>4.43</v>
      </c>
      <c r="D162">
        <v>74.922887020322932</v>
      </c>
      <c r="E162">
        <v>1224.7184800754449</v>
      </c>
      <c r="F162">
        <v>44.487016489732945</v>
      </c>
      <c r="G162">
        <v>8</v>
      </c>
      <c r="H162">
        <v>900</v>
      </c>
      <c r="I162">
        <v>61.653441667434322</v>
      </c>
      <c r="J162">
        <v>0.1297575574637489</v>
      </c>
      <c r="K162">
        <v>2.5186856556638972E-2</v>
      </c>
      <c r="L162">
        <v>1.021029367305522</v>
      </c>
      <c r="M162">
        <v>7.8352300689566405</v>
      </c>
      <c r="N162" s="40">
        <v>3960</v>
      </c>
      <c r="O162">
        <v>3960</v>
      </c>
      <c r="P162">
        <v>188.68019104003906</v>
      </c>
      <c r="Q162">
        <v>1.53421771502254</v>
      </c>
      <c r="R162">
        <v>1.1719339043263011</v>
      </c>
      <c r="S162">
        <v>6.8193474591375693</v>
      </c>
      <c r="T162" s="23">
        <v>36.523763309691169</v>
      </c>
      <c r="U162" s="25">
        <v>30.375252107969075</v>
      </c>
      <c r="V162" s="26">
        <v>1702.0895444010084</v>
      </c>
      <c r="W162" s="26">
        <v>1300.1651758750179</v>
      </c>
      <c r="X162" s="26">
        <v>-500.52150712854916</v>
      </c>
      <c r="Y162" s="26">
        <v>-167.46291009394784</v>
      </c>
      <c r="Z162" s="26">
        <v>799.64366874646873</v>
      </c>
      <c r="AA162" s="25">
        <v>514.52239855621701</v>
      </c>
      <c r="AB162" s="28">
        <v>1.0525250546242759E-3</v>
      </c>
      <c r="AC162" s="24">
        <v>2.8959110748773687</v>
      </c>
    </row>
    <row r="163" spans="1:29" x14ac:dyDescent="0.25">
      <c r="A163">
        <v>144</v>
      </c>
      <c r="B163">
        <v>1.44</v>
      </c>
      <c r="C163">
        <v>4.4399999999999995</v>
      </c>
      <c r="D163">
        <v>74.517047661863899</v>
      </c>
      <c r="E163">
        <v>1227.4830816106039</v>
      </c>
      <c r="F163">
        <v>44.884048964885707</v>
      </c>
      <c r="G163">
        <v>8</v>
      </c>
      <c r="H163">
        <v>900</v>
      </c>
      <c r="I163">
        <v>61.932100935807732</v>
      </c>
      <c r="J163">
        <v>0.1291737221750632</v>
      </c>
      <c r="K163">
        <v>2.5107686717594307E-2</v>
      </c>
      <c r="L163">
        <v>1.0201175279858901</v>
      </c>
      <c r="M163">
        <v>7.8422336451713761</v>
      </c>
      <c r="N163" s="40">
        <v>3961</v>
      </c>
      <c r="O163">
        <v>3961</v>
      </c>
      <c r="P163">
        <v>188.70790100097656</v>
      </c>
      <c r="Q163">
        <v>1.5340556456024856</v>
      </c>
      <c r="R163">
        <v>1.171826683771048</v>
      </c>
      <c r="S163">
        <v>6.8203999841921936</v>
      </c>
      <c r="T163" s="23">
        <v>36.535038623894387</v>
      </c>
      <c r="U163" s="25">
        <v>30.370475819505405</v>
      </c>
      <c r="V163" s="26">
        <v>1702.1674454883348</v>
      </c>
      <c r="W163" s="26">
        <v>1300.2430769623445</v>
      </c>
      <c r="X163" s="26">
        <v>-500.2728924116592</v>
      </c>
      <c r="Y163" s="26">
        <v>-167.41519588178144</v>
      </c>
      <c r="Z163" s="26">
        <v>799.9701845506853</v>
      </c>
      <c r="AA163" s="25">
        <v>516.22326251584468</v>
      </c>
      <c r="AB163" s="28">
        <v>1.0556675817339212E-3</v>
      </c>
      <c r="AC163" s="24">
        <v>2.8950173490595326</v>
      </c>
    </row>
    <row r="164" spans="1:29" x14ac:dyDescent="0.25">
      <c r="A164">
        <v>145</v>
      </c>
      <c r="B164">
        <v>1.45</v>
      </c>
      <c r="C164">
        <v>4.45</v>
      </c>
      <c r="D164">
        <v>74.110293220296697</v>
      </c>
      <c r="E164">
        <v>1230.2476831457629</v>
      </c>
      <c r="F164">
        <v>45.282333367287166</v>
      </c>
      <c r="G164">
        <v>8</v>
      </c>
      <c r="H164">
        <v>900</v>
      </c>
      <c r="I164">
        <v>62.211388522711886</v>
      </c>
      <c r="J164">
        <v>0.12859381843051762</v>
      </c>
      <c r="K164">
        <v>2.5029009529285117E-2</v>
      </c>
      <c r="L164">
        <v>1.0192112605980794</v>
      </c>
      <c r="M164">
        <v>7.849206841872558</v>
      </c>
      <c r="N164" s="40">
        <v>3961</v>
      </c>
      <c r="O164">
        <v>3961</v>
      </c>
      <c r="P164">
        <v>188.73536682128906</v>
      </c>
      <c r="Q164">
        <v>1.5342789224048241</v>
      </c>
      <c r="R164">
        <v>1.1720135631229285</v>
      </c>
      <c r="S164">
        <v>6.8214556517739275</v>
      </c>
      <c r="T164" s="23">
        <v>36.546349350779309</v>
      </c>
      <c r="U164" s="25">
        <v>30.358026031438389</v>
      </c>
      <c r="V164" s="26">
        <v>1702.2441457076795</v>
      </c>
      <c r="W164" s="26">
        <v>1300.319777181689</v>
      </c>
      <c r="X164" s="26">
        <v>-500.21200522594461</v>
      </c>
      <c r="Y164" s="26">
        <v>-167.27751355126182</v>
      </c>
      <c r="Z164" s="26">
        <v>800.1077719557444</v>
      </c>
      <c r="AA164" s="25">
        <v>517.88181113509359</v>
      </c>
      <c r="AB164" s="28">
        <v>1.0586328620716401E-3</v>
      </c>
      <c r="AC164" s="24">
        <v>2.894121370360045</v>
      </c>
    </row>
    <row r="165" spans="1:29" x14ac:dyDescent="0.25">
      <c r="A165">
        <v>146</v>
      </c>
      <c r="B165">
        <v>1.46</v>
      </c>
      <c r="C165">
        <v>4.46</v>
      </c>
      <c r="D165">
        <v>73.702623695621384</v>
      </c>
      <c r="E165">
        <v>1233.012284680922</v>
      </c>
      <c r="F165">
        <v>45.681869752788138</v>
      </c>
      <c r="G165">
        <v>8</v>
      </c>
      <c r="H165">
        <v>900</v>
      </c>
      <c r="I165">
        <v>62.491304428146726</v>
      </c>
      <c r="J165">
        <v>0.12801781100918608</v>
      </c>
      <c r="K165">
        <v>2.4948670680465513E-2</v>
      </c>
      <c r="L165">
        <v>1.0182227771141468</v>
      </c>
      <c r="M165">
        <v>7.8568267964635883</v>
      </c>
      <c r="N165" s="40">
        <v>3962</v>
      </c>
      <c r="O165">
        <v>3962</v>
      </c>
      <c r="P165">
        <v>188.76589965820313</v>
      </c>
      <c r="Q165">
        <v>1.5341398205437005</v>
      </c>
      <c r="R165">
        <v>1.17192619850723</v>
      </c>
      <c r="S165">
        <v>6.8225142846359992</v>
      </c>
      <c r="T165" s="23">
        <v>36.557693606464369</v>
      </c>
      <c r="U165" s="25">
        <v>30.352940482856681</v>
      </c>
      <c r="V165" s="26">
        <v>1702.3329358400508</v>
      </c>
      <c r="W165" s="26">
        <v>1300.4085673140603</v>
      </c>
      <c r="X165" s="26">
        <v>-499.96799107862091</v>
      </c>
      <c r="Y165" s="26">
        <v>-167.22635764455197</v>
      </c>
      <c r="Z165" s="26">
        <v>800.44057623543938</v>
      </c>
      <c r="AA165" s="25">
        <v>519.54280121488023</v>
      </c>
      <c r="AB165" s="28">
        <v>1.0617716335428184E-3</v>
      </c>
      <c r="AC165" s="24">
        <v>2.8932232925665611</v>
      </c>
    </row>
    <row r="166" spans="1:29" x14ac:dyDescent="0.25">
      <c r="A166">
        <v>147</v>
      </c>
      <c r="B166">
        <v>1.47</v>
      </c>
      <c r="C166">
        <v>4.47</v>
      </c>
      <c r="D166">
        <v>73.294039087837945</v>
      </c>
      <c r="E166">
        <v>1235.7768862160808</v>
      </c>
      <c r="F166">
        <v>46.082692711577273</v>
      </c>
      <c r="G166">
        <v>8</v>
      </c>
      <c r="H166">
        <v>900</v>
      </c>
      <c r="I166">
        <v>62.77184865211229</v>
      </c>
      <c r="J166">
        <v>0.12744566508367119</v>
      </c>
      <c r="K166">
        <v>2.4870751285733034E-2</v>
      </c>
      <c r="L166">
        <v>1.0173185561555198</v>
      </c>
      <c r="M166">
        <v>7.8638101621111307</v>
      </c>
      <c r="N166" s="40">
        <v>3963</v>
      </c>
      <c r="O166">
        <v>3963</v>
      </c>
      <c r="P166">
        <v>188.79322814941406</v>
      </c>
      <c r="Q166">
        <v>1.5339747530686685</v>
      </c>
      <c r="R166">
        <v>1.1718162176959943</v>
      </c>
      <c r="S166">
        <v>6.823576056269542</v>
      </c>
      <c r="T166" s="23">
        <v>36.56907326529813</v>
      </c>
      <c r="U166" s="25">
        <v>30.348110618863899</v>
      </c>
      <c r="V166" s="26">
        <v>1702.4086794682137</v>
      </c>
      <c r="W166" s="26">
        <v>1300.4843109422234</v>
      </c>
      <c r="X166" s="26">
        <v>-499.71786578916567</v>
      </c>
      <c r="Y166" s="26">
        <v>-167.17807425643392</v>
      </c>
      <c r="Z166" s="26">
        <v>800.7664451530577</v>
      </c>
      <c r="AA166" s="25">
        <v>521.24878947813647</v>
      </c>
      <c r="AB166" s="28">
        <v>1.0649183901412229E-3</v>
      </c>
      <c r="AC166" s="24">
        <v>2.8923229718567511</v>
      </c>
    </row>
    <row r="167" spans="1:29" x14ac:dyDescent="0.25">
      <c r="A167">
        <v>148</v>
      </c>
      <c r="B167">
        <v>1.48</v>
      </c>
      <c r="C167">
        <v>4.4800000000000004</v>
      </c>
      <c r="D167">
        <v>72.884539396946323</v>
      </c>
      <c r="E167">
        <v>1238.5414877512403</v>
      </c>
      <c r="F167">
        <v>46.4847714379138</v>
      </c>
      <c r="G167">
        <v>8</v>
      </c>
      <c r="H167">
        <v>900</v>
      </c>
      <c r="I167">
        <v>63.05302119460859</v>
      </c>
      <c r="J167">
        <v>0.12687734621484004</v>
      </c>
      <c r="K167">
        <v>2.4793314194627228E-2</v>
      </c>
      <c r="L167">
        <v>1.0164198470385089</v>
      </c>
      <c r="M167">
        <v>7.8707632710136428</v>
      </c>
      <c r="N167" s="40">
        <v>3964</v>
      </c>
      <c r="O167">
        <v>3964</v>
      </c>
      <c r="P167">
        <v>188.82032775878906</v>
      </c>
      <c r="Q167">
        <v>1.5338079096450574</v>
      </c>
      <c r="R167">
        <v>1.1717046472193728</v>
      </c>
      <c r="S167">
        <v>6.8246409746596832</v>
      </c>
      <c r="T167" s="23">
        <v>36.580488428586897</v>
      </c>
      <c r="U167" s="25">
        <v>30.343271323025622</v>
      </c>
      <c r="V167" s="26">
        <v>1702.4833507286617</v>
      </c>
      <c r="W167" s="26">
        <v>1300.5589822026711</v>
      </c>
      <c r="X167" s="26">
        <v>-499.46708392286848</v>
      </c>
      <c r="Y167" s="26">
        <v>-167.12968730779076</v>
      </c>
      <c r="Z167" s="26">
        <v>801.09189827980265</v>
      </c>
      <c r="AA167" s="25">
        <v>522.9120872269317</v>
      </c>
      <c r="AB167" s="28">
        <v>1.0680669308893442E-3</v>
      </c>
      <c r="AC167" s="24">
        <v>2.8914204049303405</v>
      </c>
    </row>
    <row r="168" spans="1:29" x14ac:dyDescent="0.25">
      <c r="A168">
        <v>149</v>
      </c>
      <c r="B168">
        <v>1.49</v>
      </c>
      <c r="C168">
        <v>4.49</v>
      </c>
      <c r="D168">
        <v>72.474124622946604</v>
      </c>
      <c r="E168">
        <v>1241.3060892863991</v>
      </c>
      <c r="F168">
        <v>46.888105978891261</v>
      </c>
      <c r="G168">
        <v>8</v>
      </c>
      <c r="H168">
        <v>900</v>
      </c>
      <c r="I168">
        <v>63.334822055635598</v>
      </c>
      <c r="J168">
        <v>0.1263128203466414</v>
      </c>
      <c r="K168">
        <v>2.47162844270922E-2</v>
      </c>
      <c r="L168">
        <v>1.0155237014445651</v>
      </c>
      <c r="M168">
        <v>7.877708800513604</v>
      </c>
      <c r="N168" s="40">
        <v>3964</v>
      </c>
      <c r="O168">
        <v>3964</v>
      </c>
      <c r="P168">
        <v>188.8472900390625</v>
      </c>
      <c r="Q168">
        <v>1.5340269271588833</v>
      </c>
      <c r="R168">
        <v>1.1718876715669757</v>
      </c>
      <c r="S168">
        <v>6.8257090415905726</v>
      </c>
      <c r="T168" s="23">
        <v>36.59193913125138</v>
      </c>
      <c r="U168" s="25">
        <v>30.330761127589689</v>
      </c>
      <c r="V168" s="26">
        <v>1702.5572193007442</v>
      </c>
      <c r="W168" s="26">
        <v>1300.6328507747539</v>
      </c>
      <c r="X168" s="26">
        <v>-499.40451587300754</v>
      </c>
      <c r="Y168" s="26">
        <v>-166.99133771428072</v>
      </c>
      <c r="Z168" s="26">
        <v>801.22833490174639</v>
      </c>
      <c r="AA168" s="25">
        <v>524.5752569741353</v>
      </c>
      <c r="AB168" s="28">
        <v>1.0710359942329717E-3</v>
      </c>
      <c r="AC168" s="24">
        <v>2.8905155937582374</v>
      </c>
    </row>
    <row r="169" spans="1:29" x14ac:dyDescent="0.25">
      <c r="A169">
        <v>150</v>
      </c>
      <c r="B169">
        <v>1.5</v>
      </c>
      <c r="C169">
        <v>4.5</v>
      </c>
      <c r="D169">
        <v>72.062794765838746</v>
      </c>
      <c r="E169">
        <v>1244.0706908215582</v>
      </c>
      <c r="F169">
        <v>47.292697535906953</v>
      </c>
      <c r="G169">
        <v>8</v>
      </c>
      <c r="H169">
        <v>900</v>
      </c>
      <c r="I169">
        <v>63.617251235193308</v>
      </c>
      <c r="J169">
        <v>0.12575205380100374</v>
      </c>
      <c r="K169">
        <v>2.463760538683395E-2</v>
      </c>
      <c r="L169">
        <v>1.0145455431503645</v>
      </c>
      <c r="M169">
        <v>7.8853039708384287</v>
      </c>
      <c r="N169" s="40">
        <v>3965</v>
      </c>
      <c r="O169">
        <v>3965</v>
      </c>
      <c r="P169">
        <v>188.87730407714844</v>
      </c>
      <c r="Q169">
        <v>1.5338837809039547</v>
      </c>
      <c r="R169">
        <v>1.1717965738816922</v>
      </c>
      <c r="S169">
        <v>6.8267800775848055</v>
      </c>
      <c r="T169" s="23">
        <v>36.603423464516062</v>
      </c>
      <c r="U169" s="25">
        <v>30.325603399854387</v>
      </c>
      <c r="V169" s="26">
        <v>1702.6430596709147</v>
      </c>
      <c r="W169" s="26">
        <v>1300.7186911449242</v>
      </c>
      <c r="X169" s="26">
        <v>-499.15844038344164</v>
      </c>
      <c r="Y169" s="26">
        <v>-166.93941861818723</v>
      </c>
      <c r="Z169" s="26">
        <v>801.56025076148251</v>
      </c>
      <c r="AA169" s="25">
        <v>526.24243534522714</v>
      </c>
      <c r="AB169" s="28">
        <v>1.074180410992831E-3</v>
      </c>
      <c r="AC169" s="24">
        <v>2.8896086937679217</v>
      </c>
    </row>
    <row r="170" spans="1:29" x14ac:dyDescent="0.25">
      <c r="A170">
        <v>151</v>
      </c>
      <c r="B170">
        <v>1.51</v>
      </c>
      <c r="C170">
        <v>4.51</v>
      </c>
      <c r="D170">
        <v>71.650549825622747</v>
      </c>
      <c r="E170">
        <v>1246.835292356717</v>
      </c>
      <c r="F170">
        <v>47.698581137133225</v>
      </c>
      <c r="G170">
        <v>8</v>
      </c>
      <c r="H170">
        <v>900</v>
      </c>
      <c r="I170">
        <v>63.900308733281747</v>
      </c>
      <c r="J170">
        <v>0.1251950132728121</v>
      </c>
      <c r="K170">
        <v>2.4561307102483724E-2</v>
      </c>
      <c r="L170">
        <v>1.0136512396711961</v>
      </c>
      <c r="M170">
        <v>7.8922608555137828</v>
      </c>
      <c r="N170" s="40">
        <v>3966</v>
      </c>
      <c r="O170">
        <v>3966</v>
      </c>
      <c r="P170">
        <v>188.90414428710938</v>
      </c>
      <c r="Q170">
        <v>1.5337149384883819</v>
      </c>
      <c r="R170">
        <v>1.1716831133102077</v>
      </c>
      <c r="S170">
        <v>6.8278542579957984</v>
      </c>
      <c r="T170" s="23">
        <v>36.614943324061116</v>
      </c>
      <c r="U170" s="25">
        <v>30.320699905563512</v>
      </c>
      <c r="V170" s="26">
        <v>1702.7160743325298</v>
      </c>
      <c r="W170" s="26">
        <v>1300.7917058065391</v>
      </c>
      <c r="X170" s="26">
        <v>-498.90638378091501</v>
      </c>
      <c r="Y170" s="26">
        <v>-166.89034187526971</v>
      </c>
      <c r="Z170" s="26">
        <v>801.88532202562408</v>
      </c>
      <c r="AA170" s="25">
        <v>527.95520427112365</v>
      </c>
      <c r="AB170" s="28">
        <v>1.0773328238018465E-3</v>
      </c>
      <c r="AC170" s="24">
        <v>2.888699559866013</v>
      </c>
    </row>
    <row r="171" spans="1:29" x14ac:dyDescent="0.25">
      <c r="A171">
        <v>152</v>
      </c>
      <c r="B171">
        <v>1.52</v>
      </c>
      <c r="C171">
        <v>4.5199999999999996</v>
      </c>
      <c r="D171">
        <v>71.237389802298622</v>
      </c>
      <c r="E171">
        <v>1249.599893891876</v>
      </c>
      <c r="F171">
        <v>48.105725592364145</v>
      </c>
      <c r="G171">
        <v>8</v>
      </c>
      <c r="H171">
        <v>900</v>
      </c>
      <c r="I171">
        <v>64.183994549900888</v>
      </c>
      <c r="J171">
        <v>0.12464166582496311</v>
      </c>
      <c r="K171">
        <v>2.448547777905238E-2</v>
      </c>
      <c r="L171">
        <v>1.0127623693851189</v>
      </c>
      <c r="M171">
        <v>7.8991876493762909</v>
      </c>
      <c r="N171" s="40">
        <v>3966</v>
      </c>
      <c r="O171">
        <v>3966</v>
      </c>
      <c r="P171">
        <v>188.93074035644531</v>
      </c>
      <c r="Q171">
        <v>1.5339308722837972</v>
      </c>
      <c r="R171">
        <v>1.1718633422552314</v>
      </c>
      <c r="S171">
        <v>6.8289315908196002</v>
      </c>
      <c r="T171" s="23">
        <v>36.626498811575928</v>
      </c>
      <c r="U171" s="25">
        <v>30.308144772135236</v>
      </c>
      <c r="V171" s="26">
        <v>1702.7878671046406</v>
      </c>
      <c r="W171" s="26">
        <v>1300.86349857865</v>
      </c>
      <c r="X171" s="26">
        <v>-498.84260407578483</v>
      </c>
      <c r="Y171" s="26">
        <v>-166.75149432473597</v>
      </c>
      <c r="Z171" s="26">
        <v>802.02089450286519</v>
      </c>
      <c r="AA171" s="25">
        <v>529.62474544404813</v>
      </c>
      <c r="AB171" s="28">
        <v>1.080304488051631E-3</v>
      </c>
      <c r="AC171" s="24">
        <v>2.8877881887882095</v>
      </c>
    </row>
    <row r="172" spans="1:29" x14ac:dyDescent="0.25">
      <c r="A172">
        <v>153</v>
      </c>
      <c r="B172">
        <v>1.53</v>
      </c>
      <c r="C172">
        <v>4.53</v>
      </c>
      <c r="D172">
        <v>70.823314695866316</v>
      </c>
      <c r="E172">
        <v>1252.3644954270353</v>
      </c>
      <c r="F172">
        <v>48.514130937370531</v>
      </c>
      <c r="G172">
        <v>8</v>
      </c>
      <c r="H172">
        <v>900</v>
      </c>
      <c r="I172">
        <v>64.468308685050786</v>
      </c>
      <c r="J172">
        <v>0.12409197888349563</v>
      </c>
      <c r="K172">
        <v>2.4408012966146121E-2</v>
      </c>
      <c r="L172">
        <v>1.0117918246941684</v>
      </c>
      <c r="M172">
        <v>7.9067648153987991</v>
      </c>
      <c r="N172" s="40">
        <v>3967</v>
      </c>
      <c r="O172">
        <v>3967</v>
      </c>
      <c r="P172">
        <v>188.96037292480469</v>
      </c>
      <c r="Q172">
        <v>1.5337847260344621</v>
      </c>
      <c r="R172">
        <v>1.1717694820372835</v>
      </c>
      <c r="S172">
        <v>6.8300118953076518</v>
      </c>
      <c r="T172" s="23">
        <v>36.638088003893373</v>
      </c>
      <c r="U172" s="25">
        <v>30.302933873402125</v>
      </c>
      <c r="V172" s="26">
        <v>1702.8715439149164</v>
      </c>
      <c r="W172" s="26">
        <v>1300.9471753889256</v>
      </c>
      <c r="X172" s="26">
        <v>-498.59504573314757</v>
      </c>
      <c r="Y172" s="26">
        <v>-166.69900847467079</v>
      </c>
      <c r="Z172" s="26">
        <v>802.35212965577807</v>
      </c>
      <c r="AA172" s="25">
        <v>531.29669297151304</v>
      </c>
      <c r="AB172" s="28">
        <v>1.0834529217609301E-3</v>
      </c>
      <c r="AC172" s="24">
        <v>2.8868747368447472</v>
      </c>
    </row>
    <row r="173" spans="1:29" x14ac:dyDescent="0.25">
      <c r="A173">
        <v>154</v>
      </c>
      <c r="B173">
        <v>1.54</v>
      </c>
      <c r="C173">
        <v>4.54</v>
      </c>
      <c r="D173">
        <v>70.408324506325897</v>
      </c>
      <c r="E173">
        <v>1255.1290969621941</v>
      </c>
      <c r="F173">
        <v>48.923832456862101</v>
      </c>
      <c r="G173">
        <v>8</v>
      </c>
      <c r="H173">
        <v>900</v>
      </c>
      <c r="I173">
        <v>64.753251138731372</v>
      </c>
      <c r="J173">
        <v>0.12354592023279734</v>
      </c>
      <c r="K173">
        <v>2.4332900802929866E-2</v>
      </c>
      <c r="L173">
        <v>1.0109048429524417</v>
      </c>
      <c r="M173">
        <v>7.9137023190385118</v>
      </c>
      <c r="N173" s="40">
        <v>3968</v>
      </c>
      <c r="O173">
        <v>3968</v>
      </c>
      <c r="P173">
        <v>188.98684692382813</v>
      </c>
      <c r="Q173">
        <v>1.5336130219121133</v>
      </c>
      <c r="R173">
        <v>1.171653385873584</v>
      </c>
      <c r="S173">
        <v>6.8310953482294128</v>
      </c>
      <c r="T173" s="23">
        <v>36.649712812923767</v>
      </c>
      <c r="U173" s="25">
        <v>30.297976150985654</v>
      </c>
      <c r="V173" s="26">
        <v>1702.9424942002349</v>
      </c>
      <c r="W173" s="26">
        <v>1301.0181256742444</v>
      </c>
      <c r="X173" s="26">
        <v>-498.34154464157189</v>
      </c>
      <c r="Y173" s="26">
        <v>-166.649350034403</v>
      </c>
      <c r="Z173" s="26">
        <v>802.67658103267252</v>
      </c>
      <c r="AA173" s="25">
        <v>533.01456875496035</v>
      </c>
      <c r="AB173" s="28">
        <v>1.0866093603310034E-3</v>
      </c>
      <c r="AC173" s="24">
        <v>2.8859590579775811</v>
      </c>
    </row>
    <row r="174" spans="1:29" x14ac:dyDescent="0.25">
      <c r="A174">
        <v>155</v>
      </c>
      <c r="B174">
        <v>1.55</v>
      </c>
      <c r="C174">
        <v>4.55</v>
      </c>
      <c r="D174">
        <v>69.992419233677367</v>
      </c>
      <c r="E174">
        <v>1257.8936984973532</v>
      </c>
      <c r="F174">
        <v>49.334798665987314</v>
      </c>
      <c r="G174">
        <v>8</v>
      </c>
      <c r="H174">
        <v>900</v>
      </c>
      <c r="I174">
        <v>65.038821910942687</v>
      </c>
      <c r="J174">
        <v>0.12300345801088398</v>
      </c>
      <c r="K174">
        <v>2.4258247916563266E-2</v>
      </c>
      <c r="L174">
        <v>1.0100232370165219</v>
      </c>
      <c r="M174">
        <v>7.9206098501564837</v>
      </c>
      <c r="N174" s="40">
        <v>3969</v>
      </c>
      <c r="O174">
        <v>3969</v>
      </c>
      <c r="P174">
        <v>189.01307678222656</v>
      </c>
      <c r="Q174">
        <v>1.533439423630057</v>
      </c>
      <c r="R174">
        <v>1.1715355764456004</v>
      </c>
      <c r="S174">
        <v>6.8321819575897438</v>
      </c>
      <c r="T174" s="23">
        <v>36.661373340649831</v>
      </c>
      <c r="U174" s="25">
        <v>30.293008630041296</v>
      </c>
      <c r="V174" s="26">
        <v>1703.0122139078496</v>
      </c>
      <c r="W174" s="26">
        <v>1301.0878453818591</v>
      </c>
      <c r="X174" s="26">
        <v>-498.08723636487935</v>
      </c>
      <c r="Y174" s="26">
        <v>-166.59960396858614</v>
      </c>
      <c r="Z174" s="26">
        <v>803.00060901697975</v>
      </c>
      <c r="AA174" s="25">
        <v>534.68881333350441</v>
      </c>
      <c r="AB174" s="28">
        <v>1.0897675167047538E-3</v>
      </c>
      <c r="AC174" s="24">
        <v>2.8850411489483925</v>
      </c>
    </row>
    <row r="175" spans="1:29" x14ac:dyDescent="0.25">
      <c r="A175">
        <v>156</v>
      </c>
      <c r="B175">
        <v>1.56</v>
      </c>
      <c r="C175">
        <v>4.5600000000000005</v>
      </c>
      <c r="D175">
        <v>69.575598877920626</v>
      </c>
      <c r="E175">
        <v>1260.6583000325122</v>
      </c>
      <c r="F175">
        <v>49.747029591913837</v>
      </c>
      <c r="G175">
        <v>8</v>
      </c>
      <c r="H175">
        <v>900</v>
      </c>
      <c r="I175">
        <v>65.325021001684732</v>
      </c>
      <c r="J175">
        <v>0.1224645607047517</v>
      </c>
      <c r="K175">
        <v>2.4183981541160228E-2</v>
      </c>
      <c r="L175">
        <v>1.0091440966097609</v>
      </c>
      <c r="M175">
        <v>7.9275100819359245</v>
      </c>
      <c r="N175" s="40">
        <v>3969</v>
      </c>
      <c r="O175">
        <v>3969</v>
      </c>
      <c r="P175">
        <v>189.03919982910156</v>
      </c>
      <c r="Q175">
        <v>1.5336513566382137</v>
      </c>
      <c r="R175">
        <v>1.1717121937465145</v>
      </c>
      <c r="S175">
        <v>6.8332717251064485</v>
      </c>
      <c r="T175" s="23">
        <v>36.673069621672532</v>
      </c>
      <c r="U175" s="25">
        <v>30.280392310825572</v>
      </c>
      <c r="V175" s="26">
        <v>1703.0813911681828</v>
      </c>
      <c r="W175" s="26">
        <v>1301.1570226421925</v>
      </c>
      <c r="X175" s="26">
        <v>-498.02194274744602</v>
      </c>
      <c r="Y175" s="26">
        <v>-166.46006402227499</v>
      </c>
      <c r="Z175" s="26">
        <v>803.13507989474647</v>
      </c>
      <c r="AA175" s="25">
        <v>536.36290571654763</v>
      </c>
      <c r="AB175" s="28">
        <v>1.0927426914211225E-3</v>
      </c>
      <c r="AC175" s="24">
        <v>2.8841210118453828</v>
      </c>
    </row>
    <row r="176" spans="1:29" x14ac:dyDescent="0.25">
      <c r="A176">
        <v>157</v>
      </c>
      <c r="B176">
        <v>1.57</v>
      </c>
      <c r="C176">
        <v>4.57</v>
      </c>
      <c r="D176">
        <v>69.157863439055816</v>
      </c>
      <c r="E176">
        <v>1263.4229015676713</v>
      </c>
      <c r="F176">
        <v>50.16052643415135</v>
      </c>
      <c r="G176">
        <v>8</v>
      </c>
      <c r="H176">
        <v>900</v>
      </c>
      <c r="I176">
        <v>65.611848410957478</v>
      </c>
      <c r="J176">
        <v>0.12192919714580032</v>
      </c>
      <c r="K176">
        <v>2.4108091975568496E-2</v>
      </c>
      <c r="L176">
        <v>1.0081834835475936</v>
      </c>
      <c r="M176">
        <v>7.9350635380869559</v>
      </c>
      <c r="N176" s="40">
        <v>3970</v>
      </c>
      <c r="O176">
        <v>3970</v>
      </c>
      <c r="P176">
        <v>189.06832885742188</v>
      </c>
      <c r="Q176">
        <v>1.5335013071055377</v>
      </c>
      <c r="R176">
        <v>1.1716147260869003</v>
      </c>
      <c r="S176">
        <v>6.8343644677978697</v>
      </c>
      <c r="T176" s="23">
        <v>36.684799707829967</v>
      </c>
      <c r="U176" s="25">
        <v>30.275108368632964</v>
      </c>
      <c r="V176" s="26">
        <v>1703.1621972753724</v>
      </c>
      <c r="W176" s="26">
        <v>1301.2378287493816</v>
      </c>
      <c r="X176" s="26">
        <v>-497.77237160264633</v>
      </c>
      <c r="Y176" s="26">
        <v>-166.40680326294805</v>
      </c>
      <c r="Z176" s="26">
        <v>803.46545714673528</v>
      </c>
      <c r="AA176" s="25">
        <v>538.04102665278992</v>
      </c>
      <c r="AB176" s="28">
        <v>1.0958964994811637E-3</v>
      </c>
      <c r="AC176" s="24">
        <v>2.8831988046035049</v>
      </c>
    </row>
    <row r="177" spans="1:29" x14ac:dyDescent="0.25">
      <c r="A177">
        <v>158</v>
      </c>
      <c r="B177">
        <v>1.58</v>
      </c>
      <c r="C177">
        <v>4.58</v>
      </c>
      <c r="D177">
        <v>68.739212917082853</v>
      </c>
      <c r="E177">
        <v>1266.1875031028303</v>
      </c>
      <c r="F177">
        <v>50.575324918002089</v>
      </c>
      <c r="G177">
        <v>8</v>
      </c>
      <c r="H177">
        <v>900</v>
      </c>
      <c r="I177">
        <v>65.89930413876094</v>
      </c>
      <c r="J177">
        <v>0.12139733650532623</v>
      </c>
      <c r="K177">
        <v>2.4034518125731021E-2</v>
      </c>
      <c r="L177">
        <v>1.0073060349480594</v>
      </c>
      <c r="M177">
        <v>7.941975648356471</v>
      </c>
      <c r="N177" s="40">
        <v>3971</v>
      </c>
      <c r="O177">
        <v>3971</v>
      </c>
      <c r="P177">
        <v>189.09431457519531</v>
      </c>
      <c r="Q177">
        <v>1.5333258447044296</v>
      </c>
      <c r="R177">
        <v>1.1714951516613883</v>
      </c>
      <c r="S177">
        <v>6.8354603642973508</v>
      </c>
      <c r="T177" s="23">
        <v>36.696565532449505</v>
      </c>
      <c r="U177" s="25">
        <v>30.270076182678455</v>
      </c>
      <c r="V177" s="26">
        <v>1703.2303608475238</v>
      </c>
      <c r="W177" s="26">
        <v>1301.3059923215333</v>
      </c>
      <c r="X177" s="26">
        <v>-497.51686744994504</v>
      </c>
      <c r="Y177" s="26">
        <v>-166.35635507102188</v>
      </c>
      <c r="Z177" s="26">
        <v>803.78912487158823</v>
      </c>
      <c r="AA177" s="25">
        <v>539.76561556766137</v>
      </c>
      <c r="AB177" s="28">
        <v>1.099058323237756E-3</v>
      </c>
      <c r="AC177" s="24">
        <v>2.8822743799063697</v>
      </c>
    </row>
    <row r="178" spans="1:29" x14ac:dyDescent="0.25">
      <c r="A178">
        <v>159</v>
      </c>
      <c r="B178">
        <v>1.59</v>
      </c>
      <c r="C178">
        <v>4.59</v>
      </c>
      <c r="D178">
        <v>68.319647312001763</v>
      </c>
      <c r="E178">
        <v>1268.9521046379894</v>
      </c>
      <c r="F178">
        <v>50.991393172322283</v>
      </c>
      <c r="G178">
        <v>8</v>
      </c>
      <c r="H178">
        <v>900</v>
      </c>
      <c r="I178">
        <v>66.187388185095116</v>
      </c>
      <c r="J178">
        <v>0.12086894829008432</v>
      </c>
      <c r="K178">
        <v>2.3961391058245896E-2</v>
      </c>
      <c r="L178">
        <v>1.0064338870040372</v>
      </c>
      <c r="M178">
        <v>7.9488579461632423</v>
      </c>
      <c r="N178" s="40">
        <v>3971</v>
      </c>
      <c r="O178">
        <v>3971</v>
      </c>
      <c r="P178">
        <v>189.12007141113281</v>
      </c>
      <c r="Q178">
        <v>1.5335347014450962</v>
      </c>
      <c r="R178">
        <v>1.1716689701284184</v>
      </c>
      <c r="S178">
        <v>6.8365594226205886</v>
      </c>
      <c r="T178" s="23">
        <v>36.70836719789763</v>
      </c>
      <c r="U178" s="25">
        <v>30.257414404660899</v>
      </c>
      <c r="V178" s="26">
        <v>1703.2974198698503</v>
      </c>
      <c r="W178" s="26">
        <v>1301.3730513438595</v>
      </c>
      <c r="X178" s="26">
        <v>-497.45030686902157</v>
      </c>
      <c r="Y178" s="26">
        <v>-166.2163215672102</v>
      </c>
      <c r="Z178" s="26">
        <v>803.92274447483794</v>
      </c>
      <c r="AA178" s="25">
        <v>541.44606312680639</v>
      </c>
      <c r="AB178" s="28">
        <v>1.1020358957027909E-3</v>
      </c>
      <c r="AC178" s="24">
        <v>2.8813477345511576</v>
      </c>
    </row>
    <row r="179" spans="1:29" x14ac:dyDescent="0.25">
      <c r="A179">
        <v>160</v>
      </c>
      <c r="B179">
        <v>1.6</v>
      </c>
      <c r="C179">
        <v>4.5999999999999996</v>
      </c>
      <c r="D179">
        <v>67.899166623812519</v>
      </c>
      <c r="E179">
        <v>1271.7167061731482</v>
      </c>
      <c r="F179">
        <v>51.408731213160223</v>
      </c>
      <c r="G179">
        <v>8</v>
      </c>
      <c r="H179">
        <v>900</v>
      </c>
      <c r="I179">
        <v>66.476100549960009</v>
      </c>
      <c r="J179">
        <v>0.1203440023379171</v>
      </c>
      <c r="K179">
        <v>2.3886654359171415E-2</v>
      </c>
      <c r="L179">
        <v>1.0054806000439982</v>
      </c>
      <c r="M179">
        <v>7.9563941856759177</v>
      </c>
      <c r="N179" s="40">
        <v>3972</v>
      </c>
      <c r="O179">
        <v>3972</v>
      </c>
      <c r="P179">
        <v>189.14884948730469</v>
      </c>
      <c r="Q179">
        <v>1.5333819117550884</v>
      </c>
      <c r="R179">
        <v>1.1715689884727312</v>
      </c>
      <c r="S179">
        <v>6.8376614585162914</v>
      </c>
      <c r="T179" s="23">
        <v>36.720202741585453</v>
      </c>
      <c r="U179" s="25">
        <v>30.252076693676685</v>
      </c>
      <c r="V179" s="26">
        <v>1703.3762945785645</v>
      </c>
      <c r="W179" s="26">
        <v>1301.451926052574</v>
      </c>
      <c r="X179" s="26">
        <v>-497.19944350261983</v>
      </c>
      <c r="Y179" s="26">
        <v>-166.16246655630172</v>
      </c>
      <c r="Z179" s="26">
        <v>804.25248254995415</v>
      </c>
      <c r="AA179" s="25">
        <v>543.12893835534169</v>
      </c>
      <c r="AB179" s="28">
        <v>1.1051935187378348E-3</v>
      </c>
      <c r="AC179" s="24">
        <v>2.8804190273424291</v>
      </c>
    </row>
    <row r="180" spans="1:29" x14ac:dyDescent="0.25">
      <c r="A180">
        <v>161</v>
      </c>
      <c r="B180">
        <v>1.61</v>
      </c>
      <c r="C180">
        <v>4.6100000000000003</v>
      </c>
      <c r="D180">
        <v>67.477770852515121</v>
      </c>
      <c r="E180">
        <v>1274.4813077083074</v>
      </c>
      <c r="F180">
        <v>51.82737502361752</v>
      </c>
      <c r="G180">
        <v>8</v>
      </c>
      <c r="H180">
        <v>900</v>
      </c>
      <c r="I180">
        <v>66.765441233355645</v>
      </c>
      <c r="J180">
        <v>0.11982246881345021</v>
      </c>
      <c r="K180">
        <v>2.3814206541446697E-2</v>
      </c>
      <c r="L180">
        <v>1.0046101922437953</v>
      </c>
      <c r="M180">
        <v>7.963287712751562</v>
      </c>
      <c r="N180" s="40">
        <v>3973</v>
      </c>
      <c r="O180">
        <v>3973</v>
      </c>
      <c r="P180">
        <v>189.17446899414063</v>
      </c>
      <c r="Q180">
        <v>1.5332035997008127</v>
      </c>
      <c r="R180">
        <v>1.171446779432382</v>
      </c>
      <c r="S180">
        <v>6.8387666520350292</v>
      </c>
      <c r="T180" s="23">
        <v>36.732074113135106</v>
      </c>
      <c r="U180" s="25">
        <v>30.24698970406196</v>
      </c>
      <c r="V180" s="26">
        <v>1703.4423516169466</v>
      </c>
      <c r="W180" s="26">
        <v>1301.517983090956</v>
      </c>
      <c r="X180" s="26">
        <v>-496.9424426176854</v>
      </c>
      <c r="Y180" s="26">
        <v>-166.11143973458414</v>
      </c>
      <c r="Z180" s="26">
        <v>804.57554047327062</v>
      </c>
      <c r="AA180" s="25">
        <v>544.858620634766</v>
      </c>
      <c r="AB180" s="28">
        <v>1.1083591662206516E-3</v>
      </c>
      <c r="AC180" s="24">
        <v>2.8794881100087943</v>
      </c>
    </row>
    <row r="181" spans="1:29" x14ac:dyDescent="0.25">
      <c r="A181">
        <v>162</v>
      </c>
      <c r="B181">
        <v>1.62</v>
      </c>
      <c r="C181">
        <v>4.62</v>
      </c>
      <c r="D181">
        <v>67.055459998109598</v>
      </c>
      <c r="E181">
        <v>1277.2459092434663</v>
      </c>
      <c r="F181">
        <v>52.247292436469209</v>
      </c>
      <c r="G181">
        <v>8</v>
      </c>
      <c r="H181">
        <v>900</v>
      </c>
      <c r="I181">
        <v>67.055410235281983</v>
      </c>
      <c r="J181">
        <v>0.11930431820385326</v>
      </c>
      <c r="K181">
        <v>2.3742196432833668E-2</v>
      </c>
      <c r="L181">
        <v>1.0037450302466526</v>
      </c>
      <c r="M181">
        <v>7.9701515414070254</v>
      </c>
      <c r="N181" s="40">
        <v>3973</v>
      </c>
      <c r="O181">
        <v>3973</v>
      </c>
      <c r="P181">
        <v>189.19987487792969</v>
      </c>
      <c r="Q181">
        <v>1.5334095069391735</v>
      </c>
      <c r="R181">
        <v>1.1716179257737991</v>
      </c>
      <c r="S181">
        <v>6.8398750112012499</v>
      </c>
      <c r="T181" s="23">
        <v>36.743981415206889</v>
      </c>
      <c r="U181" s="25">
        <v>30.234282639699089</v>
      </c>
      <c r="V181" s="26">
        <v>1703.5074331554476</v>
      </c>
      <c r="W181" s="26">
        <v>1301.5830646294571</v>
      </c>
      <c r="X181" s="26">
        <v>-496.87474007086121</v>
      </c>
      <c r="Y181" s="26">
        <v>-165.97089944036537</v>
      </c>
      <c r="Z181" s="26">
        <v>804.7083245585959</v>
      </c>
      <c r="AA181" s="25">
        <v>546.54372867513803</v>
      </c>
      <c r="AB181" s="28">
        <v>1.1113390590962169E-3</v>
      </c>
      <c r="AC181" s="24">
        <v>2.8785549793730434</v>
      </c>
    </row>
    <row r="182" spans="1:29" x14ac:dyDescent="0.25">
      <c r="A182">
        <v>163</v>
      </c>
      <c r="B182">
        <v>1.63</v>
      </c>
      <c r="C182">
        <v>4.63</v>
      </c>
      <c r="D182">
        <v>66.632234060595962</v>
      </c>
      <c r="E182">
        <v>1280.0105107786253</v>
      </c>
      <c r="F182">
        <v>52.668483459308632</v>
      </c>
      <c r="G182">
        <v>8</v>
      </c>
      <c r="H182">
        <v>900</v>
      </c>
      <c r="I182">
        <v>67.346007555739035</v>
      </c>
      <c r="J182">
        <v>0.11878952131466422</v>
      </c>
      <c r="K182">
        <v>2.3668587620720521E-2</v>
      </c>
      <c r="L182">
        <v>1.0027989547766156</v>
      </c>
      <c r="M182">
        <v>7.9776708600400239</v>
      </c>
      <c r="N182" s="40">
        <v>3974</v>
      </c>
      <c r="O182">
        <v>3974</v>
      </c>
      <c r="P182">
        <v>189.228271484375</v>
      </c>
      <c r="Q182">
        <v>1.5332537347249309</v>
      </c>
      <c r="R182">
        <v>1.1715151832546291</v>
      </c>
      <c r="S182">
        <v>6.8409863502603461</v>
      </c>
      <c r="T182" s="23">
        <v>36.755922668253845</v>
      </c>
      <c r="U182" s="25">
        <v>30.228890942642668</v>
      </c>
      <c r="V182" s="26">
        <v>1703.5840847337167</v>
      </c>
      <c r="W182" s="26">
        <v>1301.6597162077262</v>
      </c>
      <c r="X182" s="26">
        <v>-496.62231937692582</v>
      </c>
      <c r="Y182" s="26">
        <v>-165.91648213449844</v>
      </c>
      <c r="Z182" s="26">
        <v>805.03739683080039</v>
      </c>
      <c r="AA182" s="25">
        <v>548.23124478007867</v>
      </c>
      <c r="AB182" s="28">
        <v>1.114500411547148E-3</v>
      </c>
      <c r="AC182" s="24">
        <v>2.8776197953013902</v>
      </c>
    </row>
    <row r="183" spans="1:29" x14ac:dyDescent="0.25">
      <c r="A183">
        <v>164</v>
      </c>
      <c r="B183">
        <v>1.64</v>
      </c>
      <c r="C183">
        <v>4.6399999999999997</v>
      </c>
      <c r="D183">
        <v>66.208093039974159</v>
      </c>
      <c r="E183">
        <v>1282.7751123137843</v>
      </c>
      <c r="F183">
        <v>53.090984377413506</v>
      </c>
      <c r="G183">
        <v>8</v>
      </c>
      <c r="H183">
        <v>900</v>
      </c>
      <c r="I183">
        <v>67.637233194726804</v>
      </c>
      <c r="J183">
        <v>0.11827804926567728</v>
      </c>
      <c r="K183">
        <v>2.3597241281938727E-2</v>
      </c>
      <c r="L183">
        <v>1.0019354719628091</v>
      </c>
      <c r="M183">
        <v>7.9845461348202997</v>
      </c>
      <c r="N183" s="40">
        <v>3975</v>
      </c>
      <c r="O183">
        <v>3975</v>
      </c>
      <c r="P183">
        <v>189.25355529785156</v>
      </c>
      <c r="Q183">
        <v>1.533072825305867</v>
      </c>
      <c r="R183">
        <v>1.1713905873224031</v>
      </c>
      <c r="S183">
        <v>6.8421008506718932</v>
      </c>
      <c r="T183" s="23">
        <v>36.767899838127121</v>
      </c>
      <c r="U183" s="25">
        <v>30.2237489281957</v>
      </c>
      <c r="V183" s="26">
        <v>1703.6482926308054</v>
      </c>
      <c r="W183" s="26">
        <v>1301.7239241048146</v>
      </c>
      <c r="X183" s="26">
        <v>-496.36404455184322</v>
      </c>
      <c r="Y183" s="26">
        <v>-165.86484762455402</v>
      </c>
      <c r="Z183" s="26">
        <v>805.35987955297139</v>
      </c>
      <c r="AA183" s="25">
        <v>549.96598910562784</v>
      </c>
      <c r="AB183" s="28">
        <v>1.1176697968480198E-3</v>
      </c>
      <c r="AC183" s="24">
        <v>2.8766824085789837</v>
      </c>
    </row>
    <row r="184" spans="1:29" x14ac:dyDescent="0.25">
      <c r="A184">
        <v>165</v>
      </c>
      <c r="B184">
        <v>1.65</v>
      </c>
      <c r="C184">
        <v>4.6500000000000004</v>
      </c>
      <c r="D184">
        <v>65.783036936244216</v>
      </c>
      <c r="E184">
        <v>1285.5397138489434</v>
      </c>
      <c r="F184">
        <v>53.514762728472448</v>
      </c>
      <c r="G184">
        <v>8</v>
      </c>
      <c r="H184">
        <v>900</v>
      </c>
      <c r="I184">
        <v>67.929087152245302</v>
      </c>
      <c r="J184">
        <v>0.11776987348689215</v>
      </c>
      <c r="K184">
        <v>2.3526323822722916E-2</v>
      </c>
      <c r="L184">
        <v>1.0010771809938646</v>
      </c>
      <c r="M184">
        <v>7.9913918246120037</v>
      </c>
      <c r="N184" s="40">
        <v>3975</v>
      </c>
      <c r="O184">
        <v>3975</v>
      </c>
      <c r="P184">
        <v>189.27861022949219</v>
      </c>
      <c r="Q184">
        <v>1.5332757860099746</v>
      </c>
      <c r="R184">
        <v>1.1715590600877621</v>
      </c>
      <c r="S184">
        <v>6.8432185204687412</v>
      </c>
      <c r="T184" s="23">
        <v>36.779913027777567</v>
      </c>
      <c r="U184" s="25">
        <v>30.21099638991117</v>
      </c>
      <c r="V184" s="26">
        <v>1703.7113793869137</v>
      </c>
      <c r="W184" s="26">
        <v>1301.7870108609231</v>
      </c>
      <c r="X184" s="26">
        <v>-496.29517781539323</v>
      </c>
      <c r="Y184" s="26">
        <v>-165.72380262193502</v>
      </c>
      <c r="Z184" s="26">
        <v>805.49183304552992</v>
      </c>
      <c r="AA184" s="25">
        <v>551.65578549185284</v>
      </c>
      <c r="AB184" s="28">
        <v>1.1206519241584445E-3</v>
      </c>
      <c r="AC184" s="24">
        <v>2.8757428160543288</v>
      </c>
    </row>
    <row r="185" spans="1:29" x14ac:dyDescent="0.25">
      <c r="A185">
        <v>166</v>
      </c>
      <c r="B185">
        <v>1.66</v>
      </c>
      <c r="C185">
        <v>4.66</v>
      </c>
      <c r="D185">
        <v>65.357065749406146</v>
      </c>
      <c r="E185">
        <v>1288.3043153841024</v>
      </c>
      <c r="F185">
        <v>53.939818511745372</v>
      </c>
      <c r="G185">
        <v>8</v>
      </c>
      <c r="H185">
        <v>900</v>
      </c>
      <c r="I185">
        <v>68.221569428294515</v>
      </c>
      <c r="J185">
        <v>0.11726496571452437</v>
      </c>
      <c r="K185">
        <v>2.3453818525288689E-2</v>
      </c>
      <c r="L185">
        <v>1.0001382009678821</v>
      </c>
      <c r="M185">
        <v>7.9988945450318898</v>
      </c>
      <c r="N185" s="40">
        <v>3976</v>
      </c>
      <c r="O185">
        <v>3976</v>
      </c>
      <c r="P185">
        <v>189.30667114257813</v>
      </c>
      <c r="Q185">
        <v>1.5331174071405975</v>
      </c>
      <c r="R185">
        <v>1.1714539280119571</v>
      </c>
      <c r="S185">
        <v>6.8443391723928997</v>
      </c>
      <c r="T185" s="23">
        <v>36.791960240675536</v>
      </c>
      <c r="U185" s="25">
        <v>30.20555048906105</v>
      </c>
      <c r="V185" s="26">
        <v>1703.7862026483817</v>
      </c>
      <c r="W185" s="26">
        <v>1301.8618341223914</v>
      </c>
      <c r="X185" s="26">
        <v>-496.04154472416508</v>
      </c>
      <c r="Y185" s="26">
        <v>-165.66877874288804</v>
      </c>
      <c r="Z185" s="26">
        <v>805.82028939822635</v>
      </c>
      <c r="AA185" s="25">
        <v>553.34799958601366</v>
      </c>
      <c r="AB185" s="28">
        <v>1.1238169204519366E-3</v>
      </c>
      <c r="AC185" s="24">
        <v>2.8748011786499017</v>
      </c>
    </row>
    <row r="186" spans="1:29" x14ac:dyDescent="0.25">
      <c r="A186">
        <v>167</v>
      </c>
      <c r="B186">
        <v>1.67</v>
      </c>
      <c r="C186">
        <v>4.67</v>
      </c>
      <c r="D186">
        <v>64.930179479459966</v>
      </c>
      <c r="E186">
        <v>1291.0689169192615</v>
      </c>
      <c r="F186">
        <v>54.366188315417965</v>
      </c>
      <c r="G186">
        <v>8</v>
      </c>
      <c r="H186">
        <v>900</v>
      </c>
      <c r="I186">
        <v>68.51468002287443</v>
      </c>
      <c r="J186">
        <v>0.11676329798707527</v>
      </c>
      <c r="K186">
        <v>2.3383549800007421E-2</v>
      </c>
      <c r="L186">
        <v>0.99928152979416751</v>
      </c>
      <c r="M186">
        <v>8.0057518942112775</v>
      </c>
      <c r="N186" s="40">
        <v>3977</v>
      </c>
      <c r="O186">
        <v>3977</v>
      </c>
      <c r="P186">
        <v>189.33158874511719</v>
      </c>
      <c r="Q186">
        <v>1.5329336579312987</v>
      </c>
      <c r="R186">
        <v>1.1713266982923813</v>
      </c>
      <c r="S186">
        <v>6.8454629893133516</v>
      </c>
      <c r="T186" s="23">
        <v>36.804043458928206</v>
      </c>
      <c r="U186" s="25">
        <v>30.200353241290394</v>
      </c>
      <c r="V186" s="26">
        <v>1703.8482696005187</v>
      </c>
      <c r="W186" s="26">
        <v>1301.9239010745282</v>
      </c>
      <c r="X186" s="26">
        <v>-495.78173106137001</v>
      </c>
      <c r="Y186" s="26">
        <v>-165.61656858046692</v>
      </c>
      <c r="Z186" s="26">
        <v>806.14217001315819</v>
      </c>
      <c r="AA186" s="25">
        <v>555.08780636070401</v>
      </c>
      <c r="AB186" s="28">
        <v>1.1269899579726683E-3</v>
      </c>
      <c r="AC186" s="24">
        <v>2.8738573462116692</v>
      </c>
    </row>
    <row r="187" spans="1:29" x14ac:dyDescent="0.25">
      <c r="A187">
        <v>168</v>
      </c>
      <c r="B187">
        <v>1.68</v>
      </c>
      <c r="C187">
        <v>4.68</v>
      </c>
      <c r="D187">
        <v>64.502378126405617</v>
      </c>
      <c r="E187">
        <v>1293.8335184544203</v>
      </c>
      <c r="F187">
        <v>54.793839381467691</v>
      </c>
      <c r="G187">
        <v>8</v>
      </c>
      <c r="H187">
        <v>900</v>
      </c>
      <c r="I187">
        <v>68.808418935985074</v>
      </c>
      <c r="J187">
        <v>0.11626484264146056</v>
      </c>
      <c r="K187">
        <v>2.331370136358335E-2</v>
      </c>
      <c r="L187">
        <v>0.99842999751988593</v>
      </c>
      <c r="M187">
        <v>8.0125797701111861</v>
      </c>
      <c r="N187" s="40">
        <v>3977</v>
      </c>
      <c r="O187">
        <v>3977</v>
      </c>
      <c r="P187">
        <v>189.35630798339844</v>
      </c>
      <c r="Q187">
        <v>1.5331337986083557</v>
      </c>
      <c r="R187">
        <v>1.171492619667091</v>
      </c>
      <c r="S187">
        <v>6.8465899792713243</v>
      </c>
      <c r="T187" s="23">
        <v>36.816162785777131</v>
      </c>
      <c r="U187" s="25">
        <v>30.187555054688755</v>
      </c>
      <c r="V187" s="26">
        <v>1703.9094819774268</v>
      </c>
      <c r="W187" s="26">
        <v>1301.9851134514363</v>
      </c>
      <c r="X187" s="26">
        <v>-495.71180061931955</v>
      </c>
      <c r="Y187" s="26">
        <v>-165.4750057493842</v>
      </c>
      <c r="Z187" s="26">
        <v>806.27331283211674</v>
      </c>
      <c r="AA187" s="25">
        <v>556.78223297926081</v>
      </c>
      <c r="AB187" s="28">
        <v>1.1299742341019936E-3</v>
      </c>
      <c r="AC187" s="24">
        <v>2.8729113156136794</v>
      </c>
    </row>
    <row r="188" spans="1:29" x14ac:dyDescent="0.25">
      <c r="A188">
        <v>169</v>
      </c>
      <c r="B188">
        <v>1.69</v>
      </c>
      <c r="C188">
        <v>4.6899999999999995</v>
      </c>
      <c r="D188">
        <v>64.073661690243156</v>
      </c>
      <c r="E188">
        <v>1296.5981199895793</v>
      </c>
      <c r="F188">
        <v>55.222771700881388</v>
      </c>
      <c r="G188">
        <v>8</v>
      </c>
      <c r="H188">
        <v>900</v>
      </c>
      <c r="I188">
        <v>69.102786167626434</v>
      </c>
      <c r="J188">
        <v>0.11576957230919691</v>
      </c>
      <c r="K188">
        <v>2.3242275889985509E-2</v>
      </c>
      <c r="L188">
        <v>0.99749799948905638</v>
      </c>
      <c r="M188">
        <v>8.0200662097546083</v>
      </c>
      <c r="N188" s="40">
        <v>3978</v>
      </c>
      <c r="O188">
        <v>3978</v>
      </c>
      <c r="P188">
        <v>189.38400268554688</v>
      </c>
      <c r="Q188">
        <v>1.5329725707578206</v>
      </c>
      <c r="R188">
        <v>1.1713848512467802</v>
      </c>
      <c r="S188">
        <v>6.8477199535054263</v>
      </c>
      <c r="T188" s="23">
        <v>36.828316207685702</v>
      </c>
      <c r="U188" s="25">
        <v>30.182054745412231</v>
      </c>
      <c r="V188" s="26">
        <v>1703.982185298438</v>
      </c>
      <c r="W188" s="26">
        <v>1302.0578167724477</v>
      </c>
      <c r="X188" s="26">
        <v>-495.45669032984324</v>
      </c>
      <c r="Y188" s="26">
        <v>-165.41940737167621</v>
      </c>
      <c r="Z188" s="26">
        <v>806.60112644260448</v>
      </c>
      <c r="AA188" s="25">
        <v>558.47908695688511</v>
      </c>
      <c r="AB188" s="28">
        <v>1.1331427889844647E-3</v>
      </c>
      <c r="AC188" s="24">
        <v>2.8719632488292066</v>
      </c>
    </row>
    <row r="189" spans="1:29" x14ac:dyDescent="0.25">
      <c r="A189">
        <v>170</v>
      </c>
      <c r="B189">
        <v>1.7</v>
      </c>
      <c r="C189">
        <v>4.7</v>
      </c>
      <c r="D189">
        <v>63.644030170972492</v>
      </c>
      <c r="E189">
        <v>1299.3627215247384</v>
      </c>
      <c r="F189">
        <v>55.653022165480202</v>
      </c>
      <c r="G189">
        <v>8</v>
      </c>
      <c r="H189">
        <v>900</v>
      </c>
      <c r="I189">
        <v>69.397781717798537</v>
      </c>
      <c r="J189">
        <v>0.11527745991264488</v>
      </c>
      <c r="K189">
        <v>2.3173061580378747E-2</v>
      </c>
      <c r="L189">
        <v>0.99664802915377648</v>
      </c>
      <c r="M189">
        <v>8.0269059547456862</v>
      </c>
      <c r="N189" s="40">
        <v>3979</v>
      </c>
      <c r="O189">
        <v>3979</v>
      </c>
      <c r="P189">
        <v>189.40859985351563</v>
      </c>
      <c r="Q189">
        <v>1.5327863571960803</v>
      </c>
      <c r="R189">
        <v>1.1712553588063499</v>
      </c>
      <c r="S189">
        <v>6.8488530962944107</v>
      </c>
      <c r="T189" s="23">
        <v>36.840505723043869</v>
      </c>
      <c r="U189" s="25">
        <v>30.176802068747641</v>
      </c>
      <c r="V189" s="26">
        <v>1704.0425065769077</v>
      </c>
      <c r="W189" s="26">
        <v>1302.1181380509172</v>
      </c>
      <c r="X189" s="26">
        <v>-495.19568389265419</v>
      </c>
      <c r="Y189" s="26">
        <v>-165.36657735727101</v>
      </c>
      <c r="Z189" s="26">
        <v>806.92245415826301</v>
      </c>
      <c r="AA189" s="25">
        <v>560.22395722990598</v>
      </c>
      <c r="AB189" s="28">
        <v>1.1363193934430527E-3</v>
      </c>
      <c r="AC189" s="24">
        <v>2.8710129947693717</v>
      </c>
    </row>
    <row r="190" spans="1:29" x14ac:dyDescent="0.25">
      <c r="A190">
        <v>171</v>
      </c>
      <c r="B190">
        <v>1.71</v>
      </c>
      <c r="C190">
        <v>4.71</v>
      </c>
      <c r="D190">
        <v>63.213483568593745</v>
      </c>
      <c r="E190">
        <v>1302.1273230598974</v>
      </c>
      <c r="F190">
        <v>56.084557720905785</v>
      </c>
      <c r="G190">
        <v>8</v>
      </c>
      <c r="H190">
        <v>900</v>
      </c>
      <c r="I190">
        <v>69.693405586501328</v>
      </c>
      <c r="J190">
        <v>0.11478847866130812</v>
      </c>
      <c r="K190">
        <v>2.3104259199740546E-2</v>
      </c>
      <c r="L190">
        <v>0.99580314575862949</v>
      </c>
      <c r="M190">
        <v>8.033716336480726</v>
      </c>
      <c r="N190" s="40">
        <v>3979</v>
      </c>
      <c r="O190">
        <v>3979</v>
      </c>
      <c r="P190">
        <v>189.43296813964844</v>
      </c>
      <c r="Q190">
        <v>1.5329835571994672</v>
      </c>
      <c r="R190">
        <v>1.1714186039162804</v>
      </c>
      <c r="S190">
        <v>6.8499894156878538</v>
      </c>
      <c r="T190" s="23">
        <v>36.852731435384065</v>
      </c>
      <c r="U190" s="25">
        <v>30.16395807235665</v>
      </c>
      <c r="V190" s="26">
        <v>1704.1016907010435</v>
      </c>
      <c r="W190" s="26">
        <v>1302.177322175053</v>
      </c>
      <c r="X190" s="26">
        <v>-495.12454670934574</v>
      </c>
      <c r="Y190" s="26">
        <v>-165.22451415157369</v>
      </c>
      <c r="Z190" s="26">
        <v>807.05277546570721</v>
      </c>
      <c r="AA190" s="25">
        <v>561.92304396046927</v>
      </c>
      <c r="AB190" s="28">
        <v>1.1393057331421375E-3</v>
      </c>
      <c r="AC190" s="24">
        <v>2.8700605503335894</v>
      </c>
    </row>
    <row r="191" spans="1:29" x14ac:dyDescent="0.25">
      <c r="A191">
        <v>172</v>
      </c>
      <c r="B191">
        <v>1.72</v>
      </c>
      <c r="C191">
        <v>4.72</v>
      </c>
      <c r="D191">
        <v>62.782021883106857</v>
      </c>
      <c r="E191">
        <v>1304.8919245950565</v>
      </c>
      <c r="F191">
        <v>56.517378349931292</v>
      </c>
      <c r="G191">
        <v>8</v>
      </c>
      <c r="H191">
        <v>900</v>
      </c>
      <c r="I191">
        <v>69.989657773734834</v>
      </c>
      <c r="J191">
        <v>0.11430260204818685</v>
      </c>
      <c r="K191">
        <v>2.3033890517320344E-2</v>
      </c>
      <c r="L191">
        <v>0.99487801879871851</v>
      </c>
      <c r="M191">
        <v>8.0411868076648521</v>
      </c>
      <c r="N191" s="40">
        <v>3980</v>
      </c>
      <c r="O191">
        <v>3980</v>
      </c>
      <c r="P191">
        <v>189.46031188964844</v>
      </c>
      <c r="Q191">
        <v>1.5328196087554473</v>
      </c>
      <c r="R191">
        <v>1.1713083231749923</v>
      </c>
      <c r="S191">
        <v>6.8511287214209959</v>
      </c>
      <c r="T191" s="23">
        <v>36.864991314138706</v>
      </c>
      <c r="U191" s="25">
        <v>30.158403162844333</v>
      </c>
      <c r="V191" s="26">
        <v>1704.1723948509484</v>
      </c>
      <c r="W191" s="26">
        <v>1302.2480263249579</v>
      </c>
      <c r="X191" s="26">
        <v>-494.86806123476288</v>
      </c>
      <c r="Y191" s="26">
        <v>-165.16832763180452</v>
      </c>
      <c r="Z191" s="26">
        <v>807.37996509019501</v>
      </c>
      <c r="AA191" s="25">
        <v>563.62450879387472</v>
      </c>
      <c r="AB191" s="28">
        <v>1.1424777616806381E-3</v>
      </c>
      <c r="AC191" s="24">
        <v>2.8691060785403986</v>
      </c>
    </row>
    <row r="192" spans="1:29" x14ac:dyDescent="0.25">
      <c r="A192">
        <v>173</v>
      </c>
      <c r="B192">
        <v>1.73</v>
      </c>
      <c r="C192">
        <v>4.7300000000000004</v>
      </c>
      <c r="D192">
        <v>62.349645114511794</v>
      </c>
      <c r="E192">
        <v>1307.6565261302155</v>
      </c>
      <c r="F192">
        <v>56.951521248738615</v>
      </c>
      <c r="G192">
        <v>8</v>
      </c>
      <c r="H192">
        <v>900</v>
      </c>
      <c r="I192">
        <v>70.286538279499098</v>
      </c>
      <c r="J192">
        <v>0.11381980384618556</v>
      </c>
      <c r="K192">
        <v>2.2965708070400385E-2</v>
      </c>
      <c r="L192">
        <v>0.99403464097373984</v>
      </c>
      <c r="M192">
        <v>8.048009264710668</v>
      </c>
      <c r="N192" s="40">
        <v>3981</v>
      </c>
      <c r="O192">
        <v>3981</v>
      </c>
      <c r="P192">
        <v>189.48457336425781</v>
      </c>
      <c r="Q192">
        <v>1.5326308119389858</v>
      </c>
      <c r="R192">
        <v>1.1711764448361903</v>
      </c>
      <c r="S192">
        <v>6.8522711991826766</v>
      </c>
      <c r="T192" s="23">
        <v>36.877287374006968</v>
      </c>
      <c r="U192" s="25">
        <v>30.153094874375078</v>
      </c>
      <c r="V192" s="26">
        <v>1704.2308167682643</v>
      </c>
      <c r="W192" s="26">
        <v>1302.306448242274</v>
      </c>
      <c r="X192" s="26">
        <v>-494.60572039764929</v>
      </c>
      <c r="Y192" s="26">
        <v>-165.11489465940184</v>
      </c>
      <c r="Z192" s="26">
        <v>807.70072784462468</v>
      </c>
      <c r="AA192" s="25">
        <v>565.37441484510134</v>
      </c>
      <c r="AB192" s="28">
        <v>1.1456578481165991E-3</v>
      </c>
      <c r="AC192" s="24">
        <v>2.8681494273704704</v>
      </c>
    </row>
    <row r="193" spans="1:29" x14ac:dyDescent="0.25">
      <c r="A193">
        <v>174</v>
      </c>
      <c r="B193">
        <v>1.74</v>
      </c>
      <c r="C193">
        <v>4.74</v>
      </c>
      <c r="D193">
        <v>61.916353262808649</v>
      </c>
      <c r="E193">
        <v>1310.4211276653746</v>
      </c>
      <c r="F193">
        <v>57.386953066009191</v>
      </c>
      <c r="G193">
        <v>8</v>
      </c>
      <c r="H193">
        <v>900</v>
      </c>
      <c r="I193">
        <v>70.584047103794035</v>
      </c>
      <c r="J193">
        <v>0.11334005810457394</v>
      </c>
      <c r="K193">
        <v>2.2897929415682899E-2</v>
      </c>
      <c r="L193">
        <v>0.9931962990899541</v>
      </c>
      <c r="M193">
        <v>8.0548024668741114</v>
      </c>
      <c r="N193" s="40">
        <v>3981</v>
      </c>
      <c r="O193">
        <v>3981</v>
      </c>
      <c r="P193">
        <v>189.50862121582031</v>
      </c>
      <c r="Q193">
        <v>1.5328253210624001</v>
      </c>
      <c r="R193">
        <v>1.1713372593392561</v>
      </c>
      <c r="S193">
        <v>6.8534168570307932</v>
      </c>
      <c r="T193" s="23">
        <v>36.889619718812284</v>
      </c>
      <c r="U193" s="25">
        <v>30.140204919376963</v>
      </c>
      <c r="V193" s="26">
        <v>1704.2882309637553</v>
      </c>
      <c r="W193" s="26">
        <v>1302.3638624377647</v>
      </c>
      <c r="X193" s="26">
        <v>-494.53360025209759</v>
      </c>
      <c r="Y193" s="26">
        <v>-164.97230281251538</v>
      </c>
      <c r="Z193" s="26">
        <v>807.83026218566715</v>
      </c>
      <c r="AA193" s="25">
        <v>567.07816338506257</v>
      </c>
      <c r="AB193" s="28">
        <v>1.1486461664960146E-3</v>
      </c>
      <c r="AC193" s="24">
        <v>2.8671905937484077</v>
      </c>
    </row>
    <row r="194" spans="1:29" x14ac:dyDescent="0.25">
      <c r="A194">
        <v>175</v>
      </c>
      <c r="B194">
        <v>1.75</v>
      </c>
      <c r="C194">
        <v>4.75</v>
      </c>
      <c r="D194">
        <v>61.482146327997349</v>
      </c>
      <c r="E194">
        <v>1313.1857292005334</v>
      </c>
      <c r="F194">
        <v>57.823673776360884</v>
      </c>
      <c r="G194">
        <v>8</v>
      </c>
      <c r="H194">
        <v>900</v>
      </c>
      <c r="I194">
        <v>70.882184246619701</v>
      </c>
      <c r="J194">
        <v>0.1128633391454992</v>
      </c>
      <c r="K194">
        <v>2.2828595127640031E-2</v>
      </c>
      <c r="L194">
        <v>0.99227793473128412</v>
      </c>
      <c r="M194">
        <v>8.0622572769054432</v>
      </c>
      <c r="N194" s="40">
        <v>3982</v>
      </c>
      <c r="O194">
        <v>3982</v>
      </c>
      <c r="P194">
        <v>189.53561401367188</v>
      </c>
      <c r="Q194">
        <v>1.5326586567655036</v>
      </c>
      <c r="R194">
        <v>1.1712244667485321</v>
      </c>
      <c r="S194">
        <v>6.8545655031972892</v>
      </c>
      <c r="T194" s="23">
        <v>36.901986300932343</v>
      </c>
      <c r="U194" s="25">
        <v>30.134595230384107</v>
      </c>
      <c r="V194" s="26">
        <v>1704.3569197408872</v>
      </c>
      <c r="W194" s="26">
        <v>1302.4325512148966</v>
      </c>
      <c r="X194" s="26">
        <v>-494.27572012170583</v>
      </c>
      <c r="Y194" s="26">
        <v>-164.91552982416874</v>
      </c>
      <c r="Z194" s="26">
        <v>808.15683109319082</v>
      </c>
      <c r="AA194" s="25">
        <v>568.78427004596665</v>
      </c>
      <c r="AB194" s="28">
        <v>1.1518215840782275E-3</v>
      </c>
      <c r="AC194" s="24">
        <v>2.8662297417324134</v>
      </c>
    </row>
    <row r="195" spans="1:29" x14ac:dyDescent="0.25">
      <c r="A195">
        <v>176</v>
      </c>
      <c r="B195">
        <v>1.76</v>
      </c>
      <c r="C195">
        <v>4.76</v>
      </c>
      <c r="D195">
        <v>61.047024310077902</v>
      </c>
      <c r="E195">
        <v>1315.9503307356924</v>
      </c>
      <c r="F195">
        <v>58.261720881059517</v>
      </c>
      <c r="G195">
        <v>8</v>
      </c>
      <c r="H195">
        <v>900</v>
      </c>
      <c r="I195">
        <v>71.180949707976097</v>
      </c>
      <c r="J195">
        <v>0.11238962156055034</v>
      </c>
      <c r="K195">
        <v>2.2761422613394575E-2</v>
      </c>
      <c r="L195">
        <v>0.99144104349328921</v>
      </c>
      <c r="M195">
        <v>8.0690627571886981</v>
      </c>
      <c r="N195" s="40">
        <v>3983</v>
      </c>
      <c r="O195">
        <v>3983</v>
      </c>
      <c r="P195">
        <v>189.55953979492188</v>
      </c>
      <c r="Q195">
        <v>1.5324672812946234</v>
      </c>
      <c r="R195">
        <v>1.1710902029299055</v>
      </c>
      <c r="S195">
        <v>6.8557173247813674</v>
      </c>
      <c r="T195" s="23">
        <v>36.91438915140175</v>
      </c>
      <c r="U195" s="25">
        <v>30.129231159604817</v>
      </c>
      <c r="V195" s="26">
        <v>1704.4134262977602</v>
      </c>
      <c r="W195" s="26">
        <v>1302.4890577717697</v>
      </c>
      <c r="X195" s="26">
        <v>-494.01202590549337</v>
      </c>
      <c r="Y195" s="26">
        <v>-164.86149558694865</v>
      </c>
      <c r="Z195" s="26">
        <v>808.47703186627632</v>
      </c>
      <c r="AA195" s="25">
        <v>570.53918439175686</v>
      </c>
      <c r="AB195" s="28">
        <v>1.1550050678534873E-3</v>
      </c>
      <c r="AC195" s="24">
        <v>2.865266718377161</v>
      </c>
    </row>
    <row r="196" spans="1:29" x14ac:dyDescent="0.25">
      <c r="A196">
        <v>177</v>
      </c>
      <c r="B196">
        <v>1.77</v>
      </c>
      <c r="C196">
        <v>4.7699999999999996</v>
      </c>
      <c r="D196">
        <v>60.610987209050329</v>
      </c>
      <c r="E196">
        <v>1318.7149322708515</v>
      </c>
      <c r="F196">
        <v>58.70106073120207</v>
      </c>
      <c r="G196">
        <v>8</v>
      </c>
      <c r="H196">
        <v>900</v>
      </c>
      <c r="I196">
        <v>71.480343487863195</v>
      </c>
      <c r="J196">
        <v>0.11191888020737251</v>
      </c>
      <c r="K196">
        <v>2.2694645970315269E-2</v>
      </c>
      <c r="L196">
        <v>0.99060913813298879</v>
      </c>
      <c r="M196">
        <v>8.0758390893482801</v>
      </c>
      <c r="N196" s="40">
        <v>3983</v>
      </c>
      <c r="O196">
        <v>3983</v>
      </c>
      <c r="P196">
        <v>189.583251953125</v>
      </c>
      <c r="Q196">
        <v>1.5326589788829088</v>
      </c>
      <c r="R196">
        <v>1.1712484621244221</v>
      </c>
      <c r="S196">
        <v>6.8568723298492209</v>
      </c>
      <c r="T196" s="23">
        <v>36.926828374335081</v>
      </c>
      <c r="U196" s="25">
        <v>30.116295109574978</v>
      </c>
      <c r="V196" s="26">
        <v>1704.4689174467344</v>
      </c>
      <c r="W196" s="26">
        <v>1302.5445489207439</v>
      </c>
      <c r="X196" s="26">
        <v>-493.9387809528622</v>
      </c>
      <c r="Y196" s="26">
        <v>-164.71839266421287</v>
      </c>
      <c r="Z196" s="26">
        <v>808.60576796788166</v>
      </c>
      <c r="AA196" s="25">
        <v>572.2475371903007</v>
      </c>
      <c r="AB196" s="28">
        <v>1.1579952803897342E-3</v>
      </c>
      <c r="AC196" s="24">
        <v>2.8643015206322575</v>
      </c>
    </row>
    <row r="197" spans="1:29" x14ac:dyDescent="0.25">
      <c r="A197">
        <v>178</v>
      </c>
      <c r="B197">
        <v>1.78</v>
      </c>
      <c r="C197">
        <v>4.78</v>
      </c>
      <c r="D197">
        <v>60.174035024914581</v>
      </c>
      <c r="E197">
        <v>1321.4795338060105</v>
      </c>
      <c r="F197">
        <v>59.14169329330857</v>
      </c>
      <c r="G197">
        <v>8</v>
      </c>
      <c r="H197">
        <v>900</v>
      </c>
      <c r="I197">
        <v>71.780365586281036</v>
      </c>
      <c r="J197">
        <v>0.11145109020633065</v>
      </c>
      <c r="K197">
        <v>2.2626324294274889E-2</v>
      </c>
      <c r="L197">
        <v>0.98969743029269985</v>
      </c>
      <c r="M197">
        <v>8.0832785406283474</v>
      </c>
      <c r="N197" s="40">
        <v>3984</v>
      </c>
      <c r="O197">
        <v>3984</v>
      </c>
      <c r="P197">
        <v>189.60989379882813</v>
      </c>
      <c r="Q197">
        <v>1.5324896034945445</v>
      </c>
      <c r="R197">
        <v>1.1711331582691455</v>
      </c>
      <c r="S197">
        <v>6.8580303251296106</v>
      </c>
      <c r="T197" s="23">
        <v>36.939301905031748</v>
      </c>
      <c r="U197" s="25">
        <v>30.110630474169998</v>
      </c>
      <c r="V197" s="26">
        <v>1704.5355750413969</v>
      </c>
      <c r="W197" s="26">
        <v>1302.6112065154064</v>
      </c>
      <c r="X197" s="26">
        <v>-493.67948726628902</v>
      </c>
      <c r="Y197" s="26">
        <v>-164.66103493850673</v>
      </c>
      <c r="Z197" s="26">
        <v>808.93171924911735</v>
      </c>
      <c r="AA197" s="25">
        <v>573.95822760216379</v>
      </c>
      <c r="AB197" s="28">
        <v>1.1611740027257511E-3</v>
      </c>
      <c r="AC197" s="24">
        <v>2.8633343135899052</v>
      </c>
    </row>
    <row r="198" spans="1:29" x14ac:dyDescent="0.25">
      <c r="A198">
        <v>179</v>
      </c>
      <c r="B198">
        <v>1.79</v>
      </c>
      <c r="C198">
        <v>4.79</v>
      </c>
      <c r="D198">
        <v>59.736167757670742</v>
      </c>
      <c r="E198">
        <v>1324.2441353411696</v>
      </c>
      <c r="F198">
        <v>59.583656374449873</v>
      </c>
      <c r="G198">
        <v>8</v>
      </c>
      <c r="H198">
        <v>900</v>
      </c>
      <c r="I198">
        <v>72.081016003229564</v>
      </c>
      <c r="J198">
        <v>0.11098622693722246</v>
      </c>
      <c r="K198">
        <v>2.2560140384677269E-2</v>
      </c>
      <c r="L198">
        <v>0.98886692205680582</v>
      </c>
      <c r="M198">
        <v>8.0900673503774421</v>
      </c>
      <c r="N198" s="40">
        <v>3985</v>
      </c>
      <c r="O198">
        <v>3985</v>
      </c>
      <c r="P198">
        <v>189.63349914550781</v>
      </c>
      <c r="Q198">
        <v>1.5322957772861612</v>
      </c>
      <c r="R198">
        <v>1.1709966327968404</v>
      </c>
      <c r="S198">
        <v>6.8591914991323364</v>
      </c>
      <c r="T198" s="23">
        <v>36.951811790887724</v>
      </c>
      <c r="U198" s="25">
        <v>30.105210462733343</v>
      </c>
      <c r="V198" s="26">
        <v>1704.5902877829426</v>
      </c>
      <c r="W198" s="26">
        <v>1302.6659192569521</v>
      </c>
      <c r="X198" s="26">
        <v>-493.41454332232991</v>
      </c>
      <c r="Y198" s="26">
        <v>-164.60638592848014</v>
      </c>
      <c r="Z198" s="26">
        <v>809.25137593462216</v>
      </c>
      <c r="AA198" s="25">
        <v>575.71815286665458</v>
      </c>
      <c r="AB198" s="28">
        <v>1.1643607995219796E-3</v>
      </c>
      <c r="AC198" s="24">
        <v>2.8623649433832909</v>
      </c>
    </row>
    <row r="199" spans="1:29" x14ac:dyDescent="0.25">
      <c r="A199">
        <v>180</v>
      </c>
      <c r="B199">
        <v>1.8</v>
      </c>
      <c r="C199">
        <v>4.8</v>
      </c>
      <c r="D199">
        <v>59.297385407318743</v>
      </c>
      <c r="E199">
        <v>1327.0087368763286</v>
      </c>
      <c r="F199">
        <v>60.026916027514439</v>
      </c>
      <c r="G199">
        <v>8</v>
      </c>
      <c r="H199">
        <v>900</v>
      </c>
      <c r="I199">
        <v>72.382294738708836</v>
      </c>
      <c r="J199">
        <v>0.11052426603603843</v>
      </c>
      <c r="K199">
        <v>2.2494344633837187E-2</v>
      </c>
      <c r="L199">
        <v>0.98804135054644127</v>
      </c>
      <c r="M199">
        <v>8.09682711718043</v>
      </c>
      <c r="N199" s="40">
        <v>3985</v>
      </c>
      <c r="O199">
        <v>3985</v>
      </c>
      <c r="P199">
        <v>189.65689086914063</v>
      </c>
      <c r="Q199">
        <v>1.5324847894570459</v>
      </c>
      <c r="R199">
        <v>1.1711524588408733</v>
      </c>
      <c r="S199">
        <v>6.8603558599318584</v>
      </c>
      <c r="T199" s="23">
        <v>36.964358136308846</v>
      </c>
      <c r="U199" s="25">
        <v>30.092228193386326</v>
      </c>
      <c r="V199" s="26">
        <v>1704.6439775479096</v>
      </c>
      <c r="W199" s="26">
        <v>1302.7196090219188</v>
      </c>
      <c r="X199" s="26">
        <v>-493.3402764293935</v>
      </c>
      <c r="Y199" s="26">
        <v>-164.4627590328017</v>
      </c>
      <c r="Z199" s="26">
        <v>809.37933259252532</v>
      </c>
      <c r="AA199" s="25">
        <v>577.43114268216584</v>
      </c>
      <c r="AB199" s="28">
        <v>1.1673528220548235E-3</v>
      </c>
      <c r="AC199" s="24">
        <v>2.8613934069868368</v>
      </c>
    </row>
    <row r="200" spans="1:29" x14ac:dyDescent="0.25">
      <c r="A200">
        <v>181</v>
      </c>
      <c r="B200">
        <v>1.81</v>
      </c>
      <c r="C200">
        <v>4.8100000000000005</v>
      </c>
      <c r="D200">
        <v>58.857687973858575</v>
      </c>
      <c r="E200">
        <v>1329.7733384114877</v>
      </c>
      <c r="F200">
        <v>60.471472210980991</v>
      </c>
      <c r="G200">
        <v>8</v>
      </c>
      <c r="H200">
        <v>900</v>
      </c>
      <c r="I200">
        <v>72.684201792718838</v>
      </c>
      <c r="J200">
        <v>0.11006518339176977</v>
      </c>
      <c r="K200">
        <v>2.242701438126839E-2</v>
      </c>
      <c r="L200">
        <v>0.98713619546303466</v>
      </c>
      <c r="M200">
        <v>8.1042515073084225</v>
      </c>
      <c r="N200" s="40">
        <v>3986</v>
      </c>
      <c r="O200">
        <v>3986</v>
      </c>
      <c r="P200">
        <v>189.68321228027344</v>
      </c>
      <c r="Q200">
        <v>1.5323129541958869</v>
      </c>
      <c r="R200">
        <v>1.1710348908532775</v>
      </c>
      <c r="S200">
        <v>6.8615232127539132</v>
      </c>
      <c r="T200" s="23">
        <v>36.976938859492975</v>
      </c>
      <c r="U200" s="25">
        <v>30.086508456706209</v>
      </c>
      <c r="V200" s="26">
        <v>1704.7088627557437</v>
      </c>
      <c r="W200" s="26">
        <v>1302.7844942297531</v>
      </c>
      <c r="X200" s="26">
        <v>-493.07979498160205</v>
      </c>
      <c r="Y200" s="26">
        <v>-164.40478784074404</v>
      </c>
      <c r="Z200" s="26">
        <v>809.70469924815109</v>
      </c>
      <c r="AA200" s="25">
        <v>579.14648007400285</v>
      </c>
      <c r="AB200" s="28">
        <v>1.1705347651789211E-3</v>
      </c>
      <c r="AC200" s="24">
        <v>2.8604198705210142</v>
      </c>
    </row>
    <row r="201" spans="1:29" x14ac:dyDescent="0.25">
      <c r="A201">
        <v>182</v>
      </c>
      <c r="B201">
        <v>1.82</v>
      </c>
      <c r="C201">
        <v>4.82</v>
      </c>
      <c r="D201">
        <v>58.417075457290331</v>
      </c>
      <c r="E201">
        <v>1332.5379399466467</v>
      </c>
      <c r="F201">
        <v>60.917363038444513</v>
      </c>
      <c r="G201">
        <v>8</v>
      </c>
      <c r="H201">
        <v>900</v>
      </c>
      <c r="I201">
        <v>72.986737165259512</v>
      </c>
      <c r="J201">
        <v>0.10960895514326223</v>
      </c>
      <c r="K201">
        <v>2.2361798330120742E-2</v>
      </c>
      <c r="L201">
        <v>0.98631196891864015</v>
      </c>
      <c r="M201">
        <v>8.1110239479005166</v>
      </c>
      <c r="N201" s="40">
        <v>3987</v>
      </c>
      <c r="O201">
        <v>3987</v>
      </c>
      <c r="P201">
        <v>189.70649719238281</v>
      </c>
      <c r="Q201">
        <v>1.5321166816139271</v>
      </c>
      <c r="R201">
        <v>1.1708961040890253</v>
      </c>
      <c r="S201">
        <v>6.8626937475190921</v>
      </c>
      <c r="T201" s="23">
        <v>36.98955602422312</v>
      </c>
      <c r="U201" s="25">
        <v>30.081032358182501</v>
      </c>
      <c r="V201" s="26">
        <v>1704.7617663015403</v>
      </c>
      <c r="W201" s="26">
        <v>1302.8373977755496</v>
      </c>
      <c r="X201" s="26">
        <v>-492.81358343584009</v>
      </c>
      <c r="Y201" s="26">
        <v>-164.34952586596273</v>
      </c>
      <c r="Z201" s="26">
        <v>810.02381433970947</v>
      </c>
      <c r="AA201" s="25">
        <v>580.91145074165604</v>
      </c>
      <c r="AB201" s="28">
        <v>1.1737247910019732E-3</v>
      </c>
      <c r="AC201" s="24">
        <v>2.859444179202089</v>
      </c>
    </row>
    <row r="202" spans="1:29" x14ac:dyDescent="0.25">
      <c r="A202">
        <v>183</v>
      </c>
      <c r="B202">
        <v>1.83</v>
      </c>
      <c r="C202">
        <v>4.83</v>
      </c>
      <c r="D202">
        <v>57.975547857613918</v>
      </c>
      <c r="E202">
        <v>1335.3025414818055</v>
      </c>
      <c r="F202">
        <v>61.364554263961033</v>
      </c>
      <c r="G202">
        <v>8</v>
      </c>
      <c r="H202">
        <v>900</v>
      </c>
      <c r="I202">
        <v>73.289900856330931</v>
      </c>
      <c r="J202">
        <v>0.10915555767611526</v>
      </c>
      <c r="K202">
        <v>2.2296962927125397E-2</v>
      </c>
      <c r="L202">
        <v>0.98549263083562433</v>
      </c>
      <c r="M202">
        <v>8.1177674491757443</v>
      </c>
      <c r="N202" s="40">
        <v>3987</v>
      </c>
      <c r="O202">
        <v>3987</v>
      </c>
      <c r="P202">
        <v>189.72955322265625</v>
      </c>
      <c r="Q202">
        <v>1.5323028878278233</v>
      </c>
      <c r="R202">
        <v>1.1710493725678752</v>
      </c>
      <c r="S202">
        <v>6.8638674723100941</v>
      </c>
      <c r="T202" s="23">
        <v>37.002209735196473</v>
      </c>
      <c r="U202" s="25">
        <v>30.068003757124664</v>
      </c>
      <c r="V202" s="26">
        <v>1704.8135023339134</v>
      </c>
      <c r="W202" s="26">
        <v>1302.8891338079225</v>
      </c>
      <c r="X202" s="26">
        <v>-492.73815388414721</v>
      </c>
      <c r="Y202" s="26">
        <v>-164.20539267256268</v>
      </c>
      <c r="Z202" s="26">
        <v>810.15097992377525</v>
      </c>
      <c r="AA202" s="25">
        <v>582.62902050986111</v>
      </c>
      <c r="AB202" s="28">
        <v>1.1767185397388857E-3</v>
      </c>
      <c r="AC202" s="24">
        <v>2.8584663300291071</v>
      </c>
    </row>
    <row r="203" spans="1:29" x14ac:dyDescent="0.25">
      <c r="A203">
        <v>184</v>
      </c>
      <c r="B203">
        <v>1.84</v>
      </c>
      <c r="C203">
        <v>4.84</v>
      </c>
      <c r="D203">
        <v>57.533105174829387</v>
      </c>
      <c r="E203">
        <v>1338.0671430169646</v>
      </c>
      <c r="F203">
        <v>61.813045838023548</v>
      </c>
      <c r="G203">
        <v>8</v>
      </c>
      <c r="H203">
        <v>900</v>
      </c>
      <c r="I203">
        <v>73.59369286593305</v>
      </c>
      <c r="J203">
        <v>0.10870496761962664</v>
      </c>
      <c r="K203">
        <v>2.223060348357217E-2</v>
      </c>
      <c r="L203">
        <v>0.98459392700569148</v>
      </c>
      <c r="M203">
        <v>8.1251770710482507</v>
      </c>
      <c r="N203" s="40">
        <v>3988</v>
      </c>
      <c r="O203">
        <v>3988</v>
      </c>
      <c r="P203">
        <v>189.75553894042969</v>
      </c>
      <c r="Q203">
        <v>1.5321284738921355</v>
      </c>
      <c r="R203">
        <v>1.1709294176474987</v>
      </c>
      <c r="S203">
        <v>6.865044190849833</v>
      </c>
      <c r="T203" s="23">
        <v>37.014897893486307</v>
      </c>
      <c r="U203" s="25">
        <v>30.062228776137044</v>
      </c>
      <c r="V203" s="26">
        <v>1704.8764627798766</v>
      </c>
      <c r="W203" s="26">
        <v>1302.9520942538863</v>
      </c>
      <c r="X203" s="26">
        <v>-492.47634479876058</v>
      </c>
      <c r="Y203" s="26">
        <v>-164.14682511852453</v>
      </c>
      <c r="Z203" s="26">
        <v>810.47574945512577</v>
      </c>
      <c r="AA203" s="25">
        <v>584.34891706521944</v>
      </c>
      <c r="AB203" s="28">
        <v>1.1799036200086377E-3</v>
      </c>
      <c r="AC203" s="24">
        <v>2.8574864901450168</v>
      </c>
    </row>
    <row r="204" spans="1:29" x14ac:dyDescent="0.25">
      <c r="A204">
        <v>185</v>
      </c>
      <c r="B204">
        <v>1.85</v>
      </c>
      <c r="C204">
        <v>4.8499999999999996</v>
      </c>
      <c r="D204">
        <v>57.089747408936702</v>
      </c>
      <c r="E204">
        <v>1340.8317445521236</v>
      </c>
      <c r="F204">
        <v>62.262876181468329</v>
      </c>
      <c r="G204">
        <v>8</v>
      </c>
      <c r="H204">
        <v>900</v>
      </c>
      <c r="I204">
        <v>73.8981131940659</v>
      </c>
      <c r="J204">
        <v>0.10825716184378045</v>
      </c>
      <c r="K204">
        <v>2.2166335107143786E-2</v>
      </c>
      <c r="L204">
        <v>0.98377588305447716</v>
      </c>
      <c r="M204">
        <v>8.1319334391093179</v>
      </c>
      <c r="N204" s="40">
        <v>3989</v>
      </c>
      <c r="O204">
        <v>3989</v>
      </c>
      <c r="P204">
        <v>189.77850341796875</v>
      </c>
      <c r="Q204">
        <v>1.5319297593528689</v>
      </c>
      <c r="R204">
        <v>1.1707883700916115</v>
      </c>
      <c r="S204">
        <v>6.8662240944698416</v>
      </c>
      <c r="T204" s="23">
        <v>37.027622579288085</v>
      </c>
      <c r="U204" s="25">
        <v>30.056696455780177</v>
      </c>
      <c r="V204" s="26">
        <v>1704.9275421285192</v>
      </c>
      <c r="W204" s="26">
        <v>1303.0031736025287</v>
      </c>
      <c r="X204" s="26">
        <v>-492.20884830722378</v>
      </c>
      <c r="Y204" s="26">
        <v>-164.0909520439173</v>
      </c>
      <c r="Z204" s="26">
        <v>810.79432529530493</v>
      </c>
      <c r="AA204" s="25">
        <v>586.11887657079319</v>
      </c>
      <c r="AB204" s="28">
        <v>1.1830967911867774E-3</v>
      </c>
      <c r="AC204" s="24">
        <v>2.8565045038537806</v>
      </c>
    </row>
    <row r="205" spans="1:29" x14ac:dyDescent="0.25">
      <c r="A205">
        <v>186</v>
      </c>
      <c r="B205">
        <v>1.86</v>
      </c>
      <c r="C205">
        <v>4.8600000000000003</v>
      </c>
      <c r="D205">
        <v>56.645474559935863</v>
      </c>
      <c r="E205">
        <v>1343.5963460872829</v>
      </c>
      <c r="F205">
        <v>62.714010748895184</v>
      </c>
      <c r="G205">
        <v>8</v>
      </c>
      <c r="H205">
        <v>900</v>
      </c>
      <c r="I205">
        <v>74.203161840729479</v>
      </c>
      <c r="J205">
        <v>0.10781211745627892</v>
      </c>
      <c r="K205">
        <v>2.2102440063506409E-2</v>
      </c>
      <c r="L205">
        <v>0.98296268016592647</v>
      </c>
      <c r="M205">
        <v>8.1386609699664092</v>
      </c>
      <c r="N205" s="40">
        <v>3989</v>
      </c>
      <c r="O205">
        <v>3989</v>
      </c>
      <c r="P205">
        <v>189.80125427246094</v>
      </c>
      <c r="Q205">
        <v>1.5321134087674211</v>
      </c>
      <c r="R205">
        <v>1.170939326370126</v>
      </c>
      <c r="S205">
        <v>6.8674071912610284</v>
      </c>
      <c r="T205" s="23">
        <v>37.040383897590424</v>
      </c>
      <c r="U205" s="25">
        <v>30.04362142226903</v>
      </c>
      <c r="V205" s="26">
        <v>1704.9775837781999</v>
      </c>
      <c r="W205" s="26">
        <v>1303.0532152522092</v>
      </c>
      <c r="X205" s="26">
        <v>-492.13248212957194</v>
      </c>
      <c r="Y205" s="26">
        <v>-163.94628450597196</v>
      </c>
      <c r="Z205" s="26">
        <v>810.92073312263722</v>
      </c>
      <c r="AA205" s="25">
        <v>587.84106083798747</v>
      </c>
      <c r="AB205" s="28">
        <v>1.1860921826993831E-3</v>
      </c>
      <c r="AC205" s="24">
        <v>2.855520368178877</v>
      </c>
    </row>
    <row r="206" spans="1:29" x14ac:dyDescent="0.25">
      <c r="A206">
        <v>187</v>
      </c>
      <c r="B206">
        <v>1.87</v>
      </c>
      <c r="C206">
        <v>4.87</v>
      </c>
      <c r="D206">
        <v>56.200286627826898</v>
      </c>
      <c r="E206">
        <v>1346.3609476224417</v>
      </c>
      <c r="F206">
        <v>63.166449482866064</v>
      </c>
      <c r="G206">
        <v>8</v>
      </c>
      <c r="H206">
        <v>900</v>
      </c>
      <c r="I206">
        <v>74.508838805923773</v>
      </c>
      <c r="J206">
        <v>0.10736981179961652</v>
      </c>
      <c r="K206">
        <v>2.2037031369594211E-2</v>
      </c>
      <c r="L206">
        <v>0.98207032828298213</v>
      </c>
      <c r="M206">
        <v>8.146056111874314</v>
      </c>
      <c r="N206" s="40">
        <v>3990</v>
      </c>
      <c r="O206">
        <v>3990</v>
      </c>
      <c r="P206">
        <v>189.82691955566406</v>
      </c>
      <c r="Q206">
        <v>1.5319365437825523</v>
      </c>
      <c r="R206">
        <v>1.1708171082290006</v>
      </c>
      <c r="S206">
        <v>6.8685932834437278</v>
      </c>
      <c r="T206" s="23">
        <v>37.053179732319222</v>
      </c>
      <c r="U206" s="25">
        <v>30.037791065540532</v>
      </c>
      <c r="V206" s="26">
        <v>1705.0387416502908</v>
      </c>
      <c r="W206" s="26">
        <v>1303.1143731243001</v>
      </c>
      <c r="X206" s="26">
        <v>-491.8694501958048</v>
      </c>
      <c r="Y206" s="26">
        <v>-163.88710723336345</v>
      </c>
      <c r="Z206" s="26">
        <v>811.24492292849527</v>
      </c>
      <c r="AA206" s="25">
        <v>589.565582100504</v>
      </c>
      <c r="AB206" s="28">
        <v>1.1892803167974364E-3</v>
      </c>
      <c r="AC206" s="24">
        <v>2.8545342512798717</v>
      </c>
    </row>
    <row r="207" spans="1:29" x14ac:dyDescent="0.25">
      <c r="A207">
        <v>188</v>
      </c>
      <c r="B207">
        <v>1.88</v>
      </c>
      <c r="C207">
        <v>4.88</v>
      </c>
      <c r="D207">
        <v>55.754183612609822</v>
      </c>
      <c r="E207">
        <v>1349.1255491576007</v>
      </c>
      <c r="F207">
        <v>63.620231112173784</v>
      </c>
      <c r="G207">
        <v>8</v>
      </c>
      <c r="H207">
        <v>900</v>
      </c>
      <c r="I207">
        <v>74.815144089648768</v>
      </c>
      <c r="J207">
        <v>0.10693022244819628</v>
      </c>
      <c r="K207">
        <v>2.1973691028018664E-2</v>
      </c>
      <c r="L207">
        <v>0.98125836997895854</v>
      </c>
      <c r="M207">
        <v>8.1527966993764824</v>
      </c>
      <c r="N207" s="40">
        <v>3991</v>
      </c>
      <c r="O207">
        <v>3991</v>
      </c>
      <c r="P207">
        <v>189.84956359863281</v>
      </c>
      <c r="Q207">
        <v>1.5317353916000946</v>
      </c>
      <c r="R207">
        <v>1.1706738003636143</v>
      </c>
      <c r="S207">
        <v>6.8697825637605252</v>
      </c>
      <c r="T207" s="23">
        <v>37.066012180107549</v>
      </c>
      <c r="U207" s="25">
        <v>30.032202400060221</v>
      </c>
      <c r="V207" s="26">
        <v>1705.0879821070732</v>
      </c>
      <c r="W207" s="26">
        <v>1303.1636135810827</v>
      </c>
      <c r="X207" s="26">
        <v>-491.60065193026151</v>
      </c>
      <c r="Y207" s="26">
        <v>-163.83062498035545</v>
      </c>
      <c r="Z207" s="26">
        <v>811.56296165082119</v>
      </c>
      <c r="AA207" s="25">
        <v>591.34053561800636</v>
      </c>
      <c r="AB207" s="28">
        <v>1.192476549985777E-3</v>
      </c>
      <c r="AC207" s="24">
        <v>2.8535459965531005</v>
      </c>
    </row>
    <row r="208" spans="1:29" x14ac:dyDescent="0.25">
      <c r="A208">
        <v>189</v>
      </c>
      <c r="B208">
        <v>1.89</v>
      </c>
      <c r="C208">
        <v>4.8899999999999997</v>
      </c>
      <c r="D208">
        <v>55.307165514284605</v>
      </c>
      <c r="E208">
        <v>1351.8901506927596</v>
      </c>
      <c r="F208">
        <v>64.075320791338243</v>
      </c>
      <c r="G208">
        <v>8</v>
      </c>
      <c r="H208">
        <v>900</v>
      </c>
      <c r="I208">
        <v>75.122077691904479</v>
      </c>
      <c r="J208">
        <v>0.10649332720548702</v>
      </c>
      <c r="K208">
        <v>2.1910716892810721E-2</v>
      </c>
      <c r="L208">
        <v>0.98045120618247383</v>
      </c>
      <c r="M208">
        <v>8.1595085503021991</v>
      </c>
      <c r="N208" s="40">
        <v>3991</v>
      </c>
      <c r="O208">
        <v>3991</v>
      </c>
      <c r="P208">
        <v>189.87199401855469</v>
      </c>
      <c r="Q208">
        <v>1.5319163636676176</v>
      </c>
      <c r="R208">
        <v>1.1708223201814614</v>
      </c>
      <c r="S208">
        <v>6.870975040310511</v>
      </c>
      <c r="T208" s="23">
        <v>37.078881346235519</v>
      </c>
      <c r="U208" s="25">
        <v>30.019080844770073</v>
      </c>
      <c r="V208" s="26">
        <v>1705.1361777042009</v>
      </c>
      <c r="W208" s="26">
        <v>1303.2118091782104</v>
      </c>
      <c r="X208" s="26">
        <v>-491.52320947421583</v>
      </c>
      <c r="Y208" s="26">
        <v>-163.68544088131119</v>
      </c>
      <c r="Z208" s="26">
        <v>811.68859970399456</v>
      </c>
      <c r="AA208" s="25">
        <v>593.06727746282888</v>
      </c>
      <c r="AB208" s="28">
        <v>1.1954735012142947E-3</v>
      </c>
      <c r="AC208" s="24">
        <v>2.8525556010462747</v>
      </c>
    </row>
    <row r="209" spans="1:29" x14ac:dyDescent="0.25">
      <c r="A209">
        <v>190</v>
      </c>
      <c r="B209">
        <v>1.9</v>
      </c>
      <c r="C209">
        <v>4.9000000000000004</v>
      </c>
      <c r="D209">
        <v>54.859232332851185</v>
      </c>
      <c r="E209">
        <v>1354.6547522279188</v>
      </c>
      <c r="F209">
        <v>64.531718455044128</v>
      </c>
      <c r="G209">
        <v>8</v>
      </c>
      <c r="H209">
        <v>900</v>
      </c>
      <c r="I209">
        <v>75.429639612690949</v>
      </c>
      <c r="J209">
        <v>0.10605910410122137</v>
      </c>
      <c r="K209">
        <v>2.1846239425993754E-2</v>
      </c>
      <c r="L209">
        <v>0.97956510907780803</v>
      </c>
      <c r="M209">
        <v>8.1668894960248632</v>
      </c>
      <c r="N209" s="40">
        <v>3992</v>
      </c>
      <c r="O209">
        <v>3992</v>
      </c>
      <c r="P209">
        <v>189.8973388671875</v>
      </c>
      <c r="Q209">
        <v>1.5317370519848292</v>
      </c>
      <c r="R209">
        <v>1.1706978393407208</v>
      </c>
      <c r="S209">
        <v>6.8721705138117253</v>
      </c>
      <c r="T209" s="23">
        <v>37.091785097459095</v>
      </c>
      <c r="U209" s="25">
        <v>30.013194992240752</v>
      </c>
      <c r="V209" s="26">
        <v>1705.1955183985222</v>
      </c>
      <c r="W209" s="26">
        <v>1303.2711498725316</v>
      </c>
      <c r="X209" s="26">
        <v>-491.25893792177294</v>
      </c>
      <c r="Y209" s="26">
        <v>-163.62565584856389</v>
      </c>
      <c r="Z209" s="26">
        <v>812.01221195075868</v>
      </c>
      <c r="AA209" s="25">
        <v>594.79636649998122</v>
      </c>
      <c r="AB209" s="28">
        <v>1.1986646061510342E-3</v>
      </c>
      <c r="AC209" s="24">
        <v>2.8515632339296584</v>
      </c>
    </row>
    <row r="210" spans="1:29" x14ac:dyDescent="0.25">
      <c r="A210">
        <v>191</v>
      </c>
      <c r="B210">
        <v>1.91</v>
      </c>
      <c r="C210">
        <v>4.91</v>
      </c>
      <c r="D210">
        <v>54.410384068309696</v>
      </c>
      <c r="E210">
        <v>1357.4193537630779</v>
      </c>
      <c r="F210">
        <v>64.989463140754268</v>
      </c>
      <c r="G210">
        <v>8</v>
      </c>
      <c r="H210">
        <v>900</v>
      </c>
      <c r="I210">
        <v>75.73782985200809</v>
      </c>
      <c r="J210">
        <v>0.10562753138863393</v>
      </c>
      <c r="K210">
        <v>2.1783808005390926E-2</v>
      </c>
      <c r="L210">
        <v>0.97875914156934907</v>
      </c>
      <c r="M210">
        <v>8.1736145903809856</v>
      </c>
      <c r="N210" s="40">
        <v>3992</v>
      </c>
      <c r="O210">
        <v>3992</v>
      </c>
      <c r="P210">
        <v>189.91966247558594</v>
      </c>
      <c r="Q210">
        <v>1.5319171171627926</v>
      </c>
      <c r="R210">
        <v>1.1708454962682697</v>
      </c>
      <c r="S210">
        <v>6.8733691784178763</v>
      </c>
      <c r="T210" s="23">
        <v>37.104725546873858</v>
      </c>
      <c r="U210" s="25">
        <v>30.000034830795357</v>
      </c>
      <c r="V210" s="26">
        <v>1705.2429056164326</v>
      </c>
      <c r="W210" s="26">
        <v>1303.3185370904423</v>
      </c>
      <c r="X210" s="26">
        <v>-491.18101841704652</v>
      </c>
      <c r="Y210" s="26">
        <v>-163.48003941525843</v>
      </c>
      <c r="Z210" s="26">
        <v>812.13751867339579</v>
      </c>
      <c r="AA210" s="25">
        <v>596.57628851707841</v>
      </c>
      <c r="AB210" s="28">
        <v>1.2016621448909248E-3</v>
      </c>
      <c r="AC210" s="24">
        <v>2.8505687376966904</v>
      </c>
    </row>
    <row r="211" spans="1:29" x14ac:dyDescent="0.25">
      <c r="A211">
        <v>192</v>
      </c>
      <c r="B211">
        <v>1.92</v>
      </c>
      <c r="C211">
        <v>4.92</v>
      </c>
      <c r="D211">
        <v>53.96062072066006</v>
      </c>
      <c r="E211">
        <v>1360.1839552982367</v>
      </c>
      <c r="F211">
        <v>65.448519702284983</v>
      </c>
      <c r="G211">
        <v>8</v>
      </c>
      <c r="H211">
        <v>900</v>
      </c>
      <c r="I211">
        <v>76.046648409855962</v>
      </c>
      <c r="J211">
        <v>0.10519858754173796</v>
      </c>
      <c r="K211">
        <v>2.1719940512193885E-2</v>
      </c>
      <c r="L211">
        <v>0.97787709308517534</v>
      </c>
      <c r="M211">
        <v>8.1809872187109125</v>
      </c>
      <c r="N211" s="40">
        <v>3993</v>
      </c>
      <c r="O211">
        <v>3993</v>
      </c>
      <c r="P211">
        <v>189.94479370117188</v>
      </c>
      <c r="Q211">
        <v>1.5317361275175896</v>
      </c>
      <c r="R211">
        <v>1.1707194674950874</v>
      </c>
      <c r="S211">
        <v>6.8745708405627672</v>
      </c>
      <c r="T211" s="23">
        <v>37.11770062227059</v>
      </c>
      <c r="U211" s="25">
        <v>29.994113430785458</v>
      </c>
      <c r="V211" s="26">
        <v>1705.3010123205406</v>
      </c>
      <c r="W211" s="26">
        <v>1303.3766437945499</v>
      </c>
      <c r="X211" s="26">
        <v>-490.91592868653424</v>
      </c>
      <c r="Y211" s="26">
        <v>-163.41986780516294</v>
      </c>
      <c r="Z211" s="26">
        <v>812.46071510801562</v>
      </c>
      <c r="AA211" s="25">
        <v>598.31026334787566</v>
      </c>
      <c r="AB211" s="28">
        <v>1.2048550260841395E-3</v>
      </c>
      <c r="AC211" s="24">
        <v>2.8495722766100631</v>
      </c>
    </row>
    <row r="212" spans="1:29" x14ac:dyDescent="0.25">
      <c r="A212">
        <v>193</v>
      </c>
      <c r="B212">
        <v>1.93</v>
      </c>
      <c r="C212">
        <v>4.93</v>
      </c>
      <c r="D212">
        <v>53.509942289902284</v>
      </c>
      <c r="E212">
        <v>1362.9485568333957</v>
      </c>
      <c r="F212">
        <v>65.908926119806523</v>
      </c>
      <c r="G212">
        <v>8</v>
      </c>
      <c r="H212">
        <v>900</v>
      </c>
      <c r="I212">
        <v>76.356095286234549</v>
      </c>
      <c r="J212">
        <v>0.10477225125264149</v>
      </c>
      <c r="K212">
        <v>2.1658106676609057E-2</v>
      </c>
      <c r="L212">
        <v>0.97707510139858822</v>
      </c>
      <c r="M212">
        <v>8.1877022437157354</v>
      </c>
      <c r="N212" s="40">
        <v>3994</v>
      </c>
      <c r="O212">
        <v>3994</v>
      </c>
      <c r="P212">
        <v>189.9669189453125</v>
      </c>
      <c r="Q212">
        <v>1.5315309940007669</v>
      </c>
      <c r="R212">
        <v>1.1705724793871757</v>
      </c>
      <c r="S212">
        <v>6.8757756955888514</v>
      </c>
      <c r="T212" s="23">
        <v>37.130712450408495</v>
      </c>
      <c r="U212" s="25">
        <v>29.988432445061676</v>
      </c>
      <c r="V212" s="26">
        <v>1705.3472981533685</v>
      </c>
      <c r="W212" s="26">
        <v>1303.4229296273779</v>
      </c>
      <c r="X212" s="26">
        <v>-490.64508598922509</v>
      </c>
      <c r="Y212" s="26">
        <v>-163.36237693285184</v>
      </c>
      <c r="Z212" s="26">
        <v>812.77784363815283</v>
      </c>
      <c r="AA212" s="25">
        <v>600.09362639793403</v>
      </c>
      <c r="AB212" s="28">
        <v>1.2080560288429965E-3</v>
      </c>
      <c r="AC212" s="24">
        <v>2.8485736923577596</v>
      </c>
    </row>
    <row r="213" spans="1:29" x14ac:dyDescent="0.25">
      <c r="A213">
        <v>194</v>
      </c>
      <c r="B213">
        <v>1.94</v>
      </c>
      <c r="C213">
        <v>4.9399999999999995</v>
      </c>
      <c r="D213">
        <v>53.058348776036375</v>
      </c>
      <c r="E213">
        <v>1365.7131583685548</v>
      </c>
      <c r="F213">
        <v>66.37064699639636</v>
      </c>
      <c r="G213">
        <v>8</v>
      </c>
      <c r="H213">
        <v>900</v>
      </c>
      <c r="I213">
        <v>76.666170481143851</v>
      </c>
      <c r="J213">
        <v>0.10434850142890091</v>
      </c>
      <c r="K213">
        <v>2.1596627643337085E-2</v>
      </c>
      <c r="L213">
        <v>0.97627783196830942</v>
      </c>
      <c r="M213">
        <v>8.1943886648239346</v>
      </c>
      <c r="N213" s="40">
        <v>3994</v>
      </c>
      <c r="O213">
        <v>3994</v>
      </c>
      <c r="P213">
        <v>189.98884582519531</v>
      </c>
      <c r="Q213">
        <v>1.5317077705486453</v>
      </c>
      <c r="R213">
        <v>1.1707171957432143</v>
      </c>
      <c r="S213">
        <v>6.8769837516176944</v>
      </c>
      <c r="T213" s="23">
        <v>37.143761137147862</v>
      </c>
      <c r="U213" s="25">
        <v>29.975235052901279</v>
      </c>
      <c r="V213" s="26">
        <v>1705.3926651019456</v>
      </c>
      <c r="W213" s="26">
        <v>1303.4682965759548</v>
      </c>
      <c r="X213" s="26">
        <v>-490.56609766026793</v>
      </c>
      <c r="Y213" s="26">
        <v>-163.21632467749259</v>
      </c>
      <c r="Z213" s="26">
        <v>812.90219891568688</v>
      </c>
      <c r="AA213" s="25">
        <v>601.82805106847877</v>
      </c>
      <c r="AB213" s="28">
        <v>1.2110552418373999E-3</v>
      </c>
      <c r="AC213" s="24">
        <v>2.8475729820196669</v>
      </c>
    </row>
    <row r="214" spans="1:29" x14ac:dyDescent="0.25">
      <c r="A214">
        <v>195</v>
      </c>
      <c r="B214">
        <v>1.95</v>
      </c>
      <c r="C214">
        <v>4.95</v>
      </c>
      <c r="D214">
        <v>52.605840179062284</v>
      </c>
      <c r="E214">
        <v>1368.4777599037141</v>
      </c>
      <c r="F214">
        <v>66.833682251953263</v>
      </c>
      <c r="G214">
        <v>8</v>
      </c>
      <c r="H214">
        <v>900</v>
      </c>
      <c r="I214">
        <v>76.976873994583912</v>
      </c>
      <c r="J214">
        <v>0.10392731719091217</v>
      </c>
      <c r="K214">
        <v>2.1533662210528548E-2</v>
      </c>
      <c r="L214">
        <v>0.97540198198722172</v>
      </c>
      <c r="M214">
        <v>8.2017467133922679</v>
      </c>
      <c r="N214" s="40">
        <v>3995</v>
      </c>
      <c r="O214">
        <v>3995</v>
      </c>
      <c r="P214">
        <v>190.01365661621094</v>
      </c>
      <c r="Q214">
        <v>1.5315243411869821</v>
      </c>
      <c r="R214">
        <v>1.170588909116514</v>
      </c>
      <c r="S214">
        <v>6.8781948068595318</v>
      </c>
      <c r="T214" s="23">
        <v>37.156844520525752</v>
      </c>
      <c r="U214" s="25">
        <v>29.969258325303851</v>
      </c>
      <c r="V214" s="26">
        <v>1705.4489501977791</v>
      </c>
      <c r="W214" s="26">
        <v>1303.5245816717884</v>
      </c>
      <c r="X214" s="26">
        <v>-490.29976452603682</v>
      </c>
      <c r="Y214" s="26">
        <v>-163.15554879313592</v>
      </c>
      <c r="Z214" s="26">
        <v>813.22481714575156</v>
      </c>
      <c r="AA214" s="25">
        <v>603.5648068072353</v>
      </c>
      <c r="AB214" s="28">
        <v>1.2142509657815381E-3</v>
      </c>
      <c r="AC214" s="24">
        <v>2.8465703164407938</v>
      </c>
    </row>
    <row r="215" spans="1:29" x14ac:dyDescent="0.25">
      <c r="A215">
        <v>196</v>
      </c>
      <c r="B215">
        <v>1.96</v>
      </c>
      <c r="C215">
        <v>4.96</v>
      </c>
      <c r="D215">
        <v>52.152416498980081</v>
      </c>
      <c r="E215">
        <v>1371.2423614388729</v>
      </c>
      <c r="F215">
        <v>67.298071444197149</v>
      </c>
      <c r="G215">
        <v>8</v>
      </c>
      <c r="H215">
        <v>900</v>
      </c>
      <c r="I215">
        <v>77.288205826554659</v>
      </c>
      <c r="J215">
        <v>0.1035086778693388</v>
      </c>
      <c r="K215">
        <v>2.1472706613198514E-2</v>
      </c>
      <c r="L215">
        <v>0.9746058309435689</v>
      </c>
      <c r="M215">
        <v>8.208446682752518</v>
      </c>
      <c r="N215" s="40">
        <v>3996</v>
      </c>
      <c r="O215">
        <v>3996</v>
      </c>
      <c r="P215">
        <v>190.03547668457031</v>
      </c>
      <c r="Q215">
        <v>1.5313169042150063</v>
      </c>
      <c r="R215">
        <v>1.1704397852039485</v>
      </c>
      <c r="S215">
        <v>6.8794090578253133</v>
      </c>
      <c r="T215" s="23">
        <v>37.16996474118541</v>
      </c>
      <c r="U215" s="25">
        <v>29.963520737395292</v>
      </c>
      <c r="V215" s="26">
        <v>1705.4934971394855</v>
      </c>
      <c r="W215" s="26">
        <v>1303.569128613495</v>
      </c>
      <c r="X215" s="26">
        <v>-490.02770033859099</v>
      </c>
      <c r="Y215" s="26">
        <v>-163.09743897741586</v>
      </c>
      <c r="Z215" s="26">
        <v>813.54142827490398</v>
      </c>
      <c r="AA215" s="25">
        <v>605.35307111174848</v>
      </c>
      <c r="AB215" s="28">
        <v>1.2174548106402838E-3</v>
      </c>
      <c r="AC215" s="24">
        <v>2.8455655366156045</v>
      </c>
    </row>
    <row r="216" spans="1:29" x14ac:dyDescent="0.25">
      <c r="A216">
        <v>197</v>
      </c>
      <c r="B216">
        <v>1.97</v>
      </c>
      <c r="C216">
        <v>4.97</v>
      </c>
      <c r="D216">
        <v>51.698077735789767</v>
      </c>
      <c r="E216">
        <v>1374.0069629740319</v>
      </c>
      <c r="F216">
        <v>67.763778920210129</v>
      </c>
      <c r="G216">
        <v>8</v>
      </c>
      <c r="H216">
        <v>900</v>
      </c>
      <c r="I216">
        <v>77.600165977056108</v>
      </c>
      <c r="J216">
        <v>0.10309256300257585</v>
      </c>
      <c r="K216">
        <v>2.1412099088776008E-2</v>
      </c>
      <c r="L216">
        <v>0.97381435423963603</v>
      </c>
      <c r="M216">
        <v>8.215118174394215</v>
      </c>
      <c r="N216" s="40">
        <v>3996</v>
      </c>
      <c r="O216">
        <v>3996</v>
      </c>
      <c r="P216">
        <v>190.05709838867188</v>
      </c>
      <c r="Q216">
        <v>1.5314911331619707</v>
      </c>
      <c r="R216">
        <v>1.1705821853408436</v>
      </c>
      <c r="S216">
        <v>6.8806265126359536</v>
      </c>
      <c r="T216" s="23">
        <v>37.183121905184215</v>
      </c>
      <c r="U216" s="25">
        <v>29.950276644418459</v>
      </c>
      <c r="V216" s="26">
        <v>1705.5371176453987</v>
      </c>
      <c r="W216" s="26">
        <v>1303.6127491194081</v>
      </c>
      <c r="X216" s="26">
        <v>-489.94771323329314</v>
      </c>
      <c r="Y216" s="26">
        <v>-162.95086198589681</v>
      </c>
      <c r="Z216" s="26">
        <v>813.66503588611499</v>
      </c>
      <c r="AA216" s="25">
        <v>607.0920458928864</v>
      </c>
      <c r="AB216" s="28">
        <v>1.2204553640486893E-3</v>
      </c>
      <c r="AC216" s="24">
        <v>2.8445586396549332</v>
      </c>
    </row>
    <row r="217" spans="1:29" x14ac:dyDescent="0.25">
      <c r="A217">
        <v>198</v>
      </c>
      <c r="B217">
        <v>1.98</v>
      </c>
      <c r="C217">
        <v>4.9800000000000004</v>
      </c>
      <c r="D217">
        <v>51.242823889491262</v>
      </c>
      <c r="E217">
        <v>1376.7715645091912</v>
      </c>
      <c r="F217">
        <v>68.230804593804265</v>
      </c>
      <c r="G217">
        <v>8</v>
      </c>
      <c r="H217">
        <v>900</v>
      </c>
      <c r="I217">
        <v>77.912754446088314</v>
      </c>
      <c r="J217">
        <v>0.10267895233424966</v>
      </c>
      <c r="K217">
        <v>2.1350015287902591E-2</v>
      </c>
      <c r="L217">
        <v>0.97294450975230828</v>
      </c>
      <c r="M217">
        <v>8.2224627610434187</v>
      </c>
      <c r="N217" s="40">
        <v>3997</v>
      </c>
      <c r="O217">
        <v>3997</v>
      </c>
      <c r="P217">
        <v>190.08158874511719</v>
      </c>
      <c r="Q217">
        <v>1.5313052683494557</v>
      </c>
      <c r="R217">
        <v>1.1704516374348968</v>
      </c>
      <c r="S217">
        <v>6.8818469680000023</v>
      </c>
      <c r="T217" s="23">
        <v>37.196313833326464</v>
      </c>
      <c r="U217" s="25">
        <v>29.944244159964036</v>
      </c>
      <c r="V217" s="26">
        <v>1705.5915481354955</v>
      </c>
      <c r="W217" s="26">
        <v>1303.667179609505</v>
      </c>
      <c r="X217" s="26">
        <v>-489.68009798838045</v>
      </c>
      <c r="Y217" s="26">
        <v>-162.88948393198368</v>
      </c>
      <c r="Z217" s="26">
        <v>813.9870816211245</v>
      </c>
      <c r="AA217" s="25">
        <v>608.83333248154645</v>
      </c>
      <c r="AB217" s="28">
        <v>1.2236538395535845E-3</v>
      </c>
      <c r="AC217" s="24">
        <v>2.8435497973987114</v>
      </c>
    </row>
    <row r="218" spans="1:29" x14ac:dyDescent="0.25">
      <c r="A218">
        <v>199</v>
      </c>
      <c r="B218">
        <v>1.99</v>
      </c>
      <c r="C218">
        <v>4.99</v>
      </c>
      <c r="D218">
        <v>50.786654960084661</v>
      </c>
      <c r="E218">
        <v>1379.53616604435</v>
      </c>
      <c r="F218">
        <v>68.699188333354385</v>
      </c>
      <c r="G218">
        <v>8</v>
      </c>
      <c r="H218">
        <v>900</v>
      </c>
      <c r="I218">
        <v>78.225971233651208</v>
      </c>
      <c r="J218">
        <v>0.10226782581075279</v>
      </c>
      <c r="K218">
        <v>2.1289920055067111E-2</v>
      </c>
      <c r="L218">
        <v>0.97215410617802966</v>
      </c>
      <c r="M218">
        <v>8.2291479809220363</v>
      </c>
      <c r="N218" s="40">
        <v>3998</v>
      </c>
      <c r="O218">
        <v>3998</v>
      </c>
      <c r="P218">
        <v>190.10311889648438</v>
      </c>
      <c r="Q218">
        <v>1.5310956549441714</v>
      </c>
      <c r="R218">
        <v>1.1703005010506411</v>
      </c>
      <c r="S218">
        <v>6.8830706218395559</v>
      </c>
      <c r="T218" s="23">
        <v>37.209542682783422</v>
      </c>
      <c r="U218" s="25">
        <v>29.938449874530793</v>
      </c>
      <c r="V218" s="26">
        <v>1705.6344788043425</v>
      </c>
      <c r="W218" s="26">
        <v>1303.7101102783517</v>
      </c>
      <c r="X218" s="26">
        <v>-489.40691849491475</v>
      </c>
      <c r="Y218" s="26">
        <v>-162.83074203846729</v>
      </c>
      <c r="Z218" s="26">
        <v>814.303191783437</v>
      </c>
      <c r="AA218" s="25">
        <v>610.62656272786592</v>
      </c>
      <c r="AB218" s="28">
        <v>1.2268604440484054E-3</v>
      </c>
      <c r="AC218" s="24">
        <v>2.8425388499513367</v>
      </c>
    </row>
    <row r="219" spans="1:29" x14ac:dyDescent="0.25">
      <c r="A219">
        <v>200</v>
      </c>
      <c r="B219">
        <v>2</v>
      </c>
      <c r="C219">
        <v>5</v>
      </c>
      <c r="D219">
        <v>50.32957094756992</v>
      </c>
      <c r="E219">
        <v>1382.3007675795091</v>
      </c>
      <c r="F219">
        <v>69.168894183547096</v>
      </c>
      <c r="G219">
        <v>8</v>
      </c>
      <c r="H219">
        <v>900</v>
      </c>
      <c r="I219">
        <v>78.539816339744831</v>
      </c>
      <c r="J219">
        <v>0.10185916357881301</v>
      </c>
      <c r="K219">
        <v>2.1230166411504593E-2</v>
      </c>
      <c r="L219">
        <v>0.97136833330594208</v>
      </c>
      <c r="M219">
        <v>8.2358048185212152</v>
      </c>
      <c r="N219" s="40">
        <v>3998</v>
      </c>
      <c r="O219">
        <v>3998</v>
      </c>
      <c r="P219">
        <v>190.12443542480469</v>
      </c>
      <c r="Q219">
        <v>1.5312673388390976</v>
      </c>
      <c r="R219">
        <v>1.17044058407558</v>
      </c>
      <c r="S219">
        <v>6.8842974822836043</v>
      </c>
      <c r="T219" s="23">
        <v>37.222808559904067</v>
      </c>
      <c r="U219" s="25">
        <v>29.92515903089231</v>
      </c>
      <c r="V219" s="26">
        <v>1705.6763393577637</v>
      </c>
      <c r="W219" s="26">
        <v>1303.7519708317734</v>
      </c>
      <c r="X219" s="26">
        <v>-489.32591681264853</v>
      </c>
      <c r="Y219" s="26">
        <v>-162.68364302859823</v>
      </c>
      <c r="Z219" s="26">
        <v>814.42605401912488</v>
      </c>
      <c r="AA219" s="25">
        <v>612.37009682654241</v>
      </c>
      <c r="AB219" s="28">
        <v>1.2298622561592865E-3</v>
      </c>
      <c r="AC219" s="24">
        <v>2.8415257944471173</v>
      </c>
    </row>
    <row r="220" spans="1:29" x14ac:dyDescent="0.25">
      <c r="A220">
        <v>201</v>
      </c>
      <c r="B220">
        <v>2.0099999999999998</v>
      </c>
      <c r="C220">
        <v>5.01</v>
      </c>
      <c r="D220">
        <v>49.871571851947039</v>
      </c>
      <c r="E220">
        <v>1385.0653691146679</v>
      </c>
      <c r="F220">
        <v>69.639922050506286</v>
      </c>
      <c r="G220">
        <v>8</v>
      </c>
      <c r="H220">
        <v>900</v>
      </c>
      <c r="I220">
        <v>78.854289764369156</v>
      </c>
      <c r="J220">
        <v>0.10145294598309672</v>
      </c>
      <c r="K220">
        <v>2.1168946543796339E-2</v>
      </c>
      <c r="L220">
        <v>0.97050440450475939</v>
      </c>
      <c r="M220">
        <v>8.2431362113006958</v>
      </c>
      <c r="N220" s="40">
        <v>3999</v>
      </c>
      <c r="O220">
        <v>3999</v>
      </c>
      <c r="P220">
        <v>190.14863586425781</v>
      </c>
      <c r="Q220">
        <v>1.531079288529408</v>
      </c>
      <c r="R220">
        <v>1.1703080213006154</v>
      </c>
      <c r="S220">
        <v>6.8855273445397636</v>
      </c>
      <c r="T220" s="23">
        <v>37.236109268241677</v>
      </c>
      <c r="U220" s="25">
        <v>29.919070709336342</v>
      </c>
      <c r="V220" s="26">
        <v>1705.7291755308963</v>
      </c>
      <c r="W220" s="26">
        <v>1303.8048070049058</v>
      </c>
      <c r="X220" s="26">
        <v>-489.05724858666213</v>
      </c>
      <c r="Y220" s="26">
        <v>-162.62163444798784</v>
      </c>
      <c r="Z220" s="26">
        <v>814.74755841824367</v>
      </c>
      <c r="AA220" s="25">
        <v>614.11595351969493</v>
      </c>
      <c r="AB220" s="28">
        <v>1.2330634014485753E-3</v>
      </c>
      <c r="AC220" s="24">
        <v>2.8405108037145066</v>
      </c>
    </row>
    <row r="221" spans="1:29" x14ac:dyDescent="0.25">
      <c r="A221">
        <v>202</v>
      </c>
      <c r="B221">
        <v>2.02</v>
      </c>
      <c r="C221">
        <v>5.0199999999999996</v>
      </c>
      <c r="D221">
        <v>49.412657673216032</v>
      </c>
      <c r="E221">
        <v>1387.8299706498269</v>
      </c>
      <c r="F221">
        <v>70.112312113909354</v>
      </c>
      <c r="G221">
        <v>8</v>
      </c>
      <c r="H221">
        <v>900</v>
      </c>
      <c r="I221">
        <v>79.16939150752421</v>
      </c>
      <c r="J221">
        <v>0.10104915356384525</v>
      </c>
      <c r="K221">
        <v>2.1109694348672724E-2</v>
      </c>
      <c r="L221">
        <v>0.96971966076422877</v>
      </c>
      <c r="M221">
        <v>8.249806953171662</v>
      </c>
      <c r="N221" s="40">
        <v>3999</v>
      </c>
      <c r="O221">
        <v>3999</v>
      </c>
      <c r="P221">
        <v>190.16986083984375</v>
      </c>
      <c r="Q221">
        <v>1.5312501923088195</v>
      </c>
      <c r="R221">
        <v>1.1704473618869251</v>
      </c>
      <c r="S221">
        <v>6.8867604079412121</v>
      </c>
      <c r="T221" s="23">
        <v>37.249446981519611</v>
      </c>
      <c r="U221" s="25">
        <v>29.905741348756521</v>
      </c>
      <c r="V221" s="26">
        <v>1705.7703396599438</v>
      </c>
      <c r="W221" s="26">
        <v>1303.8459711339533</v>
      </c>
      <c r="X221" s="26">
        <v>-488.97586702004253</v>
      </c>
      <c r="Y221" s="26">
        <v>-162.47409487984601</v>
      </c>
      <c r="Z221" s="26">
        <v>814.87010411391077</v>
      </c>
      <c r="AA221" s="25">
        <v>615.91415820903819</v>
      </c>
      <c r="AB221" s="28">
        <v>1.2360655995564684E-3</v>
      </c>
      <c r="AC221" s="24">
        <v>2.8394937169727461</v>
      </c>
    </row>
    <row r="222" spans="1:29" x14ac:dyDescent="0.25">
      <c r="A222">
        <v>203</v>
      </c>
      <c r="B222">
        <v>2.0299999999999998</v>
      </c>
      <c r="C222">
        <v>5.0299999999999994</v>
      </c>
      <c r="D222">
        <v>48.952828411376863</v>
      </c>
      <c r="E222">
        <v>1390.5945721849857</v>
      </c>
      <c r="F222">
        <v>70.586028115421641</v>
      </c>
      <c r="G222">
        <v>8</v>
      </c>
      <c r="H222">
        <v>900</v>
      </c>
      <c r="I222">
        <v>79.48512156920998</v>
      </c>
      <c r="J222">
        <v>0.10064776705454455</v>
      </c>
      <c r="K222">
        <v>2.1049040587121582E-2</v>
      </c>
      <c r="L222">
        <v>0.96885956063405554</v>
      </c>
      <c r="M222">
        <v>8.2571306771897053</v>
      </c>
      <c r="N222" s="40">
        <v>4000</v>
      </c>
      <c r="O222">
        <v>4000</v>
      </c>
      <c r="P222">
        <v>190.19384765625</v>
      </c>
      <c r="Q222">
        <v>1.5310604736328126</v>
      </c>
      <c r="R222">
        <v>1.1703132521203496</v>
      </c>
      <c r="S222">
        <v>6.8879964735407686</v>
      </c>
      <c r="T222" s="23">
        <v>37.262819565801848</v>
      </c>
      <c r="U222" s="25">
        <v>29.899617307053518</v>
      </c>
      <c r="V222" s="26">
        <v>1705.8219089255347</v>
      </c>
      <c r="W222" s="26">
        <v>1303.8975403995441</v>
      </c>
      <c r="X222" s="26">
        <v>-488.70634348013618</v>
      </c>
      <c r="Y222" s="26">
        <v>-162.41170539394628</v>
      </c>
      <c r="Z222" s="26">
        <v>815.19119691940796</v>
      </c>
      <c r="AA222" s="25">
        <v>617.66491462662918</v>
      </c>
      <c r="AB222" s="28">
        <v>1.2392683222062217E-3</v>
      </c>
      <c r="AC222" s="24">
        <v>2.8384747020540804</v>
      </c>
    </row>
    <row r="223" spans="1:29" x14ac:dyDescent="0.25">
      <c r="A223">
        <v>204</v>
      </c>
      <c r="B223">
        <v>2.04</v>
      </c>
      <c r="C223">
        <v>5.04</v>
      </c>
      <c r="D223">
        <v>48.492084066429541</v>
      </c>
      <c r="E223">
        <v>1393.359173720145</v>
      </c>
      <c r="F223">
        <v>71.061109150997126</v>
      </c>
      <c r="G223">
        <v>8</v>
      </c>
      <c r="H223">
        <v>900</v>
      </c>
      <c r="I223">
        <v>79.801479949426493</v>
      </c>
      <c r="J223">
        <v>0.10024876737962669</v>
      </c>
      <c r="K223">
        <v>2.0990342923339241E-2</v>
      </c>
      <c r="L223">
        <v>0.96807857545546983</v>
      </c>
      <c r="M223">
        <v>8.2637920132010905</v>
      </c>
      <c r="N223" s="40">
        <v>4001</v>
      </c>
      <c r="O223">
        <v>4001</v>
      </c>
      <c r="P223">
        <v>190.21487426757813</v>
      </c>
      <c r="Q223">
        <v>1.5308470260974796</v>
      </c>
      <c r="R223">
        <v>1.1701585610272525</v>
      </c>
      <c r="S223">
        <v>6.8892357418629748</v>
      </c>
      <c r="T223" s="23">
        <v>37.276229208569255</v>
      </c>
      <c r="U223" s="25">
        <v>29.893730224937165</v>
      </c>
      <c r="V223" s="26">
        <v>1705.8619386520234</v>
      </c>
      <c r="W223" s="26">
        <v>1303.9375701260326</v>
      </c>
      <c r="X223" s="26">
        <v>-488.43114889110814</v>
      </c>
      <c r="Y223" s="26">
        <v>-162.35195315882109</v>
      </c>
      <c r="Z223" s="26">
        <v>815.50642123492446</v>
      </c>
      <c r="AA223" s="25">
        <v>619.46650245930039</v>
      </c>
      <c r="AB223" s="28">
        <v>1.2424791961729298E-3</v>
      </c>
      <c r="AC223" s="24">
        <v>2.8374535973831683</v>
      </c>
    </row>
    <row r="224" spans="1:29" x14ac:dyDescent="0.25">
      <c r="A224">
        <v>205</v>
      </c>
      <c r="B224">
        <v>2.0499999999999998</v>
      </c>
      <c r="C224">
        <v>5.05</v>
      </c>
      <c r="D224">
        <v>48.030424638374122</v>
      </c>
      <c r="E224">
        <v>1396.1237752553041</v>
      </c>
      <c r="F224">
        <v>71.537518709265029</v>
      </c>
      <c r="G224">
        <v>8</v>
      </c>
      <c r="H224">
        <v>900</v>
      </c>
      <c r="I224">
        <v>80.118466648173694</v>
      </c>
      <c r="J224">
        <v>9.985213565220373E-2</v>
      </c>
      <c r="K224">
        <v>2.093197646754294E-2</v>
      </c>
      <c r="L224">
        <v>0.96730215331184277</v>
      </c>
      <c r="M224">
        <v>8.2704250916941024</v>
      </c>
      <c r="N224" s="40">
        <v>4001</v>
      </c>
      <c r="O224">
        <v>4001</v>
      </c>
      <c r="P224">
        <v>190.23570251464844</v>
      </c>
      <c r="Q224">
        <v>1.5310146515800251</v>
      </c>
      <c r="R224">
        <v>1.1702949567701904</v>
      </c>
      <c r="S224">
        <v>6.8904782210591478</v>
      </c>
      <c r="T224" s="23">
        <v>37.289676016751535</v>
      </c>
      <c r="U224" s="25">
        <v>29.880363272535043</v>
      </c>
      <c r="V224" s="26">
        <v>1705.9010247963984</v>
      </c>
      <c r="W224" s="26">
        <v>1303.9766562704076</v>
      </c>
      <c r="X224" s="26">
        <v>-488.34862619628962</v>
      </c>
      <c r="Y224" s="26">
        <v>-162.20398788600383</v>
      </c>
      <c r="Z224" s="26">
        <v>815.62803007411799</v>
      </c>
      <c r="AA224" s="25">
        <v>621.21763229905446</v>
      </c>
      <c r="AB224" s="28">
        <v>1.2454827724290851E-3</v>
      </c>
      <c r="AC224" s="24">
        <v>2.8364304001252196</v>
      </c>
    </row>
    <row r="225" spans="1:29" x14ac:dyDescent="0.25">
      <c r="A225">
        <v>206</v>
      </c>
      <c r="B225">
        <v>2.06</v>
      </c>
      <c r="C225">
        <v>5.0600000000000005</v>
      </c>
      <c r="D225">
        <v>47.567850127210519</v>
      </c>
      <c r="E225">
        <v>1398.8883767904631</v>
      </c>
      <c r="F225">
        <v>72.015256681859555</v>
      </c>
      <c r="G225">
        <v>8</v>
      </c>
      <c r="H225">
        <v>900</v>
      </c>
      <c r="I225">
        <v>80.436081665451638</v>
      </c>
      <c r="J225">
        <v>9.9457853171832283E-2</v>
      </c>
      <c r="K225">
        <v>2.0872160275979091E-2</v>
      </c>
      <c r="L225">
        <v>0.96644792172382499</v>
      </c>
      <c r="M225">
        <v>8.2777352200526568</v>
      </c>
      <c r="N225" s="40">
        <v>4002</v>
      </c>
      <c r="O225">
        <v>4002</v>
      </c>
      <c r="P225">
        <v>190.25938415527344</v>
      </c>
      <c r="Q225">
        <v>1.530822631134384</v>
      </c>
      <c r="R225">
        <v>1.1701587140792853</v>
      </c>
      <c r="S225">
        <v>6.8917237038315768</v>
      </c>
      <c r="T225" s="23">
        <v>37.303157765048283</v>
      </c>
      <c r="U225" s="25">
        <v>29.874183616735465</v>
      </c>
      <c r="V225" s="26">
        <v>1705.9508596475059</v>
      </c>
      <c r="W225" s="26">
        <v>1304.0264911215156</v>
      </c>
      <c r="X225" s="26">
        <v>-488.07792593459135</v>
      </c>
      <c r="Y225" s="26">
        <v>-162.14098694888114</v>
      </c>
      <c r="Z225" s="26">
        <v>815.94856518692427</v>
      </c>
      <c r="AA225" s="25">
        <v>622.97106807757916</v>
      </c>
      <c r="AB225" s="28">
        <v>1.2486880388520305E-3</v>
      </c>
      <c r="AC225" s="24">
        <v>2.8354052847460718</v>
      </c>
    </row>
    <row r="226" spans="1:29" x14ac:dyDescent="0.25">
      <c r="A226">
        <v>207</v>
      </c>
      <c r="B226">
        <v>2.0699999999999998</v>
      </c>
      <c r="C226">
        <v>5.07</v>
      </c>
      <c r="D226">
        <v>47.104360532938813</v>
      </c>
      <c r="E226">
        <v>1401.6529783256221</v>
      </c>
      <c r="F226">
        <v>72.494363773208804</v>
      </c>
      <c r="G226">
        <v>8</v>
      </c>
      <c r="H226">
        <v>900</v>
      </c>
      <c r="I226">
        <v>80.754325001260284</v>
      </c>
      <c r="J226">
        <v>9.906590142230956E-2</v>
      </c>
      <c r="K226">
        <v>2.0814277816306032E-2</v>
      </c>
      <c r="L226">
        <v>0.96567245771572729</v>
      </c>
      <c r="M226">
        <v>8.2843824902325469</v>
      </c>
      <c r="N226" s="40">
        <v>4002</v>
      </c>
      <c r="O226">
        <v>4002</v>
      </c>
      <c r="P226">
        <v>190.28013610839844</v>
      </c>
      <c r="Q226">
        <v>1.5309896008721713</v>
      </c>
      <c r="R226">
        <v>1.1702944890697724</v>
      </c>
      <c r="S226">
        <v>6.8929723918704289</v>
      </c>
      <c r="T226" s="23">
        <v>37.316676654879416</v>
      </c>
      <c r="U226" s="25">
        <v>29.860778218932087</v>
      </c>
      <c r="V226" s="26">
        <v>1705.9893755574678</v>
      </c>
      <c r="W226" s="26">
        <v>1304.0650070314773</v>
      </c>
      <c r="X226" s="26">
        <v>-487.9951353290337</v>
      </c>
      <c r="Y226" s="26">
        <v>-161.99256923823262</v>
      </c>
      <c r="Z226" s="26">
        <v>816.06987170244361</v>
      </c>
      <c r="AA226" s="25">
        <v>624.7775658263929</v>
      </c>
      <c r="AB226" s="28">
        <v>1.2516919108360725E-3</v>
      </c>
      <c r="AC226" s="24">
        <v>2.8343780889958818</v>
      </c>
    </row>
    <row r="227" spans="1:29" x14ac:dyDescent="0.25">
      <c r="A227">
        <v>208</v>
      </c>
      <c r="B227">
        <v>2.08</v>
      </c>
      <c r="C227">
        <v>5.08</v>
      </c>
      <c r="D227">
        <v>46.639955855558973</v>
      </c>
      <c r="E227">
        <v>1404.4175798607812</v>
      </c>
      <c r="F227">
        <v>72.974803214262394</v>
      </c>
      <c r="G227">
        <v>8</v>
      </c>
      <c r="H227">
        <v>900</v>
      </c>
      <c r="I227">
        <v>81.073196655599631</v>
      </c>
      <c r="J227">
        <v>9.8676262069499254E-2</v>
      </c>
      <c r="K227">
        <v>2.0755009140486214E-2</v>
      </c>
      <c r="L227">
        <v>0.96482196030401823</v>
      </c>
      <c r="M227">
        <v>8.2916852322465555</v>
      </c>
      <c r="N227" s="40">
        <v>4003</v>
      </c>
      <c r="O227">
        <v>4003</v>
      </c>
      <c r="P227">
        <v>190.30361938476563</v>
      </c>
      <c r="Q227">
        <v>1.5307960390180999</v>
      </c>
      <c r="R227">
        <v>1.1701568226259609</v>
      </c>
      <c r="S227">
        <v>6.8942240837812649</v>
      </c>
      <c r="T227" s="23">
        <v>37.33023052412031</v>
      </c>
      <c r="U227" s="25">
        <v>29.854562796777426</v>
      </c>
      <c r="V227" s="26">
        <v>1706.0380661858842</v>
      </c>
      <c r="W227" s="26">
        <v>1304.1136976598937</v>
      </c>
      <c r="X227" s="26">
        <v>-487.72368621439296</v>
      </c>
      <c r="Y227" s="26">
        <v>-161.92917490615574</v>
      </c>
      <c r="Z227" s="26">
        <v>816.3900114455007</v>
      </c>
      <c r="AA227" s="25">
        <v>626.53595952490014</v>
      </c>
      <c r="AB227" s="28">
        <v>1.254898665396631E-3</v>
      </c>
      <c r="AC227" s="24">
        <v>2.8333489823051883</v>
      </c>
    </row>
    <row r="228" spans="1:29" x14ac:dyDescent="0.25">
      <c r="A228">
        <v>209</v>
      </c>
      <c r="B228">
        <v>2.09</v>
      </c>
      <c r="C228">
        <v>5.09</v>
      </c>
      <c r="D228">
        <v>46.174636095071001</v>
      </c>
      <c r="E228">
        <v>1407.1821813959402</v>
      </c>
      <c r="F228">
        <v>73.456614613732853</v>
      </c>
      <c r="G228">
        <v>8</v>
      </c>
      <c r="H228">
        <v>900</v>
      </c>
      <c r="I228">
        <v>81.392696628469707</v>
      </c>
      <c r="J228">
        <v>9.8288916959187511E-2</v>
      </c>
      <c r="K228">
        <v>2.0697662966263197E-2</v>
      </c>
      <c r="L228">
        <v>0.9640501615001853</v>
      </c>
      <c r="M228">
        <v>8.2983233855290024</v>
      </c>
      <c r="N228" s="40">
        <v>4004</v>
      </c>
      <c r="O228">
        <v>4004</v>
      </c>
      <c r="P228">
        <v>190.32417297363281</v>
      </c>
      <c r="Q228">
        <v>1.53057901342432</v>
      </c>
      <c r="R228">
        <v>1.1699988237229317</v>
      </c>
      <c r="S228">
        <v>6.8954789824466616</v>
      </c>
      <c r="T228" s="23">
        <v>37.343821587990092</v>
      </c>
      <c r="U228" s="25">
        <v>29.848582794093531</v>
      </c>
      <c r="V228" s="26">
        <v>1706.0754334816827</v>
      </c>
      <c r="W228" s="26">
        <v>1304.1510649556922</v>
      </c>
      <c r="X228" s="26">
        <v>-487.44668249720814</v>
      </c>
      <c r="Y228" s="26">
        <v>-161.86838844702922</v>
      </c>
      <c r="Z228" s="26">
        <v>816.70438245848402</v>
      </c>
      <c r="AA228" s="25">
        <v>628.34584773264987</v>
      </c>
      <c r="AB228" s="28">
        <v>1.2581135847593572E-3</v>
      </c>
      <c r="AC228" s="24">
        <v>2.8323178016346948</v>
      </c>
    </row>
    <row r="229" spans="1:29" x14ac:dyDescent="0.25">
      <c r="A229">
        <v>210</v>
      </c>
      <c r="B229">
        <v>2.1</v>
      </c>
      <c r="C229">
        <v>5.0999999999999996</v>
      </c>
      <c r="D229">
        <v>45.708401251474868</v>
      </c>
      <c r="E229">
        <v>1409.9467829310991</v>
      </c>
      <c r="F229">
        <v>73.939760948480895</v>
      </c>
      <c r="G229">
        <v>8</v>
      </c>
      <c r="H229">
        <v>900</v>
      </c>
      <c r="I229">
        <v>81.712824919870513</v>
      </c>
      <c r="J229">
        <v>9.79038481149683E-2</v>
      </c>
      <c r="K229">
        <v>2.0640637972155533E-2</v>
      </c>
      <c r="L229">
        <v>0.96328285662469237</v>
      </c>
      <c r="M229">
        <v>8.3049334315277914</v>
      </c>
      <c r="N229" s="40">
        <v>4004</v>
      </c>
      <c r="O229">
        <v>4004</v>
      </c>
      <c r="P229">
        <v>190.34451293945313</v>
      </c>
      <c r="Q229">
        <v>1.5307425865760218</v>
      </c>
      <c r="R229">
        <v>1.1701315292849355</v>
      </c>
      <c r="S229">
        <v>6.8967370960314209</v>
      </c>
      <c r="T229" s="23">
        <v>37.357449953904442</v>
      </c>
      <c r="U229" s="25">
        <v>29.8351396896478</v>
      </c>
      <c r="V229" s="26">
        <v>1706.1117096827768</v>
      </c>
      <c r="W229" s="26">
        <v>1304.1873411567863</v>
      </c>
      <c r="X229" s="26">
        <v>-487.36259786096275</v>
      </c>
      <c r="Y229" s="26">
        <v>-161.71956516381769</v>
      </c>
      <c r="Z229" s="26">
        <v>816.82474329582351</v>
      </c>
      <c r="AA229" s="25">
        <v>630.10457034789727</v>
      </c>
      <c r="AB229" s="28">
        <v>1.2611187021596137E-3</v>
      </c>
      <c r="AC229" s="24">
        <v>2.8312845441871435</v>
      </c>
    </row>
    <row r="230" spans="1:29" x14ac:dyDescent="0.25">
      <c r="A230">
        <v>211</v>
      </c>
      <c r="B230">
        <v>2.11</v>
      </c>
      <c r="C230">
        <v>5.1099999999999994</v>
      </c>
      <c r="D230">
        <v>45.241251324770623</v>
      </c>
      <c r="E230">
        <v>1412.7113844662581</v>
      </c>
      <c r="F230">
        <v>74.424242097440043</v>
      </c>
      <c r="G230">
        <v>8</v>
      </c>
      <c r="H230">
        <v>900</v>
      </c>
      <c r="I230">
        <v>82.033581529802021</v>
      </c>
      <c r="J230">
        <v>9.7521037736157792E-2</v>
      </c>
      <c r="K230">
        <v>2.058217952484202E-2</v>
      </c>
      <c r="L230">
        <v>0.96243808588498425</v>
      </c>
      <c r="M230">
        <v>8.3122230066818421</v>
      </c>
      <c r="N230" s="40">
        <v>4005</v>
      </c>
      <c r="O230">
        <v>4005</v>
      </c>
      <c r="P230">
        <v>190.36770629882813</v>
      </c>
      <c r="Q230">
        <v>1.5305468521403911</v>
      </c>
      <c r="R230">
        <v>1.169991853505735</v>
      </c>
      <c r="S230">
        <v>6.8979982147335805</v>
      </c>
      <c r="T230" s="23">
        <v>37.371113367645933</v>
      </c>
      <c r="U230" s="25">
        <v>29.828868571262447</v>
      </c>
      <c r="V230" s="26">
        <v>1706.1587812551843</v>
      </c>
      <c r="W230" s="26">
        <v>1304.2344127291935</v>
      </c>
      <c r="X230" s="26">
        <v>-487.09007079157504</v>
      </c>
      <c r="Y230" s="26">
        <v>-161.65554808393082</v>
      </c>
      <c r="Z230" s="26">
        <v>817.14434193761849</v>
      </c>
      <c r="AA230" s="25">
        <v>631.86558414635749</v>
      </c>
      <c r="AB230" s="28">
        <v>1.2643278663428958E-3</v>
      </c>
      <c r="AC230" s="24">
        <v>2.8302493860486488</v>
      </c>
    </row>
    <row r="231" spans="1:29" x14ac:dyDescent="0.25">
      <c r="A231">
        <v>212</v>
      </c>
      <c r="B231">
        <v>2.12</v>
      </c>
      <c r="C231">
        <v>5.12</v>
      </c>
      <c r="D231">
        <v>44.773186314958195</v>
      </c>
      <c r="E231">
        <v>1415.4759860014174</v>
      </c>
      <c r="F231">
        <v>74.910099291909205</v>
      </c>
      <c r="G231">
        <v>8</v>
      </c>
      <c r="H231">
        <v>900</v>
      </c>
      <c r="I231">
        <v>82.354966458264272</v>
      </c>
      <c r="J231">
        <v>9.7140468195736906E-2</v>
      </c>
      <c r="K231">
        <v>2.0525621832624998E-2</v>
      </c>
      <c r="L231">
        <v>0.96167167094047656</v>
      </c>
      <c r="M231">
        <v>8.3188475253475218</v>
      </c>
      <c r="N231" s="40">
        <v>4006</v>
      </c>
      <c r="O231">
        <v>4006</v>
      </c>
      <c r="P231">
        <v>190.38795471191406</v>
      </c>
      <c r="Q231">
        <v>1.5303275441147364</v>
      </c>
      <c r="R231">
        <v>1.1698317217435812</v>
      </c>
      <c r="S231">
        <v>6.8992625425999234</v>
      </c>
      <c r="T231" s="23">
        <v>37.384814058397197</v>
      </c>
      <c r="U231" s="25">
        <v>29.822831650695523</v>
      </c>
      <c r="V231" s="26">
        <v>1706.1943402300587</v>
      </c>
      <c r="W231" s="26">
        <v>1304.269971704068</v>
      </c>
      <c r="X231" s="26">
        <v>-486.81177005309974</v>
      </c>
      <c r="Y231" s="26">
        <v>-161.59415482342504</v>
      </c>
      <c r="Z231" s="26">
        <v>817.45820165096825</v>
      </c>
      <c r="AA231" s="25">
        <v>633.68031099062625</v>
      </c>
      <c r="AB231" s="28">
        <v>1.2675451944943461E-3</v>
      </c>
      <c r="AC231" s="24">
        <v>2.8292121635142093</v>
      </c>
    </row>
    <row r="232" spans="1:29" x14ac:dyDescent="0.25">
      <c r="A232">
        <v>213</v>
      </c>
      <c r="B232">
        <v>2.13</v>
      </c>
      <c r="C232">
        <v>5.13</v>
      </c>
      <c r="D232">
        <v>44.304206222037664</v>
      </c>
      <c r="E232">
        <v>1418.2405875365762</v>
      </c>
      <c r="F232">
        <v>75.397295250284756</v>
      </c>
      <c r="G232">
        <v>8</v>
      </c>
      <c r="H232">
        <v>900</v>
      </c>
      <c r="I232">
        <v>82.676979705257224</v>
      </c>
      <c r="J232">
        <v>9.6762122038322351E-2</v>
      </c>
      <c r="K232">
        <v>2.0469379434207055E-2</v>
      </c>
      <c r="L232">
        <v>0.96090970607573234</v>
      </c>
      <c r="M232">
        <v>8.3254440551665052</v>
      </c>
      <c r="N232" s="40">
        <v>4006</v>
      </c>
      <c r="O232">
        <v>4006</v>
      </c>
      <c r="P232">
        <v>190.40802001953125</v>
      </c>
      <c r="Q232">
        <v>1.5304888279153537</v>
      </c>
      <c r="R232">
        <v>1.1699623518316244</v>
      </c>
      <c r="S232">
        <v>6.9005300877944178</v>
      </c>
      <c r="T232" s="23">
        <v>37.398552133770373</v>
      </c>
      <c r="U232" s="25">
        <v>29.809341708391077</v>
      </c>
      <c r="V232" s="26">
        <v>1706.2290747076802</v>
      </c>
      <c r="W232" s="26">
        <v>1304.3047061816897</v>
      </c>
      <c r="X232" s="26">
        <v>-486.72685153022769</v>
      </c>
      <c r="Y232" s="26">
        <v>-161.44479154904417</v>
      </c>
      <c r="Z232" s="26">
        <v>817.57785465146196</v>
      </c>
      <c r="AA232" s="25">
        <v>635.44352009337319</v>
      </c>
      <c r="AB232" s="28">
        <v>1.2705512217197068E-3</v>
      </c>
      <c r="AC232" s="24">
        <v>2.8281728738163077</v>
      </c>
    </row>
    <row r="233" spans="1:29" x14ac:dyDescent="0.25">
      <c r="A233">
        <v>214</v>
      </c>
      <c r="B233">
        <v>2.14</v>
      </c>
      <c r="C233">
        <v>5.1400000000000006</v>
      </c>
      <c r="D233">
        <v>43.834311046008956</v>
      </c>
      <c r="E233">
        <v>1421.0051890717352</v>
      </c>
      <c r="F233">
        <v>75.885829845685777</v>
      </c>
      <c r="G233">
        <v>8</v>
      </c>
      <c r="H233">
        <v>900</v>
      </c>
      <c r="I233">
        <v>82.999621270780921</v>
      </c>
      <c r="J233">
        <v>9.6385981978164878E-2</v>
      </c>
      <c r="K233">
        <v>2.0411713312271818E-2</v>
      </c>
      <c r="L233">
        <v>0.96007048269469308</v>
      </c>
      <c r="M233">
        <v>8.3327215493032067</v>
      </c>
      <c r="N233" s="40">
        <v>4007</v>
      </c>
      <c r="O233">
        <v>4007</v>
      </c>
      <c r="P233">
        <v>190.43092346191406</v>
      </c>
      <c r="Q233">
        <v>1.5302909247500958</v>
      </c>
      <c r="R233">
        <v>1.1698206634153838</v>
      </c>
      <c r="S233">
        <v>6.9018006390161375</v>
      </c>
      <c r="T233" s="23">
        <v>37.412325322201447</v>
      </c>
      <c r="U233" s="25">
        <v>29.803014532826385</v>
      </c>
      <c r="V233" s="26">
        <v>1706.2744963033881</v>
      </c>
      <c r="W233" s="26">
        <v>1304.3501277773978</v>
      </c>
      <c r="X233" s="26">
        <v>-486.45321117267883</v>
      </c>
      <c r="Y233" s="26">
        <v>-161.38015411164793</v>
      </c>
      <c r="Z233" s="26">
        <v>817.89691660471897</v>
      </c>
      <c r="AA233" s="25">
        <v>637.20906692455947</v>
      </c>
      <c r="AB233" s="28">
        <v>1.2737627061056855E-3</v>
      </c>
      <c r="AC233" s="24">
        <v>2.8271316940026701</v>
      </c>
    </row>
    <row r="234" spans="1:29" x14ac:dyDescent="0.25">
      <c r="A234">
        <v>215</v>
      </c>
      <c r="B234">
        <v>2.15</v>
      </c>
      <c r="C234">
        <v>5.15</v>
      </c>
      <c r="D234">
        <v>43.363500786872152</v>
      </c>
      <c r="E234">
        <v>1423.7697906068945</v>
      </c>
      <c r="F234">
        <v>76.375744623882653</v>
      </c>
      <c r="G234">
        <v>8</v>
      </c>
      <c r="H234">
        <v>900</v>
      </c>
      <c r="I234">
        <v>83.322891154835304</v>
      </c>
      <c r="J234">
        <v>9.6012030897175041E-2</v>
      </c>
      <c r="K234">
        <v>2.0355928556606728E-2</v>
      </c>
      <c r="L234">
        <v>0.95930936818927726</v>
      </c>
      <c r="M234">
        <v>8.3393327171402696</v>
      </c>
      <c r="N234" s="40">
        <v>4007</v>
      </c>
      <c r="O234">
        <v>4007</v>
      </c>
      <c r="P234">
        <v>190.45089721679688</v>
      </c>
      <c r="Q234">
        <v>1.5304514325881857</v>
      </c>
      <c r="R234">
        <v>1.1699505484528319</v>
      </c>
      <c r="S234">
        <v>6.9030744017222432</v>
      </c>
      <c r="T234" s="23">
        <v>37.426135869527009</v>
      </c>
      <c r="U234" s="25">
        <v>29.78948629176362</v>
      </c>
      <c r="V234" s="26">
        <v>1706.3085076145017</v>
      </c>
      <c r="W234" s="26">
        <v>1304.3841390885111</v>
      </c>
      <c r="X234" s="26">
        <v>-486.36788798917416</v>
      </c>
      <c r="Y234" s="26">
        <v>-161.2303592191135</v>
      </c>
      <c r="Z234" s="26">
        <v>818.01625109933696</v>
      </c>
      <c r="AA234" s="25">
        <v>639.02873486310148</v>
      </c>
      <c r="AB234" s="28">
        <v>1.2767688859813831E-3</v>
      </c>
      <c r="AC234" s="24">
        <v>2.8260884595049451</v>
      </c>
    </row>
    <row r="235" spans="1:29" x14ac:dyDescent="0.25">
      <c r="A235">
        <v>216</v>
      </c>
      <c r="B235">
        <v>2.16</v>
      </c>
      <c r="C235">
        <v>5.16</v>
      </c>
      <c r="D235">
        <v>42.891775444627207</v>
      </c>
      <c r="E235">
        <v>1426.5343921420533</v>
      </c>
      <c r="F235">
        <v>76.867001997487193</v>
      </c>
      <c r="G235">
        <v>8</v>
      </c>
      <c r="H235">
        <v>900</v>
      </c>
      <c r="I235">
        <v>83.646789357420403</v>
      </c>
      <c r="J235">
        <v>9.564025184297538E-2</v>
      </c>
      <c r="K235">
        <v>2.0298781837813185E-2</v>
      </c>
      <c r="L235">
        <v>0.95847373457857921</v>
      </c>
      <c r="M235">
        <v>8.3466032624435265</v>
      </c>
      <c r="N235" s="40">
        <v>4008</v>
      </c>
      <c r="O235">
        <v>4008</v>
      </c>
      <c r="P235">
        <v>190.47360229492188</v>
      </c>
      <c r="Q235">
        <v>1.5302519944851509</v>
      </c>
      <c r="R235">
        <v>1.1698074370635339</v>
      </c>
      <c r="S235">
        <v>6.9043511706082246</v>
      </c>
      <c r="T235" s="23">
        <v>37.439981568428792</v>
      </c>
      <c r="U235" s="25">
        <v>29.783123311479031</v>
      </c>
      <c r="V235" s="26">
        <v>1706.3527632896237</v>
      </c>
      <c r="W235" s="26">
        <v>1304.4283947636332</v>
      </c>
      <c r="X235" s="26">
        <v>-486.09347547698906</v>
      </c>
      <c r="Y235" s="26">
        <v>-161.16533297937644</v>
      </c>
      <c r="Z235" s="26">
        <v>818.33491928664409</v>
      </c>
      <c r="AA235" s="25">
        <v>640.79919680340504</v>
      </c>
      <c r="AB235" s="28">
        <v>1.2799817169284466E-3</v>
      </c>
      <c r="AC235" s="24">
        <v>2.8250433422735548</v>
      </c>
    </row>
    <row r="236" spans="1:29" x14ac:dyDescent="0.25">
      <c r="A236">
        <v>217</v>
      </c>
      <c r="B236">
        <v>2.17</v>
      </c>
      <c r="C236">
        <v>5.17</v>
      </c>
      <c r="D236">
        <v>42.419135019274137</v>
      </c>
      <c r="E236">
        <v>1429.2989936772121</v>
      </c>
      <c r="F236">
        <v>77.35964239728554</v>
      </c>
      <c r="G236">
        <v>8</v>
      </c>
      <c r="H236">
        <v>900</v>
      </c>
      <c r="I236">
        <v>83.971315878536217</v>
      </c>
      <c r="J236">
        <v>9.5270628026979248E-2</v>
      </c>
      <c r="K236">
        <v>2.0243505776911957E-2</v>
      </c>
      <c r="L236">
        <v>0.95771614261303384</v>
      </c>
      <c r="M236">
        <v>8.3532057611274997</v>
      </c>
      <c r="N236" s="40">
        <v>4009</v>
      </c>
      <c r="O236">
        <v>4009</v>
      </c>
      <c r="P236">
        <v>190.49339294433594</v>
      </c>
      <c r="Q236">
        <v>1.5300292473952652</v>
      </c>
      <c r="R236">
        <v>1.1696441221003595</v>
      </c>
      <c r="S236">
        <v>6.905631152325153</v>
      </c>
      <c r="T236" s="23">
        <v>37.453864678608298</v>
      </c>
      <c r="U236" s="25">
        <v>29.776993330852047</v>
      </c>
      <c r="V236" s="26">
        <v>1706.3857410386061</v>
      </c>
      <c r="W236" s="26">
        <v>1304.4613725126153</v>
      </c>
      <c r="X236" s="26">
        <v>-485.81342870174126</v>
      </c>
      <c r="Y236" s="26">
        <v>-161.10290126153805</v>
      </c>
      <c r="Z236" s="26">
        <v>818.64794381087404</v>
      </c>
      <c r="AA236" s="25">
        <v>642.62224899039393</v>
      </c>
      <c r="AB236" s="28">
        <v>1.2832027339912955E-3</v>
      </c>
      <c r="AC236" s="24">
        <v>2.8239961769591284</v>
      </c>
    </row>
    <row r="237" spans="1:29" x14ac:dyDescent="0.25">
      <c r="A237">
        <v>218</v>
      </c>
      <c r="B237">
        <v>2.1800000000000002</v>
      </c>
      <c r="C237">
        <v>5.18</v>
      </c>
      <c r="D237">
        <v>41.945579510812919</v>
      </c>
      <c r="E237">
        <v>1432.0635952123714</v>
      </c>
      <c r="F237">
        <v>77.853627980128877</v>
      </c>
      <c r="G237">
        <v>8</v>
      </c>
      <c r="H237">
        <v>900</v>
      </c>
      <c r="I237">
        <v>84.296470718182746</v>
      </c>
      <c r="J237">
        <v>9.4903142822495415E-2</v>
      </c>
      <c r="K237">
        <v>2.0188535694014499E-2</v>
      </c>
      <c r="L237">
        <v>0.95696293796624587</v>
      </c>
      <c r="M237">
        <v>8.3597803871085521</v>
      </c>
      <c r="N237" s="40">
        <v>4009</v>
      </c>
      <c r="O237">
        <v>4009</v>
      </c>
      <c r="P237">
        <v>190.51298522949219</v>
      </c>
      <c r="Q237">
        <v>1.5301866112221623</v>
      </c>
      <c r="R237">
        <v>1.1697711805935307</v>
      </c>
      <c r="S237">
        <v>6.9069143550591443</v>
      </c>
      <c r="T237" s="23">
        <v>37.467785308258655</v>
      </c>
      <c r="U237" s="25">
        <v>29.76342725509528</v>
      </c>
      <c r="V237" s="26">
        <v>1706.417747901872</v>
      </c>
      <c r="W237" s="26">
        <v>1304.4933793758814</v>
      </c>
      <c r="X237" s="26">
        <v>-485.72700902354939</v>
      </c>
      <c r="Y237" s="26">
        <v>-160.95267830905496</v>
      </c>
      <c r="Z237" s="26">
        <v>818.76637035233205</v>
      </c>
      <c r="AA237" s="25">
        <v>644.39301686176577</v>
      </c>
      <c r="AB237" s="28">
        <v>1.2862099488435419E-3</v>
      </c>
      <c r="AC237" s="24">
        <v>2.8229469608234523</v>
      </c>
    </row>
    <row r="238" spans="1:29" x14ac:dyDescent="0.25">
      <c r="A238">
        <v>219</v>
      </c>
      <c r="B238">
        <v>2.19</v>
      </c>
      <c r="C238">
        <v>5.1899999999999995</v>
      </c>
      <c r="D238">
        <v>41.471108919243562</v>
      </c>
      <c r="E238">
        <v>1434.8281967475302</v>
      </c>
      <c r="F238">
        <v>78.348958604972793</v>
      </c>
      <c r="G238">
        <v>8</v>
      </c>
      <c r="H238">
        <v>900</v>
      </c>
      <c r="I238">
        <v>84.62225387636002</v>
      </c>
      <c r="J238">
        <v>9.4537779762858237E-2</v>
      </c>
      <c r="K238">
        <v>2.0132157845009449E-2</v>
      </c>
      <c r="L238">
        <v>0.95613281410766027</v>
      </c>
      <c r="M238">
        <v>8.3670384301852891</v>
      </c>
      <c r="N238" s="40">
        <v>4010</v>
      </c>
      <c r="O238">
        <v>4010</v>
      </c>
      <c r="P238">
        <v>190.535400390625</v>
      </c>
      <c r="Q238">
        <v>1.5299850106179864</v>
      </c>
      <c r="R238">
        <v>1.1696260613820919</v>
      </c>
      <c r="S238">
        <v>6.9082005650079878</v>
      </c>
      <c r="T238" s="23">
        <v>37.48174115680898</v>
      </c>
      <c r="U238" s="25">
        <v>29.757008500163433</v>
      </c>
      <c r="V238" s="26">
        <v>1706.460351687618</v>
      </c>
      <c r="W238" s="26">
        <v>1304.5359831616274</v>
      </c>
      <c r="X238" s="26">
        <v>-485.45148374757764</v>
      </c>
      <c r="Y238" s="26">
        <v>-160.88703590591911</v>
      </c>
      <c r="Z238" s="26">
        <v>819.08449941404979</v>
      </c>
      <c r="AA238" s="25">
        <v>646.16607219091429</v>
      </c>
      <c r="AB238" s="28">
        <v>1.2894249764832111E-3</v>
      </c>
      <c r="AC238" s="24">
        <v>2.8218958725059156</v>
      </c>
    </row>
    <row r="239" spans="1:29" x14ac:dyDescent="0.25">
      <c r="A239">
        <v>220</v>
      </c>
      <c r="B239">
        <v>2.2000000000000002</v>
      </c>
      <c r="C239">
        <v>5.2</v>
      </c>
      <c r="D239">
        <v>40.99572324456603</v>
      </c>
      <c r="E239">
        <v>1437.5927982826893</v>
      </c>
      <c r="F239">
        <v>78.845676347650297</v>
      </c>
      <c r="G239">
        <v>8</v>
      </c>
      <c r="H239">
        <v>900</v>
      </c>
      <c r="I239">
        <v>84.948665353068009</v>
      </c>
      <c r="J239">
        <v>9.4174522539583042E-2</v>
      </c>
      <c r="K239">
        <v>2.007762984841821E-2</v>
      </c>
      <c r="L239">
        <v>0.95538039613782921</v>
      </c>
      <c r="M239">
        <v>8.3736279625794925</v>
      </c>
      <c r="N239" s="40">
        <v>4010</v>
      </c>
      <c r="O239">
        <v>4010</v>
      </c>
      <c r="P239">
        <v>190.55491638183594</v>
      </c>
      <c r="Q239">
        <v>1.530141722567361</v>
      </c>
      <c r="R239">
        <v>1.1697524964993276</v>
      </c>
      <c r="S239">
        <v>6.9094899899844711</v>
      </c>
      <c r="T239" s="23">
        <v>37.495734497961948</v>
      </c>
      <c r="U239" s="25">
        <v>29.743404240387552</v>
      </c>
      <c r="V239" s="26">
        <v>1706.491762553577</v>
      </c>
      <c r="W239" s="26">
        <v>1304.5673940275865</v>
      </c>
      <c r="X239" s="26">
        <v>-485.36477320401434</v>
      </c>
      <c r="Y239" s="26">
        <v>-160.73636968906928</v>
      </c>
      <c r="Z239" s="26">
        <v>819.20262082357215</v>
      </c>
      <c r="AA239" s="25">
        <v>647.99396996483904</v>
      </c>
      <c r="AB239" s="28">
        <v>1.2924322556546741E-3</v>
      </c>
      <c r="AC239" s="24">
        <v>2.8208427460057726</v>
      </c>
    </row>
    <row r="240" spans="1:29" x14ac:dyDescent="0.25">
      <c r="A240">
        <v>221</v>
      </c>
      <c r="B240">
        <v>2.21</v>
      </c>
      <c r="C240">
        <v>5.21</v>
      </c>
      <c r="D240">
        <v>40.519422486780414</v>
      </c>
      <c r="E240">
        <v>1440.3573998178485</v>
      </c>
      <c r="F240">
        <v>79.343743105305336</v>
      </c>
      <c r="G240">
        <v>8</v>
      </c>
      <c r="H240">
        <v>900</v>
      </c>
      <c r="I240">
        <v>85.275705148306699</v>
      </c>
      <c r="J240">
        <v>9.3813355000546175E-2</v>
      </c>
      <c r="K240">
        <v>2.002175477741365E-2</v>
      </c>
      <c r="L240">
        <v>0.95455377574764022</v>
      </c>
      <c r="M240">
        <v>8.3808793210567085</v>
      </c>
      <c r="N240" s="40">
        <v>4011</v>
      </c>
      <c r="O240">
        <v>4011</v>
      </c>
      <c r="P240">
        <v>190.5771484375</v>
      </c>
      <c r="Q240">
        <v>1.5299387134598603</v>
      </c>
      <c r="R240">
        <v>1.1696060773475758</v>
      </c>
      <c r="S240">
        <v>6.9107824222401257</v>
      </c>
      <c r="T240" s="23">
        <v>37.509763096053604</v>
      </c>
      <c r="U240" s="25">
        <v>29.736949680588189</v>
      </c>
      <c r="V240" s="26">
        <v>1706.5333241122339</v>
      </c>
      <c r="W240" s="26">
        <v>1304.6089555862434</v>
      </c>
      <c r="X240" s="26">
        <v>-485.08858419604951</v>
      </c>
      <c r="Y240" s="26">
        <v>-160.670326239932</v>
      </c>
      <c r="Z240" s="26">
        <v>819.52037139019387</v>
      </c>
      <c r="AA240" s="25">
        <v>649.77200230118524</v>
      </c>
      <c r="AB240" s="28">
        <v>1.2956485423414321E-3</v>
      </c>
      <c r="AC240" s="24">
        <v>2.8197877548275523</v>
      </c>
    </row>
    <row r="241" spans="1:29" x14ac:dyDescent="0.25">
      <c r="A241">
        <v>222</v>
      </c>
      <c r="B241">
        <v>2.2200000000000002</v>
      </c>
      <c r="C241">
        <v>5.2200000000000006</v>
      </c>
      <c r="D241">
        <v>40.042206645886594</v>
      </c>
      <c r="E241">
        <v>1443.1220013530076</v>
      </c>
      <c r="F241">
        <v>79.843199826815137</v>
      </c>
      <c r="G241">
        <v>8</v>
      </c>
      <c r="H241">
        <v>900</v>
      </c>
      <c r="I241">
        <v>85.603373262076147</v>
      </c>
      <c r="J241">
        <v>9.3454261148189416E-2</v>
      </c>
      <c r="K241">
        <v>1.996771915890154E-2</v>
      </c>
      <c r="L241">
        <v>0.95380479504011462</v>
      </c>
      <c r="M241">
        <v>8.387460454802536</v>
      </c>
      <c r="N241" s="40">
        <v>4011</v>
      </c>
      <c r="O241">
        <v>4011</v>
      </c>
      <c r="P241">
        <v>190.59648132324219</v>
      </c>
      <c r="Q241">
        <v>1.5300939163820491</v>
      </c>
      <c r="R241">
        <v>1.1697311386485301</v>
      </c>
      <c r="S241">
        <v>6.9120780707824672</v>
      </c>
      <c r="T241" s="23">
        <v>37.523829238691754</v>
      </c>
      <c r="U241" s="25">
        <v>29.723316180733168</v>
      </c>
      <c r="V241" s="26">
        <v>1706.5636883898192</v>
      </c>
      <c r="W241" s="26">
        <v>1304.6393198638286</v>
      </c>
      <c r="X241" s="26">
        <v>-485.00133217452503</v>
      </c>
      <c r="Y241" s="26">
        <v>-160.51932510016715</v>
      </c>
      <c r="Z241" s="26">
        <v>819.6379876893036</v>
      </c>
      <c r="AA241" s="25">
        <v>651.60329463069831</v>
      </c>
      <c r="AB241" s="28">
        <v>1.2986561090020388E-3</v>
      </c>
      <c r="AC241" s="24">
        <v>2.8187307321949095</v>
      </c>
    </row>
    <row r="242" spans="1:29" x14ac:dyDescent="0.25">
      <c r="A242">
        <v>223</v>
      </c>
      <c r="B242">
        <v>2.23</v>
      </c>
      <c r="C242">
        <v>5.23</v>
      </c>
      <c r="D242">
        <v>39.564075721884691</v>
      </c>
      <c r="E242">
        <v>1445.8866028881664</v>
      </c>
      <c r="F242">
        <v>80.344008152514263</v>
      </c>
      <c r="G242">
        <v>8</v>
      </c>
      <c r="H242">
        <v>900</v>
      </c>
      <c r="I242">
        <v>85.931669694376268</v>
      </c>
      <c r="J242">
        <v>9.3097225137748651E-2</v>
      </c>
      <c r="K242">
        <v>1.9912342380700349E-2</v>
      </c>
      <c r="L242">
        <v>0.95298173856047508</v>
      </c>
      <c r="M242">
        <v>8.3947044064919716</v>
      </c>
      <c r="N242" s="40">
        <v>4012</v>
      </c>
      <c r="O242">
        <v>4012</v>
      </c>
      <c r="P242">
        <v>190.61851501464844</v>
      </c>
      <c r="Q242">
        <v>1.529889377734716</v>
      </c>
      <c r="R242">
        <v>1.169583300982177</v>
      </c>
      <c r="S242">
        <v>6.9133767268914692</v>
      </c>
      <c r="T242" s="23">
        <v>37.537930678917178</v>
      </c>
      <c r="U242" s="25">
        <v>29.716826135592317</v>
      </c>
      <c r="V242" s="26">
        <v>1706.6040839576631</v>
      </c>
      <c r="W242" s="26">
        <v>1304.6797154316725</v>
      </c>
      <c r="X242" s="26">
        <v>-484.72437340223871</v>
      </c>
      <c r="Y242" s="26">
        <v>-160.45289713206427</v>
      </c>
      <c r="Z242" s="26">
        <v>819.95534202943384</v>
      </c>
      <c r="AA242" s="25">
        <v>653.38434864059877</v>
      </c>
      <c r="AB242" s="28">
        <v>1.3018736292149669E-3</v>
      </c>
      <c r="AC242" s="24">
        <v>2.8176718522243647</v>
      </c>
    </row>
    <row r="243" spans="1:29" x14ac:dyDescent="0.25">
      <c r="A243">
        <v>224</v>
      </c>
      <c r="B243">
        <v>2.2400000000000002</v>
      </c>
      <c r="C243">
        <v>5.24</v>
      </c>
      <c r="D243">
        <v>39.085029714774649</v>
      </c>
      <c r="E243">
        <v>1448.6512044233255</v>
      </c>
      <c r="F243">
        <v>80.846209240101658</v>
      </c>
      <c r="G243">
        <v>8</v>
      </c>
      <c r="H243">
        <v>900</v>
      </c>
      <c r="I243">
        <v>86.260594445207118</v>
      </c>
      <c r="J243">
        <v>9.2742231275505696E-2</v>
      </c>
      <c r="K243">
        <v>1.985879286421564E-2</v>
      </c>
      <c r="L243">
        <v>0.95223616505771169</v>
      </c>
      <c r="M243">
        <v>8.4012772183622619</v>
      </c>
      <c r="N243" s="40">
        <v>4013</v>
      </c>
      <c r="O243">
        <v>4013</v>
      </c>
      <c r="P243">
        <v>190.63766479492188</v>
      </c>
      <c r="Q243">
        <v>1.5296618007466947</v>
      </c>
      <c r="R243">
        <v>1.1694155086417792</v>
      </c>
      <c r="S243">
        <v>6.9146786005206842</v>
      </c>
      <c r="T243" s="23">
        <v>37.552069715556847</v>
      </c>
      <c r="U243" s="25">
        <v>29.710567007438886</v>
      </c>
      <c r="V243" s="26">
        <v>1706.6333971992494</v>
      </c>
      <c r="W243" s="26">
        <v>1304.7090286732587</v>
      </c>
      <c r="X243" s="26">
        <v>-484.44184962236545</v>
      </c>
      <c r="Y243" s="26">
        <v>-160.38903497516554</v>
      </c>
      <c r="Z243" s="26">
        <v>820.26717905089322</v>
      </c>
      <c r="AA243" s="25">
        <v>655.21893261390096</v>
      </c>
      <c r="AB243" s="28">
        <v>1.305099354230066E-3</v>
      </c>
      <c r="AC243" s="24">
        <v>2.8166109475696031</v>
      </c>
    </row>
    <row r="244" spans="1:29" x14ac:dyDescent="0.25">
      <c r="A244">
        <v>225</v>
      </c>
      <c r="B244">
        <v>2.25</v>
      </c>
      <c r="C244">
        <v>5.25</v>
      </c>
      <c r="D244">
        <v>38.605068624556466</v>
      </c>
      <c r="E244">
        <v>1451.4158059584845</v>
      </c>
      <c r="F244">
        <v>81.34976452004112</v>
      </c>
      <c r="G244">
        <v>8</v>
      </c>
      <c r="H244">
        <v>900</v>
      </c>
      <c r="I244">
        <v>86.59014751456867</v>
      </c>
      <c r="J244">
        <v>9.238926401706396E-2</v>
      </c>
      <c r="K244">
        <v>1.9805536806592729E-2</v>
      </c>
      <c r="L244">
        <v>0.95149488941383797</v>
      </c>
      <c r="M244">
        <v>8.4078223530221443</v>
      </c>
      <c r="N244" s="40">
        <v>4013</v>
      </c>
      <c r="O244">
        <v>4013</v>
      </c>
      <c r="P244">
        <v>190.6566162109375</v>
      </c>
      <c r="Q244">
        <v>1.5298138654353821</v>
      </c>
      <c r="R244">
        <v>1.1695377412403598</v>
      </c>
      <c r="S244">
        <v>6.9159836998749142</v>
      </c>
      <c r="T244" s="23">
        <v>37.566246457483736</v>
      </c>
      <c r="U244" s="25">
        <v>29.696895632385779</v>
      </c>
      <c r="V244" s="26">
        <v>1706.6617256451423</v>
      </c>
      <c r="W244" s="26">
        <v>1304.737357119152</v>
      </c>
      <c r="X244" s="26">
        <v>-484.3534633413326</v>
      </c>
      <c r="Y244" s="26">
        <v>-160.23761317945093</v>
      </c>
      <c r="Z244" s="26">
        <v>820.38389377781937</v>
      </c>
      <c r="AA244" s="25">
        <v>657.00025264235762</v>
      </c>
      <c r="AB244" s="28">
        <v>1.3081077747418846E-3</v>
      </c>
      <c r="AC244" s="24">
        <v>2.8155480155421153</v>
      </c>
    </row>
    <row r="245" spans="1:29" x14ac:dyDescent="0.25">
      <c r="A245">
        <v>226</v>
      </c>
      <c r="B245">
        <v>2.2599999999999998</v>
      </c>
      <c r="C245">
        <v>5.26</v>
      </c>
      <c r="D245">
        <v>38.124192451230158</v>
      </c>
      <c r="E245">
        <v>1454.1804074936433</v>
      </c>
      <c r="F245">
        <v>81.854673833918994</v>
      </c>
      <c r="G245">
        <v>8</v>
      </c>
      <c r="H245">
        <v>900</v>
      </c>
      <c r="I245">
        <v>86.920328902460952</v>
      </c>
      <c r="J245">
        <v>9.2038307965646673E-2</v>
      </c>
      <c r="K245">
        <v>1.9750894917865573E-2</v>
      </c>
      <c r="L245">
        <v>0.95067716230285693</v>
      </c>
      <c r="M245">
        <v>8.4150543604322348</v>
      </c>
      <c r="N245" s="40">
        <v>4014</v>
      </c>
      <c r="O245">
        <v>4014</v>
      </c>
      <c r="P245">
        <v>190.67837524414063</v>
      </c>
      <c r="Q245">
        <v>1.5296072951821944</v>
      </c>
      <c r="R245">
        <v>1.1693880195212218</v>
      </c>
      <c r="S245">
        <v>6.9172918076496561</v>
      </c>
      <c r="T245" s="23">
        <v>37.580458563380354</v>
      </c>
      <c r="U245" s="25">
        <v>29.690349804039407</v>
      </c>
      <c r="V245" s="26">
        <v>1706.7005786427437</v>
      </c>
      <c r="W245" s="26">
        <v>1304.7762101167534</v>
      </c>
      <c r="X245" s="26">
        <v>-484.07548553220022</v>
      </c>
      <c r="Y245" s="26">
        <v>-160.170559949839</v>
      </c>
      <c r="Z245" s="26">
        <v>820.7007245845532</v>
      </c>
      <c r="AA245" s="25">
        <v>658.78385239404281</v>
      </c>
      <c r="AB245" s="28">
        <v>1.3113273079108367E-3</v>
      </c>
      <c r="AC245" s="24">
        <v>2.8144832369820985</v>
      </c>
    </row>
    <row r="246" spans="1:29" x14ac:dyDescent="0.25">
      <c r="A246">
        <v>227</v>
      </c>
      <c r="B246">
        <v>2.27</v>
      </c>
      <c r="C246">
        <v>5.27</v>
      </c>
      <c r="D246">
        <v>37.642401194795696</v>
      </c>
      <c r="E246">
        <v>1456.9450090288021</v>
      </c>
      <c r="F246">
        <v>82.360980005947425</v>
      </c>
      <c r="G246">
        <v>8</v>
      </c>
      <c r="H246">
        <v>900</v>
      </c>
      <c r="I246">
        <v>87.251138608883949</v>
      </c>
      <c r="J246">
        <v>9.1689347870417784E-2</v>
      </c>
      <c r="K246">
        <v>1.9698060258255358E-2</v>
      </c>
      <c r="L246">
        <v>0.94993658822493487</v>
      </c>
      <c r="M246">
        <v>8.4216147679382622</v>
      </c>
      <c r="N246" s="40">
        <v>4014</v>
      </c>
      <c r="O246">
        <v>4014</v>
      </c>
      <c r="P246">
        <v>190.697265625</v>
      </c>
      <c r="Q246">
        <v>1.5297588323679623</v>
      </c>
      <c r="R246">
        <v>1.1695097498971545</v>
      </c>
      <c r="S246">
        <v>6.918603134957567</v>
      </c>
      <c r="T246" s="23">
        <v>37.594708346103999</v>
      </c>
      <c r="U246" s="25">
        <v>29.676640433094235</v>
      </c>
      <c r="V246" s="26">
        <v>1706.7284348916367</v>
      </c>
      <c r="W246" s="26">
        <v>1304.8040663656461</v>
      </c>
      <c r="X246" s="26">
        <v>-483.98691986101437</v>
      </c>
      <c r="Y246" s="26">
        <v>-160.01868486673607</v>
      </c>
      <c r="Z246" s="26">
        <v>820.81714650463175</v>
      </c>
      <c r="AA246" s="25">
        <v>660.62330019334911</v>
      </c>
      <c r="AB246" s="28">
        <v>1.3143356705080933E-3</v>
      </c>
      <c r="AC246" s="24">
        <v>2.8134164439048091</v>
      </c>
    </row>
    <row r="247" spans="1:29" x14ac:dyDescent="0.25">
      <c r="A247">
        <v>228</v>
      </c>
      <c r="B247">
        <v>2.2799999999999998</v>
      </c>
      <c r="C247">
        <v>5.2799999999999994</v>
      </c>
      <c r="D247">
        <v>37.159694855253115</v>
      </c>
      <c r="E247">
        <v>1459.7096105639614</v>
      </c>
      <c r="F247">
        <v>82.868644205817503</v>
      </c>
      <c r="G247">
        <v>8</v>
      </c>
      <c r="H247">
        <v>900</v>
      </c>
      <c r="I247">
        <v>87.582576633837661</v>
      </c>
      <c r="J247">
        <v>9.1342368624825185E-2</v>
      </c>
      <c r="K247">
        <v>1.9643899010071627E-2</v>
      </c>
      <c r="L247">
        <v>0.94912224855772642</v>
      </c>
      <c r="M247">
        <v>8.4288404493274651</v>
      </c>
      <c r="N247" s="40">
        <v>4015</v>
      </c>
      <c r="O247">
        <v>4015</v>
      </c>
      <c r="P247">
        <v>190.71882629394531</v>
      </c>
      <c r="Q247">
        <v>1.529550736404742</v>
      </c>
      <c r="R247">
        <v>1.1693586064571142</v>
      </c>
      <c r="S247">
        <v>6.9199174706280751</v>
      </c>
      <c r="T247" s="23">
        <v>37.608993530171823</v>
      </c>
      <c r="U247" s="25">
        <v>29.670058829480283</v>
      </c>
      <c r="V247" s="26">
        <v>1706.7660916059624</v>
      </c>
      <c r="W247" s="26">
        <v>1304.8417230799719</v>
      </c>
      <c r="X247" s="26">
        <v>-483.70813824318816</v>
      </c>
      <c r="Y247" s="26">
        <v>-159.95125025990919</v>
      </c>
      <c r="Z247" s="26">
        <v>821.13358483678371</v>
      </c>
      <c r="AA247" s="25">
        <v>662.41187082161377</v>
      </c>
      <c r="AB247" s="28">
        <v>1.3175563415135372E-3</v>
      </c>
      <c r="AC247" s="24">
        <v>2.8123478119636651</v>
      </c>
    </row>
    <row r="248" spans="1:29" x14ac:dyDescent="0.25">
      <c r="A248">
        <v>229</v>
      </c>
      <c r="B248">
        <v>2.29</v>
      </c>
      <c r="C248">
        <v>5.29</v>
      </c>
      <c r="D248">
        <v>36.67607343260233</v>
      </c>
      <c r="E248">
        <v>1462.4742120991205</v>
      </c>
      <c r="F248">
        <v>83.377708113897725</v>
      </c>
      <c r="G248">
        <v>8</v>
      </c>
      <c r="H248">
        <v>900</v>
      </c>
      <c r="I248">
        <v>87.914642977322131</v>
      </c>
      <c r="J248">
        <v>9.0997355264965663E-2</v>
      </c>
      <c r="K248">
        <v>1.9591535001834189E-2</v>
      </c>
      <c r="L248">
        <v>0.94838499708701529</v>
      </c>
      <c r="M248">
        <v>8.4353928252473107</v>
      </c>
      <c r="N248" s="40">
        <v>4016</v>
      </c>
      <c r="O248">
        <v>4016</v>
      </c>
      <c r="P248">
        <v>190.73751831054688</v>
      </c>
      <c r="Q248">
        <v>1.5293197434261976</v>
      </c>
      <c r="R248">
        <v>1.1691876341540814</v>
      </c>
      <c r="S248">
        <v>6.9212350269695886</v>
      </c>
      <c r="T248" s="23">
        <v>37.623316442401872</v>
      </c>
      <c r="U248" s="25">
        <v>29.663706679015107</v>
      </c>
      <c r="V248" s="26">
        <v>1706.7927472317072</v>
      </c>
      <c r="W248" s="26">
        <v>1304.8683787057166</v>
      </c>
      <c r="X248" s="26">
        <v>-483.42379016120231</v>
      </c>
      <c r="Y248" s="26">
        <v>-159.88636753985</v>
      </c>
      <c r="Z248" s="26">
        <v>821.44458854451432</v>
      </c>
      <c r="AA248" s="25">
        <v>664.25461168572815</v>
      </c>
      <c r="AB248" s="28">
        <v>1.3207852304866208E-3</v>
      </c>
      <c r="AC248" s="24">
        <v>2.8112771724060708</v>
      </c>
    </row>
    <row r="249" spans="1:29" x14ac:dyDescent="0.25">
      <c r="A249">
        <v>230</v>
      </c>
      <c r="B249">
        <v>2.2999999999999998</v>
      </c>
      <c r="C249">
        <v>5.3</v>
      </c>
      <c r="D249">
        <v>36.191536926843455</v>
      </c>
      <c r="E249">
        <v>1465.2388136342793</v>
      </c>
      <c r="F249">
        <v>83.888132641586012</v>
      </c>
      <c r="G249">
        <v>8</v>
      </c>
      <c r="H249">
        <v>900</v>
      </c>
      <c r="I249">
        <v>88.247337639337289</v>
      </c>
      <c r="J249">
        <v>9.0654292967971714E-2</v>
      </c>
      <c r="K249">
        <v>1.9539455935037808E-2</v>
      </c>
      <c r="L249">
        <v>0.94765198162269593</v>
      </c>
      <c r="M249">
        <v>8.4419176608498567</v>
      </c>
      <c r="N249" s="40">
        <v>4016</v>
      </c>
      <c r="O249">
        <v>4016</v>
      </c>
      <c r="P249">
        <v>190.75604248046875</v>
      </c>
      <c r="Q249">
        <v>1.5294682688922048</v>
      </c>
      <c r="R249">
        <v>1.1693066566392134</v>
      </c>
      <c r="S249">
        <v>6.9225558122000752</v>
      </c>
      <c r="T249" s="23">
        <v>37.637677192152324</v>
      </c>
      <c r="U249" s="25">
        <v>29.649959414044758</v>
      </c>
      <c r="V249" s="26">
        <v>1706.8186815068698</v>
      </c>
      <c r="W249" s="26">
        <v>1304.8943129808792</v>
      </c>
      <c r="X249" s="26">
        <v>-483.33418546479504</v>
      </c>
      <c r="Y249" s="26">
        <v>-159.73406195043395</v>
      </c>
      <c r="Z249" s="26">
        <v>821.56012751608421</v>
      </c>
      <c r="AA249" s="25">
        <v>666.04344464132078</v>
      </c>
      <c r="AB249" s="28">
        <v>1.3237943181065859E-3</v>
      </c>
      <c r="AC249" s="24">
        <v>2.8102045225784531</v>
      </c>
    </row>
    <row r="250" spans="1:29" x14ac:dyDescent="0.25">
      <c r="A250">
        <v>231</v>
      </c>
      <c r="B250">
        <v>2.31</v>
      </c>
      <c r="C250">
        <v>5.3100000000000005</v>
      </c>
      <c r="D250">
        <v>35.706085337976425</v>
      </c>
      <c r="E250">
        <v>1468.0034151694385</v>
      </c>
      <c r="F250">
        <v>84.399917618263302</v>
      </c>
      <c r="G250">
        <v>8</v>
      </c>
      <c r="H250">
        <v>900</v>
      </c>
      <c r="I250">
        <v>88.580660619883176</v>
      </c>
      <c r="J250">
        <v>9.031316705041921E-2</v>
      </c>
      <c r="K250">
        <v>1.9486006502218867E-2</v>
      </c>
      <c r="L250">
        <v>0.94684284748727621</v>
      </c>
      <c r="M250">
        <v>8.4491317870017539</v>
      </c>
      <c r="N250" s="40">
        <v>4017</v>
      </c>
      <c r="O250">
        <v>4017</v>
      </c>
      <c r="P250">
        <v>190.77734375</v>
      </c>
      <c r="Q250">
        <v>1.5292582695419468</v>
      </c>
      <c r="R250">
        <v>1.1691537524701294</v>
      </c>
      <c r="S250">
        <v>6.9238796065181818</v>
      </c>
      <c r="T250" s="23">
        <v>37.652073408959382</v>
      </c>
      <c r="U250" s="25">
        <v>29.643322048011544</v>
      </c>
      <c r="V250" s="26">
        <v>1706.8549133923088</v>
      </c>
      <c r="W250" s="26">
        <v>1304.9305448663181</v>
      </c>
      <c r="X250" s="26">
        <v>-483.05448788051604</v>
      </c>
      <c r="Y250" s="26">
        <v>-159.66599135062739</v>
      </c>
      <c r="Z250" s="26">
        <v>821.87605698580205</v>
      </c>
      <c r="AA250" s="25">
        <v>667.83457700257065</v>
      </c>
      <c r="AB250" s="28">
        <v>1.3270168717802733E-3</v>
      </c>
      <c r="AC250" s="24">
        <v>2.8091300448693564</v>
      </c>
    </row>
    <row r="251" spans="1:29" x14ac:dyDescent="0.25">
      <c r="A251">
        <v>232</v>
      </c>
      <c r="B251">
        <v>2.3199999999999998</v>
      </c>
      <c r="C251">
        <v>5.32</v>
      </c>
      <c r="D251">
        <v>35.219718666001285</v>
      </c>
      <c r="E251">
        <v>1470.7680167045976</v>
      </c>
      <c r="F251">
        <v>84.913106403192685</v>
      </c>
      <c r="G251">
        <v>8</v>
      </c>
      <c r="H251">
        <v>900</v>
      </c>
      <c r="I251">
        <v>88.914611918959764</v>
      </c>
      <c r="J251">
        <v>8.997396296675636E-2</v>
      </c>
      <c r="K251">
        <v>1.9434334807799263E-2</v>
      </c>
      <c r="L251">
        <v>0.94611047582704555</v>
      </c>
      <c r="M251">
        <v>8.4556721486534379</v>
      </c>
      <c r="N251" s="40">
        <v>4017</v>
      </c>
      <c r="O251">
        <v>4017</v>
      </c>
      <c r="P251">
        <v>190.7957763671875</v>
      </c>
      <c r="Q251">
        <v>1.5294060241532084</v>
      </c>
      <c r="R251">
        <v>1.1692720271924788</v>
      </c>
      <c r="S251">
        <v>6.9252066233899621</v>
      </c>
      <c r="T251" s="23">
        <v>37.666507433697163</v>
      </c>
      <c r="U251" s="25">
        <v>29.629536938083266</v>
      </c>
      <c r="V251" s="26">
        <v>1706.8800937020503</v>
      </c>
      <c r="W251" s="26">
        <v>1304.95572517606</v>
      </c>
      <c r="X251" s="26">
        <v>-482.96445285023538</v>
      </c>
      <c r="Y251" s="26">
        <v>-159.51326680905757</v>
      </c>
      <c r="Z251" s="26">
        <v>821.99127232582464</v>
      </c>
      <c r="AA251" s="25">
        <v>669.68218186346405</v>
      </c>
      <c r="AB251" s="28">
        <v>1.3300258149637756E-3</v>
      </c>
      <c r="AC251" s="24">
        <v>2.8080535698967122</v>
      </c>
    </row>
    <row r="252" spans="1:29" x14ac:dyDescent="0.25">
      <c r="A252">
        <v>233</v>
      </c>
      <c r="B252">
        <v>2.33</v>
      </c>
      <c r="C252">
        <v>5.33</v>
      </c>
      <c r="D252">
        <v>34.732436910918004</v>
      </c>
      <c r="E252">
        <v>1473.5326182397566</v>
      </c>
      <c r="F252">
        <v>85.427659646146338</v>
      </c>
      <c r="G252">
        <v>8</v>
      </c>
      <c r="H252">
        <v>900</v>
      </c>
      <c r="I252">
        <v>89.249191536567068</v>
      </c>
      <c r="J252">
        <v>8.9636666307753049E-2</v>
      </c>
      <c r="K252">
        <v>1.9381350982898487E-2</v>
      </c>
      <c r="L252">
        <v>0.94530464962807026</v>
      </c>
      <c r="M252">
        <v>8.4628801975612795</v>
      </c>
      <c r="N252" s="40">
        <v>4018</v>
      </c>
      <c r="O252">
        <v>4018</v>
      </c>
      <c r="P252">
        <v>190.81689453125</v>
      </c>
      <c r="Q252">
        <v>1.5291946251633277</v>
      </c>
      <c r="R252">
        <v>1.1691178242350222</v>
      </c>
      <c r="S252">
        <v>6.9265366492049258</v>
      </c>
      <c r="T252" s="23">
        <v>37.680976962397388</v>
      </c>
      <c r="U252" s="25">
        <v>29.622863835824489</v>
      </c>
      <c r="V252" s="26">
        <v>1706.9152538779797</v>
      </c>
      <c r="W252" s="26">
        <v>1304.9908853519892</v>
      </c>
      <c r="X252" s="26">
        <v>-482.68406150244255</v>
      </c>
      <c r="Y252" s="26">
        <v>-159.44480280572273</v>
      </c>
      <c r="Z252" s="26">
        <v>822.30682384954662</v>
      </c>
      <c r="AA252" s="25">
        <v>671.47824619155119</v>
      </c>
      <c r="AB252" s="28">
        <v>1.3332494205702261E-3</v>
      </c>
      <c r="AC252" s="24">
        <v>2.8069752748259145</v>
      </c>
    </row>
    <row r="253" spans="1:29" x14ac:dyDescent="0.25">
      <c r="A253">
        <v>234</v>
      </c>
      <c r="B253">
        <v>2.34</v>
      </c>
      <c r="C253">
        <v>5.34</v>
      </c>
      <c r="D253">
        <v>34.244240072726576</v>
      </c>
      <c r="E253">
        <v>1476.2972197749157</v>
      </c>
      <c r="F253">
        <v>85.94361955053192</v>
      </c>
      <c r="G253">
        <v>8</v>
      </c>
      <c r="H253">
        <v>900</v>
      </c>
      <c r="I253">
        <v>89.584399472705101</v>
      </c>
      <c r="J253">
        <v>8.9301262798970577E-2</v>
      </c>
      <c r="K253">
        <v>1.9330135186669709E-2</v>
      </c>
      <c r="L253">
        <v>0.94457552200386941</v>
      </c>
      <c r="M253">
        <v>8.4694127823981749</v>
      </c>
      <c r="N253" s="40">
        <v>4018</v>
      </c>
      <c r="O253">
        <v>4018</v>
      </c>
      <c r="P253">
        <v>190.83514404296875</v>
      </c>
      <c r="Q253">
        <v>1.529340875605673</v>
      </c>
      <c r="R253">
        <v>1.1692347225922133</v>
      </c>
      <c r="S253">
        <v>6.9278698986254961</v>
      </c>
      <c r="T253" s="23">
        <v>37.695484349933864</v>
      </c>
      <c r="U253" s="25">
        <v>29.609049639731605</v>
      </c>
      <c r="V253" s="26">
        <v>1706.9393581448207</v>
      </c>
      <c r="W253" s="26">
        <v>1305.0149896188304</v>
      </c>
      <c r="X253" s="26">
        <v>-482.59345308216166</v>
      </c>
      <c r="Y253" s="26">
        <v>-159.29175247448734</v>
      </c>
      <c r="Z253" s="26">
        <v>822.42153653666878</v>
      </c>
      <c r="AA253" s="25">
        <v>673.32919084787568</v>
      </c>
      <c r="AB253" s="28">
        <v>1.3362584457956572E-3</v>
      </c>
      <c r="AC253" s="24">
        <v>2.8058949895127143</v>
      </c>
    </row>
    <row r="254" spans="1:29" x14ac:dyDescent="0.25">
      <c r="A254">
        <v>235</v>
      </c>
      <c r="B254">
        <v>2.35</v>
      </c>
      <c r="C254">
        <v>5.35</v>
      </c>
      <c r="D254">
        <v>33.75512815142703</v>
      </c>
      <c r="E254">
        <v>1479.0618213100745</v>
      </c>
      <c r="F254">
        <v>86.460946506780857</v>
      </c>
      <c r="G254">
        <v>8</v>
      </c>
      <c r="H254">
        <v>900</v>
      </c>
      <c r="I254">
        <v>89.920235727373836</v>
      </c>
      <c r="J254">
        <v>8.8967738299251503E-2</v>
      </c>
      <c r="K254">
        <v>1.9277613000406531E-2</v>
      </c>
      <c r="L254">
        <v>0.94377306417092688</v>
      </c>
      <c r="M254">
        <v>8.4766140332980715</v>
      </c>
      <c r="N254" s="40">
        <v>4019</v>
      </c>
      <c r="O254">
        <v>4019</v>
      </c>
      <c r="P254">
        <v>190.8560791015625</v>
      </c>
      <c r="Q254">
        <v>1.529128078395201</v>
      </c>
      <c r="R254">
        <v>1.1690792247242583</v>
      </c>
      <c r="S254">
        <v>6.9292061570712917</v>
      </c>
      <c r="T254" s="23">
        <v>37.710027280987191</v>
      </c>
      <c r="U254" s="25">
        <v>29.602341126372959</v>
      </c>
      <c r="V254" s="26">
        <v>1706.9734594018303</v>
      </c>
      <c r="W254" s="26">
        <v>1305.04909087584</v>
      </c>
      <c r="X254" s="26">
        <v>-482.31238392799719</v>
      </c>
      <c r="Y254" s="26">
        <v>-159.22289642057842</v>
      </c>
      <c r="Z254" s="26">
        <v>822.73670694784278</v>
      </c>
      <c r="AA254" s="25">
        <v>675.12825318849377</v>
      </c>
      <c r="AB254" s="28">
        <v>1.3394830784809741E-3</v>
      </c>
      <c r="AC254" s="24">
        <v>2.8048128917175759</v>
      </c>
    </row>
    <row r="255" spans="1:29" x14ac:dyDescent="0.25">
      <c r="A255">
        <v>236</v>
      </c>
      <c r="B255">
        <v>2.36</v>
      </c>
      <c r="C255">
        <v>5.3599999999999994</v>
      </c>
      <c r="D255">
        <v>33.26510114701933</v>
      </c>
      <c r="E255">
        <v>1481.8264228452333</v>
      </c>
      <c r="F255">
        <v>86.979682929168263</v>
      </c>
      <c r="G255">
        <v>8</v>
      </c>
      <c r="H255">
        <v>900</v>
      </c>
      <c r="I255">
        <v>90.2567003005733</v>
      </c>
      <c r="J255">
        <v>8.8636078799228885E-2</v>
      </c>
      <c r="K255">
        <v>1.9226847426207165E-2</v>
      </c>
      <c r="L255">
        <v>0.94304715301194908</v>
      </c>
      <c r="M255">
        <v>8.4831389124596974</v>
      </c>
      <c r="N255" s="40">
        <v>4020</v>
      </c>
      <c r="O255">
        <v>4020</v>
      </c>
      <c r="P255">
        <v>190.87417602539063</v>
      </c>
      <c r="Q255">
        <v>1.5288926537357161</v>
      </c>
      <c r="R255">
        <v>1.1689041463988543</v>
      </c>
      <c r="S255">
        <v>6.9305456401497727</v>
      </c>
      <c r="T255" s="23">
        <v>37.724608121710439</v>
      </c>
      <c r="U255" s="25">
        <v>29.595860044621247</v>
      </c>
      <c r="V255" s="26">
        <v>1706.9967564873716</v>
      </c>
      <c r="W255" s="26">
        <v>1305.0723879613811</v>
      </c>
      <c r="X255" s="26">
        <v>-482.02582089656903</v>
      </c>
      <c r="Y255" s="26">
        <v>-159.15656370059639</v>
      </c>
      <c r="Z255" s="26">
        <v>823.04656706481205</v>
      </c>
      <c r="AA255" s="25">
        <v>676.98253896427218</v>
      </c>
      <c r="AB255" s="28">
        <v>1.3427159475716266E-3</v>
      </c>
      <c r="AC255" s="24">
        <v>2.8037288107404934</v>
      </c>
    </row>
    <row r="256" spans="1:29" x14ac:dyDescent="0.25">
      <c r="A256">
        <v>237</v>
      </c>
      <c r="B256">
        <v>2.37</v>
      </c>
      <c r="C256">
        <v>5.37</v>
      </c>
      <c r="D256">
        <v>32.774159059503461</v>
      </c>
      <c r="E256">
        <v>1484.5910243803926</v>
      </c>
      <c r="F256">
        <v>87.499788996394329</v>
      </c>
      <c r="G256">
        <v>8</v>
      </c>
      <c r="H256">
        <v>900</v>
      </c>
      <c r="I256">
        <v>90.593793192303508</v>
      </c>
      <c r="J256">
        <v>8.8306270419855309E-2</v>
      </c>
      <c r="K256">
        <v>1.917635542005754E-2</v>
      </c>
      <c r="L256">
        <v>0.94232539403290305</v>
      </c>
      <c r="M256">
        <v>8.4896364362655223</v>
      </c>
      <c r="N256" s="40">
        <v>4020</v>
      </c>
      <c r="O256">
        <v>4020</v>
      </c>
      <c r="P256">
        <v>190.89207458496094</v>
      </c>
      <c r="Q256">
        <v>1.5290360203073987</v>
      </c>
      <c r="R256">
        <v>1.1690184573361155</v>
      </c>
      <c r="S256">
        <v>6.9318883560973443</v>
      </c>
      <c r="T256" s="23">
        <v>37.739226982140821</v>
      </c>
      <c r="U256" s="25">
        <v>29.582007997636758</v>
      </c>
      <c r="V256" s="26">
        <v>1707.0190460807189</v>
      </c>
      <c r="W256" s="26">
        <v>1305.0946775547284</v>
      </c>
      <c r="X256" s="26">
        <v>-481.93426139231372</v>
      </c>
      <c r="Y256" s="26">
        <v>-159.00307543928631</v>
      </c>
      <c r="Z256" s="26">
        <v>823.16041616241466</v>
      </c>
      <c r="AA256" s="25">
        <v>678.78186362429346</v>
      </c>
      <c r="AB256" s="28">
        <v>1.3457255203048746E-3</v>
      </c>
      <c r="AC256" s="24">
        <v>2.8026427439753139</v>
      </c>
    </row>
    <row r="257" spans="1:29" x14ac:dyDescent="0.25">
      <c r="A257">
        <v>238</v>
      </c>
      <c r="B257">
        <v>2.38</v>
      </c>
      <c r="C257">
        <v>5.38</v>
      </c>
      <c r="D257">
        <v>32.282301888879495</v>
      </c>
      <c r="E257">
        <v>1487.3556259155516</v>
      </c>
      <c r="F257">
        <v>88.021264520859233</v>
      </c>
      <c r="G257">
        <v>8</v>
      </c>
      <c r="H257">
        <v>900</v>
      </c>
      <c r="I257">
        <v>90.931514402564403</v>
      </c>
      <c r="J257">
        <v>8.7978299410950839E-2</v>
      </c>
      <c r="K257">
        <v>1.9124514300741774E-2</v>
      </c>
      <c r="L257">
        <v>0.94152797535146415</v>
      </c>
      <c r="M257">
        <v>8.4968266577673059</v>
      </c>
      <c r="N257" s="40">
        <v>4021</v>
      </c>
      <c r="O257">
        <v>4021</v>
      </c>
      <c r="P257">
        <v>190.91273498535156</v>
      </c>
      <c r="Q257">
        <v>1.5288212053042329</v>
      </c>
      <c r="R257">
        <v>1.168861077754823</v>
      </c>
      <c r="S257">
        <v>6.9332340816176492</v>
      </c>
      <c r="T257" s="23">
        <v>37.753881450880606</v>
      </c>
      <c r="U257" s="25">
        <v>29.575243794597309</v>
      </c>
      <c r="V257" s="26">
        <v>1707.0515607223811</v>
      </c>
      <c r="W257" s="26">
        <v>1305.1271921963905</v>
      </c>
      <c r="X257" s="26">
        <v>-481.65212919193198</v>
      </c>
      <c r="Y257" s="26">
        <v>-158.93360526908893</v>
      </c>
      <c r="Z257" s="26">
        <v>823.47506300445855</v>
      </c>
      <c r="AA257" s="25">
        <v>680.58340924911363</v>
      </c>
      <c r="AB257" s="28">
        <v>1.3489518552507462E-3</v>
      </c>
      <c r="AC257" s="24">
        <v>2.801554875949511</v>
      </c>
    </row>
    <row r="258" spans="1:29" x14ac:dyDescent="0.25">
      <c r="A258">
        <v>239</v>
      </c>
      <c r="B258">
        <v>2.39</v>
      </c>
      <c r="C258">
        <v>5.3900000000000006</v>
      </c>
      <c r="D258">
        <v>31.789529635147336</v>
      </c>
      <c r="E258">
        <v>1490.1202274507109</v>
      </c>
      <c r="F258">
        <v>88.544153617164923</v>
      </c>
      <c r="G258">
        <v>8</v>
      </c>
      <c r="H258">
        <v>900</v>
      </c>
      <c r="I258">
        <v>91.269863931356042</v>
      </c>
      <c r="J258">
        <v>8.7652152149769721E-2</v>
      </c>
      <c r="K258">
        <v>1.9074410996314965E-2</v>
      </c>
      <c r="L258">
        <v>0.94080678309169907</v>
      </c>
      <c r="M258">
        <v>8.5033400521520814</v>
      </c>
      <c r="N258" s="40">
        <v>4021</v>
      </c>
      <c r="O258">
        <v>4021</v>
      </c>
      <c r="P258">
        <v>190.93055725097656</v>
      </c>
      <c r="Q258">
        <v>1.5289639252627323</v>
      </c>
      <c r="R258">
        <v>1.1689747622510749</v>
      </c>
      <c r="S258">
        <v>6.9345830334728999</v>
      </c>
      <c r="T258" s="23">
        <v>37.768573908166459</v>
      </c>
      <c r="U258" s="25">
        <v>29.561354139912005</v>
      </c>
      <c r="V258" s="26">
        <v>1707.0732213690094</v>
      </c>
      <c r="W258" s="26">
        <v>1305.1488528430189</v>
      </c>
      <c r="X258" s="26">
        <v>-481.56025281647385</v>
      </c>
      <c r="Y258" s="26">
        <v>-158.77968831205993</v>
      </c>
      <c r="Z258" s="26">
        <v>823.58860002654501</v>
      </c>
      <c r="AA258" s="25">
        <v>682.44244114952346</v>
      </c>
      <c r="AB258" s="28">
        <v>1.3519611638894702E-3</v>
      </c>
      <c r="AC258" s="24">
        <v>2.800465035346873</v>
      </c>
    </row>
    <row r="259" spans="1:29" x14ac:dyDescent="0.25">
      <c r="A259">
        <v>240</v>
      </c>
      <c r="B259">
        <v>2.4</v>
      </c>
      <c r="C259">
        <v>5.4</v>
      </c>
      <c r="D259">
        <v>31.295842298307097</v>
      </c>
      <c r="E259">
        <v>1492.8848289858697</v>
      </c>
      <c r="F259">
        <v>89.068416201311379</v>
      </c>
      <c r="G259">
        <v>8</v>
      </c>
      <c r="H259">
        <v>900</v>
      </c>
      <c r="I259">
        <v>91.608841778678382</v>
      </c>
      <c r="J259">
        <v>8.7327815139585901E-2</v>
      </c>
      <c r="K259">
        <v>1.9023015445009846E-2</v>
      </c>
      <c r="L259">
        <v>0.94001256537677147</v>
      </c>
      <c r="M259">
        <v>8.5105245340986233</v>
      </c>
      <c r="N259" s="40">
        <v>4022</v>
      </c>
      <c r="O259">
        <v>4022</v>
      </c>
      <c r="P259">
        <v>190.9510498046875</v>
      </c>
      <c r="Q259">
        <v>1.5287478378197259</v>
      </c>
      <c r="R259">
        <v>1.1688162068590313</v>
      </c>
      <c r="S259">
        <v>6.9359349946367894</v>
      </c>
      <c r="T259" s="23">
        <v>37.783302010018595</v>
      </c>
      <c r="U259" s="25">
        <v>29.554554283017815</v>
      </c>
      <c r="V259" s="26">
        <v>1707.104784625792</v>
      </c>
      <c r="W259" s="26">
        <v>1305.1804160998015</v>
      </c>
      <c r="X259" s="26">
        <v>-481.27753307511432</v>
      </c>
      <c r="Y259" s="26">
        <v>-158.70981418657442</v>
      </c>
      <c r="Z259" s="26">
        <v>823.90288302468718</v>
      </c>
      <c r="AA259" s="25">
        <v>684.24898400454606</v>
      </c>
      <c r="AB259" s="28">
        <v>1.3551884318436791E-3</v>
      </c>
      <c r="AC259" s="24">
        <v>2.799373401421839</v>
      </c>
    </row>
    <row r="260" spans="1:29" x14ac:dyDescent="0.25">
      <c r="A260">
        <v>241</v>
      </c>
      <c r="B260">
        <v>2.41</v>
      </c>
      <c r="C260">
        <v>5.41</v>
      </c>
      <c r="D260">
        <v>30.801239878358718</v>
      </c>
      <c r="E260">
        <v>1495.6494305210288</v>
      </c>
      <c r="F260">
        <v>89.594095215183145</v>
      </c>
      <c r="G260">
        <v>8</v>
      </c>
      <c r="H260">
        <v>900</v>
      </c>
      <c r="I260">
        <v>91.948447944531424</v>
      </c>
      <c r="J260">
        <v>8.7005275008296593E-2</v>
      </c>
      <c r="K260">
        <v>1.8973348371373717E-2</v>
      </c>
      <c r="L260">
        <v>0.93929451143050435</v>
      </c>
      <c r="M260">
        <v>8.5170304975128097</v>
      </c>
      <c r="N260" s="40">
        <v>4023</v>
      </c>
      <c r="O260">
        <v>4023</v>
      </c>
      <c r="P260">
        <v>190.96870422363281</v>
      </c>
      <c r="Q260">
        <v>1.5285091414369818</v>
      </c>
      <c r="R260">
        <v>1.1686380744127718</v>
      </c>
      <c r="S260">
        <v>6.9372901830686331</v>
      </c>
      <c r="T260" s="23">
        <v>37.798068150727104</v>
      </c>
      <c r="U260" s="25">
        <v>29.547980436227363</v>
      </c>
      <c r="V260" s="26">
        <v>1707.125489521316</v>
      </c>
      <c r="W260" s="26">
        <v>1305.2011209953255</v>
      </c>
      <c r="X260" s="26">
        <v>-480.98919822769687</v>
      </c>
      <c r="Y260" s="26">
        <v>-158.64246484049261</v>
      </c>
      <c r="Z260" s="26">
        <v>824.21192276762861</v>
      </c>
      <c r="AA260" s="25">
        <v>686.11139612461579</v>
      </c>
      <c r="AB260" s="28">
        <v>1.3584239491866157E-3</v>
      </c>
      <c r="AC260" s="24">
        <v>2.7982798021041115</v>
      </c>
    </row>
    <row r="261" spans="1:29" x14ac:dyDescent="0.25">
      <c r="A261">
        <v>242</v>
      </c>
      <c r="B261">
        <v>2.42</v>
      </c>
      <c r="C261">
        <v>5.42</v>
      </c>
      <c r="D261">
        <v>30.305722375302189</v>
      </c>
      <c r="E261">
        <v>1498.4140320561878</v>
      </c>
      <c r="F261">
        <v>90.121150313959888</v>
      </c>
      <c r="G261">
        <v>8</v>
      </c>
      <c r="H261">
        <v>900</v>
      </c>
      <c r="I261">
        <v>92.288682428915195</v>
      </c>
      <c r="J261">
        <v>8.6684518507043937E-2</v>
      </c>
      <c r="K261">
        <v>1.8923947118951054E-2</v>
      </c>
      <c r="L261">
        <v>0.93858055165303478</v>
      </c>
      <c r="M261">
        <v>8.5235092352066566</v>
      </c>
      <c r="N261" s="40">
        <v>4023</v>
      </c>
      <c r="O261">
        <v>4023</v>
      </c>
      <c r="P261">
        <v>190.98619079589844</v>
      </c>
      <c r="Q261">
        <v>1.528649103561504</v>
      </c>
      <c r="R261">
        <v>1.1687492922120124</v>
      </c>
      <c r="S261">
        <v>6.9386486070178197</v>
      </c>
      <c r="T261" s="23">
        <v>37.812872440813628</v>
      </c>
      <c r="U261" s="25">
        <v>29.534052970083945</v>
      </c>
      <c r="V261" s="26">
        <v>1707.1454506825135</v>
      </c>
      <c r="W261" s="26">
        <v>1305.2210821565225</v>
      </c>
      <c r="X261" s="26">
        <v>-480.89646852260682</v>
      </c>
      <c r="Y261" s="26">
        <v>-158.48810040547232</v>
      </c>
      <c r="Z261" s="26">
        <v>824.32461363391565</v>
      </c>
      <c r="AA261" s="25">
        <v>687.91816606559905</v>
      </c>
      <c r="AB261" s="28">
        <v>1.3614336790954695E-3</v>
      </c>
      <c r="AC261" s="24">
        <v>2.7971842348208154</v>
      </c>
    </row>
    <row r="262" spans="1:29" x14ac:dyDescent="0.25">
      <c r="A262">
        <v>243</v>
      </c>
      <c r="B262">
        <v>2.4300000000000002</v>
      </c>
      <c r="C262">
        <v>5.43</v>
      </c>
      <c r="D262">
        <v>29.809289789137544</v>
      </c>
      <c r="E262">
        <v>1501.1786335913466</v>
      </c>
      <c r="F262">
        <v>90.649581298106213</v>
      </c>
      <c r="G262">
        <v>8</v>
      </c>
      <c r="H262">
        <v>900</v>
      </c>
      <c r="I262">
        <v>92.629545231829681</v>
      </c>
      <c r="J262">
        <v>8.6365532508854564E-2</v>
      </c>
      <c r="K262">
        <v>1.8873211731501527E-2</v>
      </c>
      <c r="L262">
        <v>0.93779125877285352</v>
      </c>
      <c r="M262">
        <v>8.5306830546366985</v>
      </c>
      <c r="N262" s="40">
        <v>4024</v>
      </c>
      <c r="O262">
        <v>4024</v>
      </c>
      <c r="P262">
        <v>191.00640869140625</v>
      </c>
      <c r="Q262">
        <v>1.5284310039421676</v>
      </c>
      <c r="R262">
        <v>1.1685888562010609</v>
      </c>
      <c r="S262">
        <v>6.9400100406969152</v>
      </c>
      <c r="T262" s="23">
        <v>37.827712439603964</v>
      </c>
      <c r="U262" s="25">
        <v>29.527197500320099</v>
      </c>
      <c r="V262" s="26">
        <v>1707.1754099716459</v>
      </c>
      <c r="W262" s="26">
        <v>1305.2510414456553</v>
      </c>
      <c r="X262" s="26">
        <v>-480.61266899660518</v>
      </c>
      <c r="Y262" s="26">
        <v>-158.41761701250903</v>
      </c>
      <c r="Z262" s="26">
        <v>824.63837244905017</v>
      </c>
      <c r="AA262" s="25">
        <v>689.7271766808235</v>
      </c>
      <c r="AB262" s="28">
        <v>1.3646625214134289E-3</v>
      </c>
      <c r="AC262" s="24">
        <v>2.7960868856029011</v>
      </c>
    </row>
    <row r="263" spans="1:29" x14ac:dyDescent="0.25">
      <c r="A263">
        <v>244</v>
      </c>
      <c r="B263">
        <v>2.44</v>
      </c>
      <c r="C263">
        <v>5.4399999999999995</v>
      </c>
      <c r="D263">
        <v>29.311942119864742</v>
      </c>
      <c r="E263">
        <v>1503.9432351265057</v>
      </c>
      <c r="F263">
        <v>91.179432822174519</v>
      </c>
      <c r="G263">
        <v>8</v>
      </c>
      <c r="H263">
        <v>900</v>
      </c>
      <c r="I263">
        <v>92.971036353274883</v>
      </c>
      <c r="J263">
        <v>8.6048304007296378E-2</v>
      </c>
      <c r="K263">
        <v>1.8824186509256841E-2</v>
      </c>
      <c r="L263">
        <v>0.9370778133884986</v>
      </c>
      <c r="M263">
        <v>8.5371779010238065</v>
      </c>
      <c r="N263" s="40">
        <v>4024</v>
      </c>
      <c r="O263">
        <v>4024</v>
      </c>
      <c r="P263">
        <v>191.02381896972656</v>
      </c>
      <c r="Q263">
        <v>1.5285703207816093</v>
      </c>
      <c r="R263">
        <v>1.1686994469037537</v>
      </c>
      <c r="S263">
        <v>6.9413747032183286</v>
      </c>
      <c r="T263" s="23">
        <v>37.842590555496351</v>
      </c>
      <c r="U263" s="25">
        <v>29.513232611157253</v>
      </c>
      <c r="V263" s="26">
        <v>1707.1947343430843</v>
      </c>
      <c r="W263" s="26">
        <v>1305.2703658170935</v>
      </c>
      <c r="X263" s="26">
        <v>-480.51961695966713</v>
      </c>
      <c r="Y263" s="26">
        <v>-158.26282789532769</v>
      </c>
      <c r="Z263" s="26">
        <v>824.7507488574264</v>
      </c>
      <c r="AA263" s="25">
        <v>691.59437312555303</v>
      </c>
      <c r="AB263" s="28">
        <v>1.3676719025514927E-3</v>
      </c>
      <c r="AC263" s="24">
        <v>2.7949875817730487</v>
      </c>
    </row>
    <row r="264" spans="1:29" x14ac:dyDescent="0.25">
      <c r="A264">
        <v>245</v>
      </c>
      <c r="B264">
        <v>2.4500000000000002</v>
      </c>
      <c r="C264">
        <v>5.45</v>
      </c>
      <c r="D264">
        <v>28.813679367483775</v>
      </c>
      <c r="E264">
        <v>1506.7078366616649</v>
      </c>
      <c r="F264">
        <v>91.710664277785241</v>
      </c>
      <c r="G264">
        <v>8</v>
      </c>
      <c r="H264">
        <v>900</v>
      </c>
      <c r="I264">
        <v>93.313155793250829</v>
      </c>
      <c r="J264">
        <v>8.5732820115152777E-2</v>
      </c>
      <c r="K264">
        <v>1.8773883066404699E-2</v>
      </c>
      <c r="L264">
        <v>0.93629164811788768</v>
      </c>
      <c r="M264">
        <v>8.544346215286037</v>
      </c>
      <c r="N264" s="40">
        <v>4025</v>
      </c>
      <c r="O264">
        <v>4025</v>
      </c>
      <c r="P264">
        <v>191.04386901855469</v>
      </c>
      <c r="Q264">
        <v>1.5283509521484377</v>
      </c>
      <c r="R264">
        <v>1.168537835609752</v>
      </c>
      <c r="S264">
        <v>6.9427423751208801</v>
      </c>
      <c r="T264" s="23">
        <v>37.857504415891512</v>
      </c>
      <c r="U264" s="25">
        <v>29.506341562911771</v>
      </c>
      <c r="V264" s="26">
        <v>1707.2237311346378</v>
      </c>
      <c r="W264" s="26">
        <v>1305.2993626086472</v>
      </c>
      <c r="X264" s="26">
        <v>-480.2352193300112</v>
      </c>
      <c r="Y264" s="26">
        <v>-158.19194398822944</v>
      </c>
      <c r="Z264" s="26">
        <v>825.06414327863604</v>
      </c>
      <c r="AA264" s="25">
        <v>693.4083784024474</v>
      </c>
      <c r="AB264" s="28">
        <v>1.3709015936118618E-3</v>
      </c>
      <c r="AC264" s="24">
        <v>2.7938865040542735</v>
      </c>
    </row>
    <row r="265" spans="1:29" x14ac:dyDescent="0.25">
      <c r="A265">
        <v>246</v>
      </c>
      <c r="B265">
        <v>2.46</v>
      </c>
      <c r="C265">
        <v>5.46</v>
      </c>
      <c r="D265">
        <v>28.314501531994704</v>
      </c>
      <c r="E265">
        <v>1509.4724381968238</v>
      </c>
      <c r="F265">
        <v>92.243319134781473</v>
      </c>
      <c r="G265">
        <v>8</v>
      </c>
      <c r="H265">
        <v>900</v>
      </c>
      <c r="I265">
        <v>93.655903551757476</v>
      </c>
      <c r="J265">
        <v>8.5419068063113876E-2</v>
      </c>
      <c r="K265">
        <v>1.8725280705311036E-2</v>
      </c>
      <c r="L265">
        <v>0.93558126854368762</v>
      </c>
      <c r="M265">
        <v>8.5508338708540901</v>
      </c>
      <c r="N265" s="40">
        <v>4025</v>
      </c>
      <c r="O265">
        <v>4025</v>
      </c>
      <c r="P265">
        <v>191.06109619140625</v>
      </c>
      <c r="Q265">
        <v>1.5284887695312501</v>
      </c>
      <c r="R265">
        <v>1.1686470478150348</v>
      </c>
      <c r="S265">
        <v>6.944113276714492</v>
      </c>
      <c r="T265" s="23">
        <v>37.872456443278722</v>
      </c>
      <c r="U265" s="25">
        <v>29.492347829109118</v>
      </c>
      <c r="V265" s="26">
        <v>1707.2419522753535</v>
      </c>
      <c r="W265" s="26">
        <v>1305.3175837493629</v>
      </c>
      <c r="X265" s="26">
        <v>-480.14156568055751</v>
      </c>
      <c r="Y265" s="26">
        <v>-158.03683868622903</v>
      </c>
      <c r="Z265" s="26">
        <v>825.17601806880543</v>
      </c>
      <c r="AA265" s="25">
        <v>695.27889811713192</v>
      </c>
      <c r="AB265" s="28">
        <v>1.3739108556638513E-3</v>
      </c>
      <c r="AC265" s="24">
        <v>2.7927834790210824</v>
      </c>
    </row>
    <row r="266" spans="1:29" x14ac:dyDescent="0.25">
      <c r="A266">
        <v>247</v>
      </c>
      <c r="B266">
        <v>2.4700000000000002</v>
      </c>
      <c r="C266">
        <v>5.4700000000000006</v>
      </c>
      <c r="D266">
        <v>27.814408613397447</v>
      </c>
      <c r="E266">
        <v>1512.2370397319828</v>
      </c>
      <c r="F266">
        <v>92.77735652291868</v>
      </c>
      <c r="G266">
        <v>8</v>
      </c>
      <c r="H266">
        <v>900</v>
      </c>
      <c r="I266">
        <v>93.999279628794866</v>
      </c>
      <c r="J266">
        <v>8.5107035198484157E-2</v>
      </c>
      <c r="K266">
        <v>1.8675405689938623E-2</v>
      </c>
      <c r="L266">
        <v>0.93479829116107283</v>
      </c>
      <c r="M266">
        <v>8.5579959608864318</v>
      </c>
      <c r="N266" s="40">
        <v>4026</v>
      </c>
      <c r="O266">
        <v>4026</v>
      </c>
      <c r="P266">
        <v>191.08097839355469</v>
      </c>
      <c r="Q266">
        <v>1.5282681332023005</v>
      </c>
      <c r="R266">
        <v>1.1684842650063627</v>
      </c>
      <c r="S266">
        <v>6.9454871875701558</v>
      </c>
      <c r="T266" s="23">
        <v>37.887444253653939</v>
      </c>
      <c r="U266" s="25">
        <v>29.48542153236415</v>
      </c>
      <c r="V266" s="26">
        <v>1707.2699992241187</v>
      </c>
      <c r="W266" s="26">
        <v>1305.3456306981282</v>
      </c>
      <c r="X266" s="26">
        <v>-479.8565857889198</v>
      </c>
      <c r="Y266" s="26">
        <v>-157.96555569911382</v>
      </c>
      <c r="Z266" s="26">
        <v>825.48904490920836</v>
      </c>
      <c r="AA266" s="25">
        <v>697.09588217471207</v>
      </c>
      <c r="AB266" s="28">
        <v>1.3771413712895253E-3</v>
      </c>
      <c r="AC266" s="24">
        <v>2.7916786879741498</v>
      </c>
    </row>
    <row r="267" spans="1:29" x14ac:dyDescent="0.25">
      <c r="A267">
        <v>248</v>
      </c>
      <c r="B267">
        <v>2.48</v>
      </c>
      <c r="C267">
        <v>5.48</v>
      </c>
      <c r="D267">
        <v>27.313400611692106</v>
      </c>
      <c r="E267">
        <v>1515.0016412671421</v>
      </c>
      <c r="F267">
        <v>93.312820124942988</v>
      </c>
      <c r="G267">
        <v>8</v>
      </c>
      <c r="H267">
        <v>900</v>
      </c>
      <c r="I267">
        <v>94.34328402436293</v>
      </c>
      <c r="J267">
        <v>8.4796708983907149E-2</v>
      </c>
      <c r="K267">
        <v>1.8627221044956281E-2</v>
      </c>
      <c r="L267">
        <v>0.93409095207223769</v>
      </c>
      <c r="M267">
        <v>8.5644764915583096</v>
      </c>
      <c r="N267" s="40">
        <v>4026</v>
      </c>
      <c r="O267">
        <v>4026</v>
      </c>
      <c r="P267">
        <v>191.09803771972656</v>
      </c>
      <c r="Q267">
        <v>1.5284045739133623</v>
      </c>
      <c r="R267">
        <v>1.1685922205369095</v>
      </c>
      <c r="S267">
        <v>6.9468643289414453</v>
      </c>
      <c r="T267" s="23">
        <v>37.902470280843396</v>
      </c>
      <c r="U267" s="25">
        <v>29.471399013650807</v>
      </c>
      <c r="V267" s="26">
        <v>1707.2872497505682</v>
      </c>
      <c r="W267" s="26">
        <v>1305.3628812245777</v>
      </c>
      <c r="X267" s="26">
        <v>-479.76244886231723</v>
      </c>
      <c r="Y267" s="26">
        <v>-157.81012062400518</v>
      </c>
      <c r="Z267" s="26">
        <v>825.60043236226045</v>
      </c>
      <c r="AA267" s="25">
        <v>698.96969181482621</v>
      </c>
      <c r="AB267" s="28">
        <v>1.3801504816326471E-3</v>
      </c>
      <c r="AC267" s="24">
        <v>2.7905719569468865</v>
      </c>
    </row>
    <row r="268" spans="1:29" x14ac:dyDescent="0.25">
      <c r="A268">
        <v>249</v>
      </c>
      <c r="B268">
        <v>2.4900000000000002</v>
      </c>
      <c r="C268">
        <v>5.49</v>
      </c>
      <c r="D268">
        <v>26.811477526878615</v>
      </c>
      <c r="E268">
        <v>1517.7662428023009</v>
      </c>
      <c r="F268">
        <v>93.849668857014478</v>
      </c>
      <c r="G268">
        <v>8</v>
      </c>
      <c r="H268">
        <v>900</v>
      </c>
      <c r="I268">
        <v>94.687916738461738</v>
      </c>
      <c r="J268">
        <v>8.4488076996105693E-2</v>
      </c>
      <c r="K268">
        <v>1.8577769223787777E-2</v>
      </c>
      <c r="L268">
        <v>0.93331113391585108</v>
      </c>
      <c r="M268">
        <v>8.571632448479173</v>
      </c>
      <c r="N268" s="40">
        <v>4027</v>
      </c>
      <c r="O268">
        <v>4027</v>
      </c>
      <c r="P268">
        <v>191.11775207519531</v>
      </c>
      <c r="Q268">
        <v>1.5281826711748918</v>
      </c>
      <c r="R268">
        <v>1.1684282663685033</v>
      </c>
      <c r="S268">
        <v>6.948244479423078</v>
      </c>
      <c r="T268" s="23">
        <v>37.917532129333331</v>
      </c>
      <c r="U268" s="25">
        <v>29.464437505435011</v>
      </c>
      <c r="V268" s="26">
        <v>1707.3143425023115</v>
      </c>
      <c r="W268" s="26">
        <v>1305.3899739763208</v>
      </c>
      <c r="X268" s="26">
        <v>-479.47688258405219</v>
      </c>
      <c r="Y268" s="26">
        <v>-157.73844000301446</v>
      </c>
      <c r="Z268" s="26">
        <v>825.9130913922686</v>
      </c>
      <c r="AA268" s="25">
        <v>700.78968003331306</v>
      </c>
      <c r="AB268" s="28">
        <v>1.383381788644833E-3</v>
      </c>
      <c r="AC268" s="24">
        <v>2.7894634678217916</v>
      </c>
    </row>
    <row r="269" spans="1:29" x14ac:dyDescent="0.25">
      <c r="A269">
        <v>250</v>
      </c>
      <c r="B269">
        <v>2.5</v>
      </c>
      <c r="C269">
        <v>5.5</v>
      </c>
      <c r="D269">
        <v>26.308639358957002</v>
      </c>
      <c r="E269">
        <v>1520.5308443374597</v>
      </c>
      <c r="F269">
        <v>94.387946616821907</v>
      </c>
      <c r="G269">
        <v>8</v>
      </c>
      <c r="H269">
        <v>900</v>
      </c>
      <c r="I269">
        <v>95.033177771091246</v>
      </c>
      <c r="J269">
        <v>8.418112692463886E-2</v>
      </c>
      <c r="K269">
        <v>1.8529997170806379E-2</v>
      </c>
      <c r="L269">
        <v>0.93260680726636958</v>
      </c>
      <c r="M269">
        <v>8.5781059474028201</v>
      </c>
      <c r="N269" s="40">
        <v>4028</v>
      </c>
      <c r="O269">
        <v>4028</v>
      </c>
      <c r="P269">
        <v>191.1346435546875</v>
      </c>
      <c r="Q269">
        <v>1.5279383124282369</v>
      </c>
      <c r="R269">
        <v>1.168244861815116</v>
      </c>
      <c r="S269">
        <v>6.9496278612117228</v>
      </c>
      <c r="T269" s="23">
        <v>37.932632244293195</v>
      </c>
      <c r="U269" s="25">
        <v>29.457699485758397</v>
      </c>
      <c r="V269" s="26">
        <v>1707.3306181210328</v>
      </c>
      <c r="W269" s="26">
        <v>1305.406249595042</v>
      </c>
      <c r="X269" s="26">
        <v>-479.18560680687824</v>
      </c>
      <c r="Y269" s="26">
        <v>-157.66927165233733</v>
      </c>
      <c r="Z269" s="26">
        <v>826.22064278816379</v>
      </c>
      <c r="AA269" s="25">
        <v>702.66677126884372</v>
      </c>
      <c r="AB269" s="28">
        <v>1.3866213684821105E-3</v>
      </c>
      <c r="AC269" s="24">
        <v>2.788353046093893</v>
      </c>
    </row>
    <row r="270" spans="1:29" x14ac:dyDescent="0.25">
      <c r="A270">
        <v>251</v>
      </c>
      <c r="B270">
        <v>2.5099999999999998</v>
      </c>
      <c r="C270">
        <v>5.51</v>
      </c>
      <c r="D270">
        <v>25.804886107927238</v>
      </c>
      <c r="E270">
        <v>1523.295445872619</v>
      </c>
      <c r="F270">
        <v>94.927612106666373</v>
      </c>
      <c r="G270">
        <v>8</v>
      </c>
      <c r="H270">
        <v>900</v>
      </c>
      <c r="I270">
        <v>95.37906712225147</v>
      </c>
      <c r="J270">
        <v>8.3875846570674192E-2</v>
      </c>
      <c r="K270">
        <v>1.848247772256776E-2</v>
      </c>
      <c r="L270">
        <v>0.93190647414089967</v>
      </c>
      <c r="M270">
        <v>8.5845524438222114</v>
      </c>
      <c r="N270" s="40">
        <v>4028</v>
      </c>
      <c r="O270">
        <v>4028</v>
      </c>
      <c r="P270">
        <v>191.15138244628906</v>
      </c>
      <c r="Q270">
        <v>1.5280721238258461</v>
      </c>
      <c r="R270">
        <v>1.168350470360489</v>
      </c>
      <c r="S270">
        <v>6.9510144825802049</v>
      </c>
      <c r="T270" s="23">
        <v>37.947770737115881</v>
      </c>
      <c r="U270" s="25">
        <v>29.443639316979429</v>
      </c>
      <c r="V270" s="26">
        <v>1707.3462704129925</v>
      </c>
      <c r="W270" s="26">
        <v>1305.4219018870019</v>
      </c>
      <c r="X270" s="26">
        <v>-479.09069901829741</v>
      </c>
      <c r="Y270" s="26">
        <v>-157.51338451923658</v>
      </c>
      <c r="Z270" s="26">
        <v>826.33120286870451</v>
      </c>
      <c r="AA270" s="25">
        <v>704.48692663464021</v>
      </c>
      <c r="AB270" s="28">
        <v>1.3896306770897482E-3</v>
      </c>
      <c r="AC270" s="24">
        <v>2.787240689247747</v>
      </c>
    </row>
    <row r="271" spans="1:29" x14ac:dyDescent="0.25">
      <c r="A271">
        <v>252</v>
      </c>
      <c r="B271">
        <v>2.52</v>
      </c>
      <c r="C271">
        <v>5.52</v>
      </c>
      <c r="D271">
        <v>25.300217773789353</v>
      </c>
      <c r="E271">
        <v>1526.0600474077778</v>
      </c>
      <c r="F271">
        <v>95.46866510562603</v>
      </c>
      <c r="G271">
        <v>8</v>
      </c>
      <c r="H271">
        <v>900</v>
      </c>
      <c r="I271">
        <v>95.72558479194241</v>
      </c>
      <c r="J271">
        <v>8.357222384577577E-2</v>
      </c>
      <c r="K271">
        <v>1.8433650485761843E-2</v>
      </c>
      <c r="L271">
        <v>0.93113138438202392</v>
      </c>
      <c r="M271">
        <v>8.5916983727376603</v>
      </c>
      <c r="N271" s="40">
        <v>4029</v>
      </c>
      <c r="O271">
        <v>4029</v>
      </c>
      <c r="P271">
        <v>191.17083740234375</v>
      </c>
      <c r="Q271">
        <v>1.5278483406193768</v>
      </c>
      <c r="R271">
        <v>1.1681847595082973</v>
      </c>
      <c r="S271">
        <v>6.9524041132572947</v>
      </c>
      <c r="T271" s="23">
        <v>37.962945114221185</v>
      </c>
      <c r="U271" s="25">
        <v>29.436622395873055</v>
      </c>
      <c r="V271" s="26">
        <v>1707.371865702665</v>
      </c>
      <c r="W271" s="26">
        <v>1305.4474971766745</v>
      </c>
      <c r="X271" s="26">
        <v>-478.80414696626201</v>
      </c>
      <c r="Y271" s="26">
        <v>-157.44108852632527</v>
      </c>
      <c r="Z271" s="26">
        <v>826.64335021041245</v>
      </c>
      <c r="AA271" s="25">
        <v>706.30935912769962</v>
      </c>
      <c r="AB271" s="28">
        <v>1.3928633314685968E-3</v>
      </c>
      <c r="AC271" s="24">
        <v>2.7861265859774491</v>
      </c>
    </row>
    <row r="272" spans="1:29" x14ac:dyDescent="0.25">
      <c r="A272">
        <v>253</v>
      </c>
      <c r="B272">
        <v>2.5299999999999998</v>
      </c>
      <c r="C272">
        <v>5.5299999999999994</v>
      </c>
      <c r="D272">
        <v>24.79463435654332</v>
      </c>
      <c r="E272">
        <v>1528.8246489429368</v>
      </c>
      <c r="F272">
        <v>96.011151251152327</v>
      </c>
      <c r="G272">
        <v>8</v>
      </c>
      <c r="H272">
        <v>900</v>
      </c>
      <c r="I272">
        <v>96.072730780164079</v>
      </c>
      <c r="J272">
        <v>8.3270246770707407E-2</v>
      </c>
      <c r="K272">
        <v>1.8386485526479701E-2</v>
      </c>
      <c r="L272">
        <v>0.93043147647841706</v>
      </c>
      <c r="M272">
        <v>8.5981613931196073</v>
      </c>
      <c r="N272" s="40">
        <v>4029</v>
      </c>
      <c r="O272">
        <v>4029</v>
      </c>
      <c r="P272">
        <v>191.18748474121094</v>
      </c>
      <c r="Q272">
        <v>1.5279813871101993</v>
      </c>
      <c r="R272">
        <v>1.1682896179565014</v>
      </c>
      <c r="S272">
        <v>6.9537969765887633</v>
      </c>
      <c r="T272" s="23">
        <v>37.978157834921042</v>
      </c>
      <c r="U272" s="25">
        <v>29.422525173195357</v>
      </c>
      <c r="V272" s="26">
        <v>1707.386731641647</v>
      </c>
      <c r="W272" s="26">
        <v>1305.4623631156564</v>
      </c>
      <c r="X272" s="26">
        <v>-478.70878614073217</v>
      </c>
      <c r="Y272" s="26">
        <v>-157.28479945220482</v>
      </c>
      <c r="Z272" s="26">
        <v>826.75357697492427</v>
      </c>
      <c r="AA272" s="25">
        <v>708.19121321329465</v>
      </c>
      <c r="AB272" s="28">
        <v>1.3958721412343778E-3</v>
      </c>
      <c r="AC272" s="24">
        <v>2.7850105611883809</v>
      </c>
    </row>
    <row r="273" spans="1:29" x14ac:dyDescent="0.25">
      <c r="A273">
        <v>254</v>
      </c>
      <c r="B273">
        <v>2.54</v>
      </c>
      <c r="C273">
        <v>5.54</v>
      </c>
      <c r="D273">
        <v>24.288135856189097</v>
      </c>
      <c r="E273">
        <v>1531.5892504780961</v>
      </c>
      <c r="F273">
        <v>96.55502898056389</v>
      </c>
      <c r="G273">
        <v>8</v>
      </c>
      <c r="H273">
        <v>900</v>
      </c>
      <c r="I273">
        <v>96.420505086916492</v>
      </c>
      <c r="J273">
        <v>8.2969903474251122E-2</v>
      </c>
      <c r="K273">
        <v>1.8338067036739299E-2</v>
      </c>
      <c r="L273">
        <v>0.92965938811935001</v>
      </c>
      <c r="M273">
        <v>8.6053022238430366</v>
      </c>
      <c r="N273" s="40">
        <v>4030</v>
      </c>
      <c r="O273">
        <v>4030</v>
      </c>
      <c r="P273">
        <v>191.20675659179688</v>
      </c>
      <c r="Q273">
        <v>1.5277562189220497</v>
      </c>
      <c r="R273">
        <v>1.1681226108671308</v>
      </c>
      <c r="S273">
        <v>6.9551928487299977</v>
      </c>
      <c r="T273" s="23">
        <v>37.99340647488841</v>
      </c>
      <c r="U273" s="25">
        <v>29.415472848592227</v>
      </c>
      <c r="V273" s="26">
        <v>1707.4112090717906</v>
      </c>
      <c r="W273" s="26">
        <v>1305.4868405458003</v>
      </c>
      <c r="X273" s="26">
        <v>-478.42149619241127</v>
      </c>
      <c r="Y273" s="26">
        <v>-157.21212467428958</v>
      </c>
      <c r="Z273" s="26">
        <v>827.06534435338904</v>
      </c>
      <c r="AA273" s="25">
        <v>710.01856224816004</v>
      </c>
      <c r="AB273" s="28">
        <v>1.3991054948476744E-3</v>
      </c>
      <c r="AC273" s="24">
        <v>2.7838927982054553</v>
      </c>
    </row>
    <row r="274" spans="1:29" x14ac:dyDescent="0.25">
      <c r="A274">
        <v>255</v>
      </c>
      <c r="B274">
        <v>2.5499999999999998</v>
      </c>
      <c r="C274">
        <v>5.55</v>
      </c>
      <c r="D274">
        <v>23.780722272726791</v>
      </c>
      <c r="E274">
        <v>1534.3538520132549</v>
      </c>
      <c r="F274">
        <v>97.100342724916842</v>
      </c>
      <c r="G274">
        <v>8</v>
      </c>
      <c r="H274">
        <v>900</v>
      </c>
      <c r="I274">
        <v>96.768907712199592</v>
      </c>
      <c r="J274">
        <v>8.2671182192040449E-2</v>
      </c>
      <c r="K274">
        <v>1.8291302173084358E-2</v>
      </c>
      <c r="L274">
        <v>0.92896242126590445</v>
      </c>
      <c r="M274">
        <v>8.611758470378529</v>
      </c>
      <c r="N274" s="40">
        <v>4030</v>
      </c>
      <c r="O274">
        <v>4030</v>
      </c>
      <c r="P274">
        <v>191.22325134277344</v>
      </c>
      <c r="Q274">
        <v>1.5278880132102495</v>
      </c>
      <c r="R274">
        <v>1.1682263332817606</v>
      </c>
      <c r="S274">
        <v>6.9565919542248453</v>
      </c>
      <c r="T274" s="23">
        <v>38.008693507592852</v>
      </c>
      <c r="U274" s="25">
        <v>29.401347017703213</v>
      </c>
      <c r="V274" s="26">
        <v>1707.4252253119089</v>
      </c>
      <c r="W274" s="26">
        <v>1305.5008567859184</v>
      </c>
      <c r="X274" s="26">
        <v>-478.32575884926803</v>
      </c>
      <c r="Y274" s="26">
        <v>-157.0554964343338</v>
      </c>
      <c r="Z274" s="26">
        <v>827.17509793665033</v>
      </c>
      <c r="AA274" s="25">
        <v>711.90373884572682</v>
      </c>
      <c r="AB274" s="28">
        <v>1.4021140377975527E-3</v>
      </c>
      <c r="AC274" s="24">
        <v>2.7827731211967381</v>
      </c>
    </row>
    <row r="275" spans="1:29" x14ac:dyDescent="0.25">
      <c r="A275">
        <v>256</v>
      </c>
      <c r="B275">
        <v>2.56</v>
      </c>
      <c r="C275">
        <v>5.5600000000000005</v>
      </c>
      <c r="D275">
        <v>23.272393606156299</v>
      </c>
      <c r="E275">
        <v>1537.118453548414</v>
      </c>
      <c r="F275">
        <v>97.647050657756921</v>
      </c>
      <c r="G275">
        <v>8</v>
      </c>
      <c r="H275">
        <v>900</v>
      </c>
      <c r="I275">
        <v>97.11793865601345</v>
      </c>
      <c r="J275">
        <v>8.2374071265408258E-2</v>
      </c>
      <c r="K275">
        <v>1.8243289216034391E-2</v>
      </c>
      <c r="L275">
        <v>0.92819339439451765</v>
      </c>
      <c r="M275">
        <v>8.6188934852510855</v>
      </c>
      <c r="N275" s="40">
        <v>4031</v>
      </c>
      <c r="O275">
        <v>4031</v>
      </c>
      <c r="P275">
        <v>191.24237060546875</v>
      </c>
      <c r="Q275">
        <v>1.5276617051590411</v>
      </c>
      <c r="R275">
        <v>1.1680582775150503</v>
      </c>
      <c r="S275">
        <v>6.9579940682626429</v>
      </c>
      <c r="T275" s="23">
        <v>38.024016497263517</v>
      </c>
      <c r="U275" s="25">
        <v>29.394259622742538</v>
      </c>
      <c r="V275" s="26">
        <v>1707.4488699680942</v>
      </c>
      <c r="W275" s="26">
        <v>1305.5245014421039</v>
      </c>
      <c r="X275" s="26">
        <v>-478.03799087977995</v>
      </c>
      <c r="Y275" s="26">
        <v>-156.98241384612962</v>
      </c>
      <c r="Z275" s="26">
        <v>827.48651056232393</v>
      </c>
      <c r="AA275" s="25">
        <v>713.73413809493377</v>
      </c>
      <c r="AB275" s="28">
        <v>1.4053480669806717E-3</v>
      </c>
      <c r="AC275" s="24">
        <v>2.7816517140514678</v>
      </c>
    </row>
    <row r="276" spans="1:29" x14ac:dyDescent="0.25">
      <c r="A276">
        <v>257</v>
      </c>
      <c r="B276">
        <v>2.57</v>
      </c>
      <c r="C276">
        <v>5.57</v>
      </c>
      <c r="D276">
        <v>22.763149856477725</v>
      </c>
      <c r="E276">
        <v>1539.8830550835733</v>
      </c>
      <c r="F276">
        <v>98.19519742458067</v>
      </c>
      <c r="G276">
        <v>8</v>
      </c>
      <c r="H276">
        <v>900</v>
      </c>
      <c r="I276">
        <v>97.467597918357981</v>
      </c>
      <c r="J276">
        <v>8.2078559140249446E-2</v>
      </c>
      <c r="K276">
        <v>1.8196919661850119E-2</v>
      </c>
      <c r="L276">
        <v>0.92749934481020313</v>
      </c>
      <c r="M276">
        <v>8.6253430202013384</v>
      </c>
      <c r="N276" s="40">
        <v>4031</v>
      </c>
      <c r="O276">
        <v>4031</v>
      </c>
      <c r="P276">
        <v>191.25871276855469</v>
      </c>
      <c r="Q276">
        <v>1.5277922478659047</v>
      </c>
      <c r="R276">
        <v>1.1681608636128082</v>
      </c>
      <c r="S276">
        <v>6.9593994163296236</v>
      </c>
      <c r="T276" s="23">
        <v>38.039377928748948</v>
      </c>
      <c r="U276" s="25">
        <v>29.380105252754756</v>
      </c>
      <c r="V276" s="26">
        <v>1707.4620329305149</v>
      </c>
      <c r="W276" s="26">
        <v>1305.5376644045243</v>
      </c>
      <c r="X276" s="26">
        <v>-477.94187365994208</v>
      </c>
      <c r="Y276" s="26">
        <v>-156.82544816449132</v>
      </c>
      <c r="Z276" s="26">
        <v>827.59579074458225</v>
      </c>
      <c r="AA276" s="25">
        <v>715.62264209232171</v>
      </c>
      <c r="AB276" s="28">
        <v>1.40835631104963E-3</v>
      </c>
      <c r="AC276" s="24">
        <v>2.7805284004078596</v>
      </c>
    </row>
    <row r="277" spans="1:29" x14ac:dyDescent="0.25">
      <c r="A277">
        <v>258</v>
      </c>
      <c r="B277">
        <v>2.58</v>
      </c>
      <c r="C277">
        <v>5.58</v>
      </c>
      <c r="D277">
        <v>22.252991023690996</v>
      </c>
      <c r="E277">
        <v>1542.6476566187321</v>
      </c>
      <c r="F277">
        <v>98.744740983920835</v>
      </c>
      <c r="G277">
        <v>8</v>
      </c>
      <c r="H277">
        <v>900</v>
      </c>
      <c r="I277">
        <v>97.817885499233242</v>
      </c>
      <c r="J277">
        <v>8.1784634365897321E-2</v>
      </c>
      <c r="K277">
        <v>1.8149307365870133E-2</v>
      </c>
      <c r="L277">
        <v>0.92673335239573873</v>
      </c>
      <c r="M277">
        <v>8.632472306428653</v>
      </c>
      <c r="N277" s="40">
        <v>4032</v>
      </c>
      <c r="O277">
        <v>4032</v>
      </c>
      <c r="P277">
        <v>191.27764892578125</v>
      </c>
      <c r="Q277">
        <v>1.527564557393392</v>
      </c>
      <c r="R277">
        <v>1.1679915155426139</v>
      </c>
      <c r="S277">
        <v>6.9608077726406732</v>
      </c>
      <c r="T277" s="23">
        <v>38.0547753547296</v>
      </c>
      <c r="U277" s="25">
        <v>29.37298283427095</v>
      </c>
      <c r="V277" s="26">
        <v>1707.4845682336143</v>
      </c>
      <c r="W277" s="26">
        <v>1305.560199707624</v>
      </c>
      <c r="X277" s="26">
        <v>-477.65337978949299</v>
      </c>
      <c r="Y277" s="26">
        <v>-156.75198978742873</v>
      </c>
      <c r="Z277" s="26">
        <v>827.90681991813096</v>
      </c>
      <c r="AA277" s="25">
        <v>717.45600701484648</v>
      </c>
      <c r="AB277" s="28">
        <v>1.411590983135369E-3</v>
      </c>
      <c r="AC277" s="24">
        <v>2.7794033647235521</v>
      </c>
    </row>
    <row r="278" spans="1:29" x14ac:dyDescent="0.25">
      <c r="A278">
        <v>259</v>
      </c>
      <c r="B278">
        <v>2.59</v>
      </c>
      <c r="C278">
        <v>5.59</v>
      </c>
      <c r="D278">
        <v>21.741917107796148</v>
      </c>
      <c r="E278">
        <v>1545.4122581538909</v>
      </c>
      <c r="F278">
        <v>99.295726197759066</v>
      </c>
      <c r="G278">
        <v>8</v>
      </c>
      <c r="H278">
        <v>900</v>
      </c>
      <c r="I278">
        <v>98.168801398639204</v>
      </c>
      <c r="J278">
        <v>8.1492285594014544E-2</v>
      </c>
      <c r="K278">
        <v>1.8103328351571513E-2</v>
      </c>
      <c r="L278">
        <v>0.92604219363560536</v>
      </c>
      <c r="M278">
        <v>8.6389152189624472</v>
      </c>
      <c r="N278" s="40">
        <v>4033</v>
      </c>
      <c r="O278">
        <v>4033</v>
      </c>
      <c r="P278">
        <v>191.2938232421875</v>
      </c>
      <c r="Q278">
        <v>1.5273149289358885</v>
      </c>
      <c r="R278">
        <v>1.167803209340609</v>
      </c>
      <c r="S278">
        <v>6.9622193636238086</v>
      </c>
      <c r="T278" s="23">
        <v>38.070211271438886</v>
      </c>
      <c r="U278" s="25">
        <v>29.366081434846734</v>
      </c>
      <c r="V278" s="26">
        <v>1707.4967376416373</v>
      </c>
      <c r="W278" s="26">
        <v>1305.572369115647</v>
      </c>
      <c r="X278" s="26">
        <v>-477.35945105423843</v>
      </c>
      <c r="Y278" s="26">
        <v>-156.68098553521378</v>
      </c>
      <c r="Z278" s="26">
        <v>828.21291806140857</v>
      </c>
      <c r="AA278" s="25">
        <v>719.34771839653024</v>
      </c>
      <c r="AB278" s="28">
        <v>1.41483395124542E-3</v>
      </c>
      <c r="AC278" s="24">
        <v>2.7782764301096754</v>
      </c>
    </row>
    <row r="279" spans="1:29" x14ac:dyDescent="0.25">
      <c r="A279">
        <v>260</v>
      </c>
      <c r="B279">
        <v>2.6</v>
      </c>
      <c r="C279">
        <v>5.6</v>
      </c>
      <c r="D279">
        <v>21.229928108793146</v>
      </c>
      <c r="E279">
        <v>1548.1768596890502</v>
      </c>
      <c r="F279">
        <v>99.848110809350786</v>
      </c>
      <c r="G279">
        <v>8</v>
      </c>
      <c r="H279">
        <v>900</v>
      </c>
      <c r="I279">
        <v>98.520345616575895</v>
      </c>
      <c r="J279">
        <v>8.1201501577497642E-2</v>
      </c>
      <c r="K279">
        <v>1.8057589603232779E-2</v>
      </c>
      <c r="L279">
        <v>0.92535493229760513</v>
      </c>
      <c r="M279">
        <v>8.6453313434407733</v>
      </c>
      <c r="N279" s="40">
        <v>4033</v>
      </c>
      <c r="O279">
        <v>4033</v>
      </c>
      <c r="P279">
        <v>191.30982971191406</v>
      </c>
      <c r="Q279">
        <v>1.5274427266857509</v>
      </c>
      <c r="R279">
        <v>1.1679033243252133</v>
      </c>
      <c r="S279">
        <v>6.963634197575054</v>
      </c>
      <c r="T279" s="23">
        <v>38.085685791139383</v>
      </c>
      <c r="U279" s="25">
        <v>29.351889635227771</v>
      </c>
      <c r="V279" s="26">
        <v>1707.5081322162471</v>
      </c>
      <c r="W279" s="26">
        <v>1305.5837636902568</v>
      </c>
      <c r="X279" s="26">
        <v>-477.26240350268267</v>
      </c>
      <c r="Y279" s="26">
        <v>-156.52359410885987</v>
      </c>
      <c r="Z279" s="26">
        <v>828.3213601875741</v>
      </c>
      <c r="AA279" s="25">
        <v>721.18123311266277</v>
      </c>
      <c r="AB279" s="28">
        <v>1.4178421738595404E-3</v>
      </c>
      <c r="AC279" s="24">
        <v>2.7771475941058568</v>
      </c>
    </row>
    <row r="280" spans="1:29" x14ac:dyDescent="0.25">
      <c r="A280">
        <v>261</v>
      </c>
      <c r="B280">
        <v>2.61</v>
      </c>
      <c r="C280">
        <v>5.6099999999999994</v>
      </c>
      <c r="D280">
        <v>20.717024026682012</v>
      </c>
      <c r="E280">
        <v>1550.941461224209</v>
      </c>
      <c r="F280">
        <v>100.40189457671526</v>
      </c>
      <c r="G280">
        <v>8</v>
      </c>
      <c r="H280">
        <v>900</v>
      </c>
      <c r="I280">
        <v>98.872518153043302</v>
      </c>
      <c r="J280">
        <v>8.0912271169395311E-2</v>
      </c>
      <c r="K280">
        <v>1.8010568773771496E-2</v>
      </c>
      <c r="L280">
        <v>0.92459348288373211</v>
      </c>
      <c r="M280">
        <v>8.6524512102861131</v>
      </c>
      <c r="N280" s="40">
        <v>4034</v>
      </c>
      <c r="O280">
        <v>4034</v>
      </c>
      <c r="P280">
        <v>191.32852172851563</v>
      </c>
      <c r="Q280">
        <v>1.5272132869752613</v>
      </c>
      <c r="R280">
        <v>1.1677323434612852</v>
      </c>
      <c r="S280">
        <v>6.9650520397489135</v>
      </c>
      <c r="T280" s="23">
        <v>38.101196367177799</v>
      </c>
      <c r="U280" s="25">
        <v>29.344712070989445</v>
      </c>
      <c r="V280" s="26">
        <v>1707.5292781080898</v>
      </c>
      <c r="W280" s="26">
        <v>1305.6049095820988</v>
      </c>
      <c r="X280" s="26">
        <v>-476.97302047579592</v>
      </c>
      <c r="Y280" s="26">
        <v>-156.44951465840361</v>
      </c>
      <c r="Z280" s="26">
        <v>828.63188910630288</v>
      </c>
      <c r="AA280" s="25">
        <v>723.01695039211006</v>
      </c>
      <c r="AB280" s="28">
        <v>1.4210779696544051E-3</v>
      </c>
      <c r="AC280" s="24">
        <v>2.7760170480066435</v>
      </c>
    </row>
    <row r="281" spans="1:29" x14ac:dyDescent="0.25">
      <c r="A281">
        <v>262</v>
      </c>
      <c r="B281">
        <v>2.62</v>
      </c>
      <c r="C281">
        <v>5.62</v>
      </c>
      <c r="D281">
        <v>20.203204861462691</v>
      </c>
      <c r="E281">
        <v>1553.706062759368</v>
      </c>
      <c r="F281">
        <v>100.95712412696484</v>
      </c>
      <c r="G281">
        <v>8</v>
      </c>
      <c r="H281">
        <v>900</v>
      </c>
      <c r="I281">
        <v>99.225319008041467</v>
      </c>
      <c r="J281">
        <v>8.0624583321840068E-2</v>
      </c>
      <c r="K281">
        <v>1.796516450675132E-2</v>
      </c>
      <c r="L281">
        <v>0.92390656391735593</v>
      </c>
      <c r="M281">
        <v>8.6588842556546712</v>
      </c>
      <c r="N281" s="40">
        <v>4034</v>
      </c>
      <c r="O281">
        <v>4034</v>
      </c>
      <c r="P281">
        <v>191.34445190429688</v>
      </c>
      <c r="Q281">
        <v>1.5273404440551215</v>
      </c>
      <c r="R281">
        <v>1.1678318294448178</v>
      </c>
      <c r="S281">
        <v>6.9664731177185679</v>
      </c>
      <c r="T281" s="23">
        <v>38.116745509966229</v>
      </c>
      <c r="U281" s="25">
        <v>29.330483626834447</v>
      </c>
      <c r="V281" s="26">
        <v>1707.5400103179238</v>
      </c>
      <c r="W281" s="26">
        <v>1305.6156417919335</v>
      </c>
      <c r="X281" s="26">
        <v>-476.87563486744727</v>
      </c>
      <c r="Y281" s="26">
        <v>-156.29171375693181</v>
      </c>
      <c r="Z281" s="26">
        <v>828.74000692448624</v>
      </c>
      <c r="AA281" s="25">
        <v>724.91340617092965</v>
      </c>
      <c r="AB281" s="28">
        <v>1.4240855459162205E-3</v>
      </c>
      <c r="AC281" s="24">
        <v>2.7748846143509085</v>
      </c>
    </row>
    <row r="282" spans="1:29" x14ac:dyDescent="0.25">
      <c r="A282">
        <v>263</v>
      </c>
      <c r="B282">
        <v>2.63</v>
      </c>
      <c r="C282">
        <v>5.63</v>
      </c>
      <c r="D282">
        <v>19.688470613135284</v>
      </c>
      <c r="E282">
        <v>1556.4706642945273</v>
      </c>
      <c r="F282">
        <v>101.51375693688104</v>
      </c>
      <c r="G282">
        <v>8</v>
      </c>
      <c r="H282">
        <v>900</v>
      </c>
      <c r="I282">
        <v>99.578748181570305</v>
      </c>
      <c r="J282">
        <v>8.033842708499335E-2</v>
      </c>
      <c r="K282">
        <v>1.7918530827393329E-2</v>
      </c>
      <c r="L282">
        <v>0.9231479969011398</v>
      </c>
      <c r="M282">
        <v>8.6659994138044176</v>
      </c>
      <c r="N282" s="40">
        <v>4035</v>
      </c>
      <c r="O282">
        <v>4035</v>
      </c>
      <c r="P282">
        <v>191.36297607421875</v>
      </c>
      <c r="Q282">
        <v>1.5271097471102464</v>
      </c>
      <c r="R282">
        <v>1.1676596753858348</v>
      </c>
      <c r="S282">
        <v>6.9678972032644841</v>
      </c>
      <c r="T282" s="23">
        <v>38.132330743277279</v>
      </c>
      <c r="U282" s="25">
        <v>29.323270877796197</v>
      </c>
      <c r="V282" s="26">
        <v>1707.5601566377056</v>
      </c>
      <c r="W282" s="26">
        <v>1305.6357881117153</v>
      </c>
      <c r="X282" s="26">
        <v>-476.58561999290214</v>
      </c>
      <c r="Y282" s="26">
        <v>-156.21724699361727</v>
      </c>
      <c r="Z282" s="26">
        <v>829.05016811881319</v>
      </c>
      <c r="AA282" s="25">
        <v>726.75411041247514</v>
      </c>
      <c r="AB282" s="28">
        <v>1.4273218937299603E-3</v>
      </c>
      <c r="AC282" s="24">
        <v>2.773750479004788</v>
      </c>
    </row>
    <row r="283" spans="1:29" x14ac:dyDescent="0.25">
      <c r="A283">
        <v>264</v>
      </c>
      <c r="B283">
        <v>2.64</v>
      </c>
      <c r="C283">
        <v>5.6400000000000006</v>
      </c>
      <c r="D283">
        <v>19.172821281699694</v>
      </c>
      <c r="E283">
        <v>1559.2352658296863</v>
      </c>
      <c r="F283">
        <v>102.07183840551978</v>
      </c>
      <c r="G283">
        <v>8</v>
      </c>
      <c r="H283">
        <v>900</v>
      </c>
      <c r="I283">
        <v>99.9328056736299</v>
      </c>
      <c r="J283">
        <v>8.0053791606003372E-2</v>
      </c>
      <c r="K283">
        <v>1.7873505462043519E-2</v>
      </c>
      <c r="L283">
        <v>0.9224639013378283</v>
      </c>
      <c r="M283">
        <v>8.672426084530553</v>
      </c>
      <c r="N283" s="40">
        <v>4035</v>
      </c>
      <c r="O283">
        <v>4035</v>
      </c>
      <c r="P283">
        <v>191.37875366210938</v>
      </c>
      <c r="Q283">
        <v>1.5272356549987416</v>
      </c>
      <c r="R283">
        <v>1.1677580238241581</v>
      </c>
      <c r="S283">
        <v>6.9693245251582141</v>
      </c>
      <c r="T283" s="23">
        <v>38.147954591745552</v>
      </c>
      <c r="U283" s="25">
        <v>29.309014104554706</v>
      </c>
      <c r="V283" s="26">
        <v>1707.5700210331952</v>
      </c>
      <c r="W283" s="26">
        <v>1305.6456525072049</v>
      </c>
      <c r="X283" s="26">
        <v>-476.48784055470628</v>
      </c>
      <c r="Y283" s="26">
        <v>-156.05911470299361</v>
      </c>
      <c r="Z283" s="26">
        <v>829.15781195249861</v>
      </c>
      <c r="AA283" s="25">
        <v>728.65389070485492</v>
      </c>
      <c r="AB283" s="28">
        <v>1.4303290579515959E-3</v>
      </c>
      <c r="AC283" s="24">
        <v>2.7726144637809953</v>
      </c>
    </row>
    <row r="284" spans="1:29" x14ac:dyDescent="0.25">
      <c r="A284">
        <v>265</v>
      </c>
      <c r="B284">
        <v>2.65</v>
      </c>
      <c r="C284">
        <v>5.65</v>
      </c>
      <c r="D284">
        <v>18.656256867156017</v>
      </c>
      <c r="E284">
        <v>1561.9998673648452</v>
      </c>
      <c r="F284">
        <v>102.63132574398486</v>
      </c>
      <c r="G284">
        <v>8</v>
      </c>
      <c r="H284">
        <v>900</v>
      </c>
      <c r="I284">
        <v>100.28749148422018</v>
      </c>
      <c r="J284">
        <v>7.9770666127976356E-2</v>
      </c>
      <c r="K284">
        <v>1.7827255993437981E-2</v>
      </c>
      <c r="L284">
        <v>0.9217082765582888</v>
      </c>
      <c r="M284">
        <v>8.6795358178538393</v>
      </c>
      <c r="N284" s="40">
        <v>4036</v>
      </c>
      <c r="O284">
        <v>4036</v>
      </c>
      <c r="P284">
        <v>191.39712524414063</v>
      </c>
      <c r="Q284">
        <v>1.5270038238011221</v>
      </c>
      <c r="R284">
        <v>1.1675848219816993</v>
      </c>
      <c r="S284">
        <v>6.9707548542161657</v>
      </c>
      <c r="T284" s="23">
        <v>38.163614567662037</v>
      </c>
      <c r="U284" s="25">
        <v>29.301766506651255</v>
      </c>
      <c r="V284" s="26">
        <v>1707.5893164001129</v>
      </c>
      <c r="W284" s="26">
        <v>1305.6649478741224</v>
      </c>
      <c r="X284" s="26">
        <v>-476.19733151532057</v>
      </c>
      <c r="Y284" s="26">
        <v>-155.9842469163917</v>
      </c>
      <c r="Z284" s="26">
        <v>829.46761635880182</v>
      </c>
      <c r="AA284" s="25">
        <v>730.49760885649346</v>
      </c>
      <c r="AB284" s="28">
        <v>1.4335659346400575E-3</v>
      </c>
      <c r="AC284" s="24">
        <v>2.7714767550964177</v>
      </c>
    </row>
    <row r="285" spans="1:29" x14ac:dyDescent="0.25">
      <c r="A285">
        <v>266</v>
      </c>
      <c r="B285">
        <v>2.66</v>
      </c>
      <c r="C285">
        <v>5.66</v>
      </c>
      <c r="D285">
        <v>18.138777369504187</v>
      </c>
      <c r="E285">
        <v>1564.764468900004</v>
      </c>
      <c r="F285">
        <v>103.1922645673058</v>
      </c>
      <c r="G285">
        <v>8</v>
      </c>
      <c r="H285">
        <v>900</v>
      </c>
      <c r="I285">
        <v>100.64280561334118</v>
      </c>
      <c r="J285">
        <v>7.9489039988959953E-2</v>
      </c>
      <c r="K285">
        <v>1.7782605072290677E-2</v>
      </c>
      <c r="L285">
        <v>0.92102698205100764</v>
      </c>
      <c r="M285">
        <v>8.6859561727334391</v>
      </c>
      <c r="N285" s="40">
        <v>4036</v>
      </c>
      <c r="O285">
        <v>4036</v>
      </c>
      <c r="P285">
        <v>191.41275024414063</v>
      </c>
      <c r="Q285">
        <v>1.5271284831172767</v>
      </c>
      <c r="R285">
        <v>1.1676820326428679</v>
      </c>
      <c r="S285">
        <v>6.9721884201508058</v>
      </c>
      <c r="T285" s="23">
        <v>38.179313207080988</v>
      </c>
      <c r="U285" s="25">
        <v>29.287481482257604</v>
      </c>
      <c r="V285" s="26">
        <v>1707.598309636569</v>
      </c>
      <c r="W285" s="26">
        <v>1305.6739411105784</v>
      </c>
      <c r="X285" s="26">
        <v>-476.09915523531038</v>
      </c>
      <c r="Y285" s="26">
        <v>-155.82578501220675</v>
      </c>
      <c r="Z285" s="26">
        <v>829.57478587526805</v>
      </c>
      <c r="AA285" s="25">
        <v>732.40068183964274</v>
      </c>
      <c r="AB285" s="28">
        <v>1.4365726553178249E-3</v>
      </c>
      <c r="AC285" s="24">
        <v>2.7703371742453879</v>
      </c>
    </row>
    <row r="286" spans="1:29" x14ac:dyDescent="0.25">
      <c r="A286">
        <v>267</v>
      </c>
      <c r="B286">
        <v>2.67</v>
      </c>
      <c r="C286">
        <v>5.67</v>
      </c>
      <c r="D286">
        <v>17.620382788744241</v>
      </c>
      <c r="E286">
        <v>1567.5290704351632</v>
      </c>
      <c r="F286">
        <v>103.75461187015301</v>
      </c>
      <c r="G286">
        <v>8</v>
      </c>
      <c r="H286">
        <v>900</v>
      </c>
      <c r="I286">
        <v>100.9987480609929</v>
      </c>
      <c r="J286">
        <v>7.9208902620939617E-2</v>
      </c>
      <c r="K286">
        <v>1.7736735274230041E-2</v>
      </c>
      <c r="L286">
        <v>0.92027427399565354</v>
      </c>
      <c r="M286">
        <v>8.6930605647222343</v>
      </c>
      <c r="N286" s="40">
        <v>4037</v>
      </c>
      <c r="O286">
        <v>4037</v>
      </c>
      <c r="P286">
        <v>191.43095397949219</v>
      </c>
      <c r="Q286">
        <v>1.5268953971116295</v>
      </c>
      <c r="R286">
        <v>1.1675076614529181</v>
      </c>
      <c r="S286">
        <v>6.9736249928061236</v>
      </c>
      <c r="T286" s="23">
        <v>38.195048010706955</v>
      </c>
      <c r="U286" s="25">
        <v>29.280199091577284</v>
      </c>
      <c r="V286" s="26">
        <v>1707.61661402971</v>
      </c>
      <c r="W286" s="26">
        <v>1305.6922455037193</v>
      </c>
      <c r="X286" s="26">
        <v>-475.80802657848028</v>
      </c>
      <c r="Y286" s="26">
        <v>-155.75053302055466</v>
      </c>
      <c r="Z286" s="26">
        <v>829.884218925239</v>
      </c>
      <c r="AA286" s="25">
        <v>734.24736589448332</v>
      </c>
      <c r="AB286" s="28">
        <v>1.4398100287289495E-3</v>
      </c>
      <c r="AC286" s="24">
        <v>2.7691959081995314</v>
      </c>
    </row>
    <row r="287" spans="1:29" x14ac:dyDescent="0.25">
      <c r="A287">
        <v>268</v>
      </c>
      <c r="B287">
        <v>2.68</v>
      </c>
      <c r="C287">
        <v>5.68</v>
      </c>
      <c r="D287">
        <v>17.101073124876123</v>
      </c>
      <c r="E287">
        <v>1570.2936719703221</v>
      </c>
      <c r="F287">
        <v>104.31841348557936</v>
      </c>
      <c r="G287">
        <v>8</v>
      </c>
      <c r="H287">
        <v>900</v>
      </c>
      <c r="I287">
        <v>101.35531882717534</v>
      </c>
      <c r="J287">
        <v>7.8930243548847132E-2</v>
      </c>
      <c r="K287">
        <v>1.7692454352577162E-2</v>
      </c>
      <c r="L287">
        <v>0.91959575558984552</v>
      </c>
      <c r="M287">
        <v>8.6994746891460526</v>
      </c>
      <c r="N287" s="40">
        <v>4037</v>
      </c>
      <c r="O287">
        <v>4037</v>
      </c>
      <c r="P287">
        <v>191.4464111328125</v>
      </c>
      <c r="Q287">
        <v>1.5270186867665503</v>
      </c>
      <c r="R287">
        <v>1.1676036122911315</v>
      </c>
      <c r="S287">
        <v>6.9750648028348525</v>
      </c>
      <c r="T287" s="23">
        <v>38.21082152601948</v>
      </c>
      <c r="U287" s="25">
        <v>29.265885886270237</v>
      </c>
      <c r="V287" s="26">
        <v>1707.6245961631432</v>
      </c>
      <c r="W287" s="26">
        <v>1305.7002276371527</v>
      </c>
      <c r="X287" s="26">
        <v>-475.70932780053397</v>
      </c>
      <c r="Y287" s="26">
        <v>-155.59175854814208</v>
      </c>
      <c r="Z287" s="26">
        <v>829.99089983661872</v>
      </c>
      <c r="AA287" s="25">
        <v>736.15364743450777</v>
      </c>
      <c r="AB287" s="28">
        <v>1.4428162741735306E-3</v>
      </c>
      <c r="AC287" s="24">
        <v>2.768052777737612</v>
      </c>
    </row>
    <row r="288" spans="1:29" x14ac:dyDescent="0.25">
      <c r="A288">
        <v>269</v>
      </c>
      <c r="B288">
        <v>2.69</v>
      </c>
      <c r="C288">
        <v>5.6899999999999995</v>
      </c>
      <c r="D288">
        <v>16.580848377899905</v>
      </c>
      <c r="E288">
        <v>1573.0582735054813</v>
      </c>
      <c r="F288">
        <v>104.88362619155664</v>
      </c>
      <c r="G288">
        <v>8</v>
      </c>
      <c r="H288">
        <v>900</v>
      </c>
      <c r="I288">
        <v>101.71251791188848</v>
      </c>
      <c r="J288">
        <v>7.8653052389581382E-2</v>
      </c>
      <c r="K288">
        <v>1.7646959752820181E-2</v>
      </c>
      <c r="L288">
        <v>0.91884593897007605</v>
      </c>
      <c r="M288">
        <v>8.7065738234280161</v>
      </c>
      <c r="N288" s="40">
        <v>4038</v>
      </c>
      <c r="O288">
        <v>4038</v>
      </c>
      <c r="P288">
        <v>191.46446228027344</v>
      </c>
      <c r="Q288">
        <v>1.5267844689016359</v>
      </c>
      <c r="R288">
        <v>1.1674281937022981</v>
      </c>
      <c r="S288">
        <v>6.9765076191090261</v>
      </c>
      <c r="T288" s="23">
        <v>38.226631242128228</v>
      </c>
      <c r="U288" s="25">
        <v>29.258568760550681</v>
      </c>
      <c r="V288" s="26">
        <v>1707.6420418655059</v>
      </c>
      <c r="W288" s="26">
        <v>1305.7176733395156</v>
      </c>
      <c r="X288" s="26">
        <v>-475.41769826794575</v>
      </c>
      <c r="Y288" s="26">
        <v>-155.51610866402274</v>
      </c>
      <c r="Z288" s="26">
        <v>830.29997507156986</v>
      </c>
      <c r="AA288" s="25">
        <v>738.00328912427619</v>
      </c>
      <c r="AB288" s="28">
        <v>1.4460541122653936E-3</v>
      </c>
      <c r="AC288" s="24">
        <v>2.7669079703829467</v>
      </c>
    </row>
    <row r="289" spans="1:29" x14ac:dyDescent="0.25">
      <c r="A289">
        <v>270</v>
      </c>
      <c r="B289">
        <v>2.7</v>
      </c>
      <c r="C289">
        <v>5.7</v>
      </c>
      <c r="D289">
        <v>16.059708547815482</v>
      </c>
      <c r="E289">
        <v>1575.8228750406404</v>
      </c>
      <c r="F289">
        <v>105.45029603951174</v>
      </c>
      <c r="G289">
        <v>8</v>
      </c>
      <c r="H289">
        <v>900</v>
      </c>
      <c r="I289">
        <v>102.07034531513239</v>
      </c>
      <c r="J289">
        <v>7.83773188510411E-2</v>
      </c>
      <c r="K289">
        <v>1.7603044454403187E-2</v>
      </c>
      <c r="L289">
        <v>0.91817017202515294</v>
      </c>
      <c r="M289">
        <v>8.7129818020061354</v>
      </c>
      <c r="N289" s="40">
        <v>4038</v>
      </c>
      <c r="O289">
        <v>4038</v>
      </c>
      <c r="P289">
        <v>191.48066711425781</v>
      </c>
      <c r="Q289">
        <v>1.5269136902127545</v>
      </c>
      <c r="R289">
        <v>1.1675301850898396</v>
      </c>
      <c r="S289">
        <v>6.9779536732212915</v>
      </c>
      <c r="T289" s="23">
        <v>38.242479717946985</v>
      </c>
      <c r="U289" s="25">
        <v>29.244227446472266</v>
      </c>
      <c r="V289" s="26">
        <v>1707.6571739778515</v>
      </c>
      <c r="W289" s="26">
        <v>1305.7328054518609</v>
      </c>
      <c r="X289" s="26">
        <v>-475.32579770101017</v>
      </c>
      <c r="Y289" s="26">
        <v>-155.35610789345827</v>
      </c>
      <c r="Z289" s="26">
        <v>830.40700775085077</v>
      </c>
      <c r="AA289" s="25">
        <v>739.91512287948774</v>
      </c>
      <c r="AB289" s="28">
        <v>1.4490598509135921E-3</v>
      </c>
      <c r="AC289" s="24">
        <v>2.7657613064013025</v>
      </c>
    </row>
    <row r="290" spans="1:29" x14ac:dyDescent="0.25">
      <c r="A290">
        <v>271</v>
      </c>
      <c r="B290">
        <v>2.71</v>
      </c>
      <c r="C290">
        <v>5.71</v>
      </c>
      <c r="D290">
        <v>15.537653634622961</v>
      </c>
      <c r="E290">
        <v>1578.5874765757992</v>
      </c>
      <c r="F290">
        <v>106.01837959039423</v>
      </c>
      <c r="G290">
        <v>8</v>
      </c>
      <c r="H290">
        <v>900</v>
      </c>
      <c r="I290">
        <v>102.42880103690698</v>
      </c>
      <c r="J290">
        <v>7.8103032731169558E-2</v>
      </c>
      <c r="K290">
        <v>1.7557920649301676E-2</v>
      </c>
      <c r="L290">
        <v>0.91742322187124503</v>
      </c>
      <c r="M290">
        <v>8.7200757614164175</v>
      </c>
      <c r="N290" s="40">
        <v>4039</v>
      </c>
      <c r="O290">
        <v>4039</v>
      </c>
      <c r="P290">
        <v>191.49855041503906</v>
      </c>
      <c r="Q290">
        <v>1.526678218213483</v>
      </c>
      <c r="R290">
        <v>1.1673535958392989</v>
      </c>
      <c r="S290">
        <v>6.979402733072205</v>
      </c>
      <c r="T290" s="23">
        <v>38.258364430982233</v>
      </c>
      <c r="U290" s="25">
        <v>29.23687564540344</v>
      </c>
      <c r="V290" s="26">
        <v>1707.6736204257504</v>
      </c>
      <c r="W290" s="26">
        <v>1305.7492518997597</v>
      </c>
      <c r="X290" s="26">
        <v>-475.03354196834107</v>
      </c>
      <c r="Y290" s="26">
        <v>-155.28007695884966</v>
      </c>
      <c r="Z290" s="26">
        <v>830.71570993141859</v>
      </c>
      <c r="AA290" s="25">
        <v>741.77000010311122</v>
      </c>
      <c r="AB290" s="28">
        <v>1.4522981217588438E-3</v>
      </c>
      <c r="AC290" s="24">
        <v>2.7646129738646246</v>
      </c>
    </row>
    <row r="291" spans="1:29" x14ac:dyDescent="0.25">
      <c r="A291">
        <v>272</v>
      </c>
      <c r="B291">
        <v>2.72</v>
      </c>
      <c r="C291">
        <v>5.7200000000000006</v>
      </c>
      <c r="D291">
        <v>15.014683638322268</v>
      </c>
      <c r="E291">
        <v>1581.3520781109585</v>
      </c>
      <c r="F291">
        <v>106.58792311435349</v>
      </c>
      <c r="G291">
        <v>8</v>
      </c>
      <c r="H291">
        <v>900</v>
      </c>
      <c r="I291">
        <v>102.78788507721232</v>
      </c>
      <c r="J291">
        <v>7.7830183917010756E-2</v>
      </c>
      <c r="K291">
        <v>1.7514366665085879E-2</v>
      </c>
      <c r="L291">
        <v>0.91675018205908121</v>
      </c>
      <c r="M291">
        <v>8.726477677955268</v>
      </c>
      <c r="N291" s="40">
        <v>4040</v>
      </c>
      <c r="O291">
        <v>4040</v>
      </c>
      <c r="P291">
        <v>191.51370239257813</v>
      </c>
      <c r="Q291">
        <v>1.5264210933269842</v>
      </c>
      <c r="R291">
        <v>1.1671582974404906</v>
      </c>
      <c r="S291">
        <v>6.9808550311939639</v>
      </c>
      <c r="T291" s="23">
        <v>38.274287951590864</v>
      </c>
      <c r="U291" s="25">
        <v>29.229741381084139</v>
      </c>
      <c r="V291" s="26">
        <v>1707.6798406758298</v>
      </c>
      <c r="W291" s="26">
        <v>1305.7554721498391</v>
      </c>
      <c r="X291" s="26">
        <v>-474.73579134816453</v>
      </c>
      <c r="Y291" s="26">
        <v>-155.20647406127918</v>
      </c>
      <c r="Z291" s="26">
        <v>831.01968080167455</v>
      </c>
      <c r="AA291" s="25">
        <v>743.68280168572403</v>
      </c>
      <c r="AB291" s="28">
        <v>1.4555447218782547E-3</v>
      </c>
      <c r="AC291" s="24">
        <v>2.7634627925282689</v>
      </c>
    </row>
    <row r="292" spans="1:29" x14ac:dyDescent="0.25">
      <c r="A292">
        <v>273</v>
      </c>
      <c r="B292">
        <v>2.73</v>
      </c>
      <c r="C292">
        <v>5.73</v>
      </c>
      <c r="D292">
        <v>14.490798558913507</v>
      </c>
      <c r="E292">
        <v>1584.1166796461175</v>
      </c>
      <c r="F292">
        <v>107.15888295499302</v>
      </c>
      <c r="G292">
        <v>8</v>
      </c>
      <c r="H292">
        <v>900</v>
      </c>
      <c r="I292">
        <v>103.14759743604833</v>
      </c>
      <c r="J292">
        <v>7.7558762383777402E-2</v>
      </c>
      <c r="K292">
        <v>1.7471036526267192E-2</v>
      </c>
      <c r="L292">
        <v>0.91608090831208844</v>
      </c>
      <c r="M292">
        <v>8.7328530999955927</v>
      </c>
      <c r="N292" s="40">
        <v>4040</v>
      </c>
      <c r="O292">
        <v>4040</v>
      </c>
      <c r="P292">
        <v>191.5286865234375</v>
      </c>
      <c r="Q292">
        <v>1.5265405213006653</v>
      </c>
      <c r="R292">
        <v>1.1672507578305407</v>
      </c>
      <c r="S292">
        <v>6.9823105759158421</v>
      </c>
      <c r="T292" s="23">
        <v>38.290250393288645</v>
      </c>
      <c r="U292" s="25">
        <v>29.215363072537166</v>
      </c>
      <c r="V292" s="26">
        <v>1707.6852653057117</v>
      </c>
      <c r="W292" s="26">
        <v>1305.7608967797212</v>
      </c>
      <c r="X292" s="26">
        <v>-474.63583095385866</v>
      </c>
      <c r="Y292" s="26">
        <v>-155.04694920411893</v>
      </c>
      <c r="Z292" s="26">
        <v>831.12506582586252</v>
      </c>
      <c r="AA292" s="25">
        <v>745.53548491577499</v>
      </c>
      <c r="AB292" s="28">
        <v>1.45855012849605E-3</v>
      </c>
      <c r="AC292" s="24">
        <v>2.7623107600067618</v>
      </c>
    </row>
    <row r="293" spans="1:29" x14ac:dyDescent="0.25">
      <c r="A293">
        <v>274</v>
      </c>
      <c r="B293">
        <v>2.74</v>
      </c>
      <c r="C293">
        <v>5.74</v>
      </c>
      <c r="D293">
        <v>13.965998396396577</v>
      </c>
      <c r="E293">
        <v>1586.8812811812763</v>
      </c>
      <c r="F293">
        <v>107.73125884035996</v>
      </c>
      <c r="G293">
        <v>8</v>
      </c>
      <c r="H293">
        <v>900</v>
      </c>
      <c r="I293">
        <v>103.50793811341507</v>
      </c>
      <c r="J293">
        <v>7.7288758193929927E-2</v>
      </c>
      <c r="K293">
        <v>1.7426460274843143E-2</v>
      </c>
      <c r="L293">
        <v>0.9153382514048638</v>
      </c>
      <c r="M293">
        <v>8.739938473806351</v>
      </c>
      <c r="N293" s="40">
        <v>4041</v>
      </c>
      <c r="O293">
        <v>4041</v>
      </c>
      <c r="P293">
        <v>191.54632568359375</v>
      </c>
      <c r="Q293">
        <v>1.5263033127967631</v>
      </c>
      <c r="R293">
        <v>1.1670725386257932</v>
      </c>
      <c r="S293">
        <v>6.9837691260443382</v>
      </c>
      <c r="T293" s="23">
        <v>38.306249132432519</v>
      </c>
      <c r="U293" s="25">
        <v>29.207956626015584</v>
      </c>
      <c r="V293" s="26">
        <v>1707.700284282997</v>
      </c>
      <c r="W293" s="26">
        <v>1305.7759157570065</v>
      </c>
      <c r="X293" s="26">
        <v>-474.34265345816709</v>
      </c>
      <c r="Y293" s="26">
        <v>-154.97031173518766</v>
      </c>
      <c r="Z293" s="26">
        <v>831.4332622988394</v>
      </c>
      <c r="AA293" s="25">
        <v>747.39034762203039</v>
      </c>
      <c r="AB293" s="28">
        <v>1.4617892063819582E-3</v>
      </c>
      <c r="AC293" s="24">
        <v>2.7611570712409708</v>
      </c>
    </row>
    <row r="294" spans="1:29" x14ac:dyDescent="0.25">
      <c r="A294">
        <v>275</v>
      </c>
      <c r="B294">
        <v>2.75</v>
      </c>
      <c r="C294">
        <v>5.75</v>
      </c>
      <c r="D294">
        <v>13.440283150771513</v>
      </c>
      <c r="E294">
        <v>1589.6458827164352</v>
      </c>
      <c r="F294">
        <v>108.30509884241911</v>
      </c>
      <c r="G294">
        <v>8</v>
      </c>
      <c r="H294">
        <v>900</v>
      </c>
      <c r="I294">
        <v>103.86890710931253</v>
      </c>
      <c r="J294">
        <v>7.7020161496266934E-2</v>
      </c>
      <c r="K294">
        <v>1.7383438154898088E-2</v>
      </c>
      <c r="L294">
        <v>0.91466921047189353</v>
      </c>
      <c r="M294">
        <v>8.7463313604627224</v>
      </c>
      <c r="N294" s="40">
        <v>4041</v>
      </c>
      <c r="O294">
        <v>4041</v>
      </c>
      <c r="P294">
        <v>191.56124877929688</v>
      </c>
      <c r="Q294">
        <v>1.5264222248684385</v>
      </c>
      <c r="R294">
        <v>1.1671644906289986</v>
      </c>
      <c r="S294">
        <v>6.9852309152507202</v>
      </c>
      <c r="T294" s="23">
        <v>38.322286753608161</v>
      </c>
      <c r="U294" s="25">
        <v>29.193542332146468</v>
      </c>
      <c r="V294" s="26">
        <v>1707.7051664123446</v>
      </c>
      <c r="W294" s="26">
        <v>1305.7807978863543</v>
      </c>
      <c r="X294" s="26">
        <v>-474.24246926556509</v>
      </c>
      <c r="Y294" s="26">
        <v>-154.81037373998998</v>
      </c>
      <c r="Z294" s="26">
        <v>831.53832862078923</v>
      </c>
      <c r="AA294" s="25">
        <v>749.30785496735575</v>
      </c>
      <c r="AB294" s="28">
        <v>1.4647937583847082E-3</v>
      </c>
      <c r="AC294" s="24">
        <v>2.7600015454395042</v>
      </c>
    </row>
    <row r="295" spans="1:29" x14ac:dyDescent="0.25">
      <c r="A295">
        <v>276</v>
      </c>
      <c r="B295">
        <v>2.76</v>
      </c>
      <c r="C295">
        <v>5.76</v>
      </c>
      <c r="D295">
        <v>12.91365282203831</v>
      </c>
      <c r="E295">
        <v>1592.4104842515944</v>
      </c>
      <c r="F295">
        <v>108.88035903610998</v>
      </c>
      <c r="G295">
        <v>8</v>
      </c>
      <c r="H295">
        <v>900</v>
      </c>
      <c r="I295">
        <v>104.23050442374071</v>
      </c>
      <c r="J295">
        <v>7.6752962525026697E-2</v>
      </c>
      <c r="K295">
        <v>1.7339220408047237E-2</v>
      </c>
      <c r="L295">
        <v>0.91392927573193194</v>
      </c>
      <c r="M295">
        <v>8.7534125587487033</v>
      </c>
      <c r="N295" s="40">
        <v>4042</v>
      </c>
      <c r="O295">
        <v>4042</v>
      </c>
      <c r="P295">
        <v>191.5787353515625</v>
      </c>
      <c r="Q295">
        <v>1.5261838887482218</v>
      </c>
      <c r="R295">
        <v>1.1669852215077008</v>
      </c>
      <c r="S295">
        <v>6.9866957090091049</v>
      </c>
      <c r="T295" s="23">
        <v>38.338360705282419</v>
      </c>
      <c r="U295" s="25">
        <v>29.186101090695352</v>
      </c>
      <c r="V295" s="26">
        <v>1707.7192976579927</v>
      </c>
      <c r="W295" s="26">
        <v>1305.7949291320022</v>
      </c>
      <c r="X295" s="26">
        <v>-473.948761534195</v>
      </c>
      <c r="Y295" s="26">
        <v>-154.73334389554444</v>
      </c>
      <c r="Z295" s="26">
        <v>831.84616759780715</v>
      </c>
      <c r="AA295" s="25">
        <v>751.16777928147224</v>
      </c>
      <c r="AB295" s="28">
        <v>1.4680331800080992E-3</v>
      </c>
      <c r="AC295" s="24">
        <v>2.7588443720328653</v>
      </c>
    </row>
    <row r="296" spans="1:29" x14ac:dyDescent="0.25">
      <c r="A296">
        <v>277</v>
      </c>
      <c r="B296">
        <v>2.77</v>
      </c>
      <c r="C296">
        <v>5.77</v>
      </c>
      <c r="D296">
        <v>12.386107410196974</v>
      </c>
      <c r="E296">
        <v>1595.1750857867532</v>
      </c>
      <c r="F296">
        <v>109.45708623402709</v>
      </c>
      <c r="G296">
        <v>8</v>
      </c>
      <c r="H296">
        <v>900</v>
      </c>
      <c r="I296">
        <v>104.59273005669961</v>
      </c>
      <c r="J296">
        <v>7.6487151598999367E-2</v>
      </c>
      <c r="K296">
        <v>1.7296549079879108E-2</v>
      </c>
      <c r="L296">
        <v>0.9132628997724922</v>
      </c>
      <c r="M296">
        <v>8.7597996173861024</v>
      </c>
      <c r="N296" s="40">
        <v>4042</v>
      </c>
      <c r="O296">
        <v>4042</v>
      </c>
      <c r="P296">
        <v>191.593505859375</v>
      </c>
      <c r="Q296">
        <v>1.5263015558317357</v>
      </c>
      <c r="R296">
        <v>1.1670760340757353</v>
      </c>
      <c r="S296">
        <v>6.988163742189113</v>
      </c>
      <c r="T296" s="23">
        <v>38.354473586354281</v>
      </c>
      <c r="U296" s="25">
        <v>29.17165894269133</v>
      </c>
      <c r="V296" s="26">
        <v>1707.7232876137107</v>
      </c>
      <c r="W296" s="26">
        <v>1305.7989190877199</v>
      </c>
      <c r="X296" s="26">
        <v>-473.84816123788801</v>
      </c>
      <c r="Y296" s="26">
        <v>-154.57308617789974</v>
      </c>
      <c r="Z296" s="26">
        <v>831.95075784983192</v>
      </c>
      <c r="AA296" s="25">
        <v>753.08860109065927</v>
      </c>
      <c r="AB296" s="28">
        <v>1.4710371149124768E-3</v>
      </c>
      <c r="AC296" s="24">
        <v>2.7576853695201011</v>
      </c>
    </row>
    <row r="297" spans="1:29" x14ac:dyDescent="0.25">
      <c r="A297">
        <v>278</v>
      </c>
      <c r="B297">
        <v>2.78</v>
      </c>
      <c r="C297">
        <v>5.7799999999999994</v>
      </c>
      <c r="D297">
        <v>11.857646915247503</v>
      </c>
      <c r="E297">
        <v>1597.9396873219121</v>
      </c>
      <c r="F297">
        <v>110.03523624266856</v>
      </c>
      <c r="G297">
        <v>8</v>
      </c>
      <c r="H297">
        <v>900</v>
      </c>
      <c r="I297">
        <v>104.95558400818922</v>
      </c>
      <c r="J297">
        <v>7.6222719120650081E-2</v>
      </c>
      <c r="K297">
        <v>1.7252687252324962E-2</v>
      </c>
      <c r="L297">
        <v>0.91252574659095953</v>
      </c>
      <c r="M297">
        <v>8.7668759263907177</v>
      </c>
      <c r="N297" s="40">
        <v>4043</v>
      </c>
      <c r="O297">
        <v>4043</v>
      </c>
      <c r="P297">
        <v>191.61083984375</v>
      </c>
      <c r="Q297">
        <v>1.5260620932398592</v>
      </c>
      <c r="R297">
        <v>1.1668957185930171</v>
      </c>
      <c r="S297">
        <v>6.9896347793040254</v>
      </c>
      <c r="T297" s="23">
        <v>38.370622833756237</v>
      </c>
      <c r="U297" s="25">
        <v>29.164183245653341</v>
      </c>
      <c r="V297" s="26">
        <v>1707.7365434333392</v>
      </c>
      <c r="W297" s="26">
        <v>1305.8121749073484</v>
      </c>
      <c r="X297" s="26">
        <v>-473.55393868348972</v>
      </c>
      <c r="Y297" s="26">
        <v>-154.49566558320865</v>
      </c>
      <c r="Z297" s="26">
        <v>832.25823622385872</v>
      </c>
      <c r="AA297" s="25">
        <v>754.95148828070705</v>
      </c>
      <c r="AB297" s="28">
        <v>1.4742768578859256E-3</v>
      </c>
      <c r="AC297" s="24">
        <v>2.7565247278624954</v>
      </c>
    </row>
    <row r="298" spans="1:29" x14ac:dyDescent="0.25">
      <c r="A298">
        <v>279</v>
      </c>
      <c r="B298">
        <v>2.79</v>
      </c>
      <c r="C298">
        <v>5.79</v>
      </c>
      <c r="D298">
        <v>11.328271337189863</v>
      </c>
      <c r="E298">
        <v>1600.7042888570713</v>
      </c>
      <c r="F298">
        <v>110.61485609282568</v>
      </c>
      <c r="G298">
        <v>8</v>
      </c>
      <c r="H298">
        <v>900</v>
      </c>
      <c r="I298">
        <v>105.31906627820958</v>
      </c>
      <c r="J298">
        <v>7.5959655575252596E-2</v>
      </c>
      <c r="K298">
        <v>1.7210362685947739E-2</v>
      </c>
      <c r="L298">
        <v>0.91186201515443266</v>
      </c>
      <c r="M298">
        <v>8.7732572111199545</v>
      </c>
      <c r="N298" s="40">
        <v>4043</v>
      </c>
      <c r="O298">
        <v>4043</v>
      </c>
      <c r="P298">
        <v>191.62545776367188</v>
      </c>
      <c r="Q298">
        <v>1.5261785159510846</v>
      </c>
      <c r="R298">
        <v>1.1669853915617767</v>
      </c>
      <c r="S298">
        <v>6.9911090561619114</v>
      </c>
      <c r="T298" s="23">
        <v>38.386811057863703</v>
      </c>
      <c r="U298" s="25">
        <v>29.149713333239511</v>
      </c>
      <c r="V298" s="26">
        <v>1707.7396381806473</v>
      </c>
      <c r="W298" s="26">
        <v>1305.815269654657</v>
      </c>
      <c r="X298" s="26">
        <v>-473.45291972676569</v>
      </c>
      <c r="Y298" s="26">
        <v>-154.33508998874959</v>
      </c>
      <c r="Z298" s="26">
        <v>832.36234992789127</v>
      </c>
      <c r="AA298" s="25">
        <v>756.87555404162003</v>
      </c>
      <c r="AB298" s="28">
        <v>1.4772801450098072E-3</v>
      </c>
      <c r="AC298" s="24">
        <v>2.7553622650576233</v>
      </c>
    </row>
    <row r="299" spans="1:29" x14ac:dyDescent="0.25">
      <c r="A299">
        <v>280</v>
      </c>
      <c r="B299">
        <v>2.8</v>
      </c>
      <c r="C299">
        <v>5.8</v>
      </c>
      <c r="D299">
        <v>10.797980676024089</v>
      </c>
      <c r="E299">
        <v>1603.4688903922304</v>
      </c>
      <c r="F299">
        <v>111.19590137249109</v>
      </c>
      <c r="G299">
        <v>8</v>
      </c>
      <c r="H299">
        <v>900</v>
      </c>
      <c r="I299">
        <v>105.68317686676065</v>
      </c>
      <c r="J299">
        <v>7.5697951530033447E-2</v>
      </c>
      <c r="K299">
        <v>1.7166852668796626E-2</v>
      </c>
      <c r="L299">
        <v>0.91112762003198955</v>
      </c>
      <c r="M299">
        <v>8.7803287092966418</v>
      </c>
      <c r="N299" s="40">
        <v>4044</v>
      </c>
      <c r="O299">
        <v>4044</v>
      </c>
      <c r="P299">
        <v>191.64262390136719</v>
      </c>
      <c r="Q299">
        <v>1.5259378065341307</v>
      </c>
      <c r="R299">
        <v>1.1668039084340835</v>
      </c>
      <c r="S299">
        <v>6.9925863363069212</v>
      </c>
      <c r="T299" s="23">
        <v>38.40303568397006</v>
      </c>
      <c r="U299" s="25">
        <v>29.142203249134095</v>
      </c>
      <c r="V299" s="26">
        <v>1707.7518790228758</v>
      </c>
      <c r="W299" s="26">
        <v>1305.8275104968852</v>
      </c>
      <c r="X299" s="26">
        <v>-473.1580573663166</v>
      </c>
      <c r="Y299" s="26">
        <v>-154.25729553826429</v>
      </c>
      <c r="Z299" s="26">
        <v>832.66945313056863</v>
      </c>
      <c r="AA299" s="25">
        <v>758.74135478966059</v>
      </c>
      <c r="AB299" s="28">
        <v>1.4805201779459765E-3</v>
      </c>
      <c r="AC299" s="24">
        <v>2.7541981716014181</v>
      </c>
    </row>
    <row r="300" spans="1:29" x14ac:dyDescent="0.25">
      <c r="A300">
        <v>281</v>
      </c>
      <c r="B300">
        <v>2.81</v>
      </c>
      <c r="C300">
        <v>5.8100000000000005</v>
      </c>
      <c r="D300">
        <v>10.266774931750177</v>
      </c>
      <c r="E300">
        <v>1606.2334919273897</v>
      </c>
      <c r="F300">
        <v>111.77841933270967</v>
      </c>
      <c r="G300">
        <v>8</v>
      </c>
      <c r="H300">
        <v>900</v>
      </c>
      <c r="I300">
        <v>106.04791577384243</v>
      </c>
      <c r="J300">
        <v>7.5437597633326275E-2</v>
      </c>
      <c r="K300">
        <v>1.7124870842306718E-2</v>
      </c>
      <c r="L300">
        <v>0.91046651014003155</v>
      </c>
      <c r="M300">
        <v>8.7867043003806735</v>
      </c>
      <c r="N300" s="40">
        <v>4044</v>
      </c>
      <c r="O300">
        <v>4044</v>
      </c>
      <c r="P300">
        <v>191.65708923339844</v>
      </c>
      <c r="Q300">
        <v>1.5260529854884841</v>
      </c>
      <c r="R300">
        <v>1.1668924415363595</v>
      </c>
      <c r="S300">
        <v>6.9940668564848671</v>
      </c>
      <c r="T300" s="23">
        <v>38.419299333932464</v>
      </c>
      <c r="U300" s="25">
        <v>29.127705654570242</v>
      </c>
      <c r="V300" s="26">
        <v>1707.7540750451165</v>
      </c>
      <c r="W300" s="26">
        <v>1305.8297065191259</v>
      </c>
      <c r="X300" s="26">
        <v>-473.05661663922047</v>
      </c>
      <c r="Y300" s="26">
        <v>-154.09640392284638</v>
      </c>
      <c r="Z300" s="26">
        <v>832.77308987990546</v>
      </c>
      <c r="AA300" s="25">
        <v>760.66861742315177</v>
      </c>
      <c r="AB300" s="28">
        <v>1.4835227864269385E-3</v>
      </c>
      <c r="AC300" s="24">
        <v>2.7530322649928491</v>
      </c>
    </row>
    <row r="301" spans="1:29" x14ac:dyDescent="0.25">
      <c r="A301">
        <v>282</v>
      </c>
      <c r="B301">
        <v>2.82</v>
      </c>
      <c r="C301">
        <v>5.82</v>
      </c>
      <c r="D301">
        <v>9.7346541043681327</v>
      </c>
      <c r="E301">
        <v>1608.9980934625485</v>
      </c>
      <c r="F301">
        <v>112.36236534270205</v>
      </c>
      <c r="G301">
        <v>8</v>
      </c>
      <c r="H301">
        <v>900</v>
      </c>
      <c r="I301">
        <v>106.41328299945492</v>
      </c>
      <c r="J301">
        <v>7.5178584613736416E-2</v>
      </c>
      <c r="K301">
        <v>1.7081708586704238E-2</v>
      </c>
      <c r="L301">
        <v>0.90973484977487773</v>
      </c>
      <c r="M301">
        <v>8.7937710663493593</v>
      </c>
      <c r="N301" s="40">
        <v>4045</v>
      </c>
      <c r="O301">
        <v>4045</v>
      </c>
      <c r="P301">
        <v>191.67411804199219</v>
      </c>
      <c r="Q301">
        <v>1.5258112734121507</v>
      </c>
      <c r="R301">
        <v>1.1667100340068457</v>
      </c>
      <c r="S301">
        <v>6.9955503792712941</v>
      </c>
      <c r="T301" s="23">
        <v>38.435599421397114</v>
      </c>
      <c r="U301" s="25">
        <v>29.120161253420566</v>
      </c>
      <c r="V301" s="26">
        <v>1707.7655693186018</v>
      </c>
      <c r="W301" s="26">
        <v>1305.8412007926113</v>
      </c>
      <c r="X301" s="26">
        <v>-472.7613557475097</v>
      </c>
      <c r="Y301" s="26">
        <v>-154.01820674587159</v>
      </c>
      <c r="Z301" s="26">
        <v>833.07984504510159</v>
      </c>
      <c r="AA301" s="25">
        <v>762.53740286892628</v>
      </c>
      <c r="AB301" s="28">
        <v>1.4867630780441843E-3</v>
      </c>
      <c r="AC301" s="24">
        <v>2.7518647362593853</v>
      </c>
    </row>
    <row r="302" spans="1:29" x14ac:dyDescent="0.25">
      <c r="A302">
        <v>283</v>
      </c>
      <c r="B302">
        <v>2.83</v>
      </c>
      <c r="C302">
        <v>5.83</v>
      </c>
      <c r="D302">
        <v>9.2016181938779837</v>
      </c>
      <c r="E302">
        <v>1611.7626949977075</v>
      </c>
      <c r="F302">
        <v>112.94778687411629</v>
      </c>
      <c r="G302">
        <v>8</v>
      </c>
      <c r="H302">
        <v>900</v>
      </c>
      <c r="I302">
        <v>106.77927854359812</v>
      </c>
      <c r="J302">
        <v>7.4920903279315457E-2</v>
      </c>
      <c r="K302">
        <v>1.704006553875238E-2</v>
      </c>
      <c r="L302">
        <v>0.90907633873291183</v>
      </c>
      <c r="M302">
        <v>8.8001410433259704</v>
      </c>
      <c r="N302" s="40">
        <v>4045</v>
      </c>
      <c r="O302">
        <v>4045</v>
      </c>
      <c r="P302">
        <v>191.68843078613281</v>
      </c>
      <c r="Q302">
        <v>1.5259252092245925</v>
      </c>
      <c r="R302">
        <v>1.1667974269856267</v>
      </c>
      <c r="S302">
        <v>6.9970371423493383</v>
      </c>
      <c r="T302" s="23">
        <v>38.451938579711403</v>
      </c>
      <c r="U302" s="25">
        <v>29.105636060704608</v>
      </c>
      <c r="V302" s="26">
        <v>1707.7668631255776</v>
      </c>
      <c r="W302" s="26">
        <v>1305.8424945995871</v>
      </c>
      <c r="X302" s="26">
        <v>-472.65949020806966</v>
      </c>
      <c r="Y302" s="26">
        <v>-153.85700097549162</v>
      </c>
      <c r="Z302" s="26">
        <v>833.18300439151744</v>
      </c>
      <c r="AA302" s="25">
        <v>764.46793426305214</v>
      </c>
      <c r="AB302" s="28">
        <v>1.489764977149477E-3</v>
      </c>
      <c r="AC302" s="24">
        <v>2.7506954024040313</v>
      </c>
    </row>
    <row r="303" spans="1:29" x14ac:dyDescent="0.25">
      <c r="A303">
        <v>284</v>
      </c>
      <c r="B303">
        <v>2.84</v>
      </c>
      <c r="C303">
        <v>5.84</v>
      </c>
      <c r="D303">
        <v>8.6676672002796984</v>
      </c>
      <c r="E303">
        <v>1614.5272965328663</v>
      </c>
      <c r="F303">
        <v>113.53463907707631</v>
      </c>
      <c r="G303">
        <v>8</v>
      </c>
      <c r="H303">
        <v>900</v>
      </c>
      <c r="I303">
        <v>107.14590240627203</v>
      </c>
      <c r="J303">
        <v>7.4664544516745812E-2</v>
      </c>
      <c r="K303">
        <v>1.6997247056555795E-2</v>
      </c>
      <c r="L303">
        <v>0.9083473901117064</v>
      </c>
      <c r="M303">
        <v>8.8072031549693541</v>
      </c>
      <c r="N303" s="40">
        <v>4046</v>
      </c>
      <c r="O303">
        <v>4046</v>
      </c>
      <c r="P303">
        <v>191.70529174804688</v>
      </c>
      <c r="Q303">
        <v>1.5256822526661171</v>
      </c>
      <c r="R303">
        <v>1.1666138523202534</v>
      </c>
      <c r="S303">
        <v>6.9985269073264877</v>
      </c>
      <c r="T303" s="23">
        <v>38.468314210866495</v>
      </c>
      <c r="U303" s="25">
        <v>29.098057414325918</v>
      </c>
      <c r="V303" s="26">
        <v>1707.7773354143164</v>
      </c>
      <c r="W303" s="26">
        <v>1305.8529668883257</v>
      </c>
      <c r="X303" s="26">
        <v>-472.36358384542029</v>
      </c>
      <c r="Y303" s="26">
        <v>-153.77843324760019</v>
      </c>
      <c r="Z303" s="26">
        <v>833.48938304290539</v>
      </c>
      <c r="AA303" s="25">
        <v>766.33961751743016</v>
      </c>
      <c r="AB303" s="28">
        <v>1.4930054962878359E-3</v>
      </c>
      <c r="AC303" s="24">
        <v>2.7495244549826587</v>
      </c>
    </row>
    <row r="304" spans="1:29" x14ac:dyDescent="0.25">
      <c r="A304">
        <v>285</v>
      </c>
      <c r="B304">
        <v>2.85</v>
      </c>
      <c r="C304">
        <v>5.85</v>
      </c>
      <c r="D304">
        <v>8.1328011235732465</v>
      </c>
      <c r="E304">
        <v>1617.2918980680251</v>
      </c>
      <c r="F304">
        <v>114.1229696441809</v>
      </c>
      <c r="G304">
        <v>8</v>
      </c>
      <c r="H304">
        <v>900</v>
      </c>
      <c r="I304">
        <v>107.51315458747668</v>
      </c>
      <c r="J304">
        <v>7.4409499290534767E-2</v>
      </c>
      <c r="K304">
        <v>1.6955938885290484E-2</v>
      </c>
      <c r="L304">
        <v>0.90769145550778874</v>
      </c>
      <c r="M304">
        <v>8.8135675966284932</v>
      </c>
      <c r="N304" s="40">
        <v>4046</v>
      </c>
      <c r="O304">
        <v>4046</v>
      </c>
      <c r="P304">
        <v>191.71946716308594</v>
      </c>
      <c r="Q304">
        <v>1.5257950673878813</v>
      </c>
      <c r="R304">
        <v>1.1667002263654256</v>
      </c>
      <c r="S304">
        <v>7.0000199128227756</v>
      </c>
      <c r="T304" s="23">
        <v>38.484728959708491</v>
      </c>
      <c r="U304" s="25">
        <v>29.083504709179959</v>
      </c>
      <c r="V304" s="26">
        <v>1707.7778595031273</v>
      </c>
      <c r="W304" s="26">
        <v>1305.8534909771367</v>
      </c>
      <c r="X304" s="26">
        <v>-472.26141258950577</v>
      </c>
      <c r="Y304" s="26">
        <v>-153.61689993949301</v>
      </c>
      <c r="Z304" s="26">
        <v>833.59207838763098</v>
      </c>
      <c r="AA304" s="25">
        <v>768.27337073335605</v>
      </c>
      <c r="AB304" s="28">
        <v>1.4960066554117191E-3</v>
      </c>
      <c r="AC304" s="24">
        <v>2.7483517105049535</v>
      </c>
    </row>
    <row r="305" spans="1:29" x14ac:dyDescent="0.25">
      <c r="A305">
        <v>286</v>
      </c>
      <c r="B305">
        <v>2.86</v>
      </c>
      <c r="C305">
        <v>5.8599999999999994</v>
      </c>
      <c r="D305">
        <v>7.5970199637586902</v>
      </c>
      <c r="E305">
        <v>1620.0564996031844</v>
      </c>
      <c r="F305">
        <v>114.71273350613224</v>
      </c>
      <c r="G305">
        <v>8</v>
      </c>
      <c r="H305">
        <v>900</v>
      </c>
      <c r="I305">
        <v>107.88103508721203</v>
      </c>
      <c r="J305">
        <v>7.4155758642218489E-2</v>
      </c>
      <c r="K305">
        <v>1.6913460247955394E-2</v>
      </c>
      <c r="L305">
        <v>0.90696519590139535</v>
      </c>
      <c r="M305">
        <v>8.8206251310990265</v>
      </c>
      <c r="N305" s="40">
        <v>4047</v>
      </c>
      <c r="O305">
        <v>4047</v>
      </c>
      <c r="P305">
        <v>191.73619079589844</v>
      </c>
      <c r="Q305">
        <v>1.5255511103602495</v>
      </c>
      <c r="R305">
        <v>1.1665157276770095</v>
      </c>
      <c r="S305">
        <v>7.0015159194781873</v>
      </c>
      <c r="T305" s="23">
        <v>38.501180216565636</v>
      </c>
      <c r="U305" s="25">
        <v>29.075891891156271</v>
      </c>
      <c r="V305" s="26">
        <v>1707.7875782137767</v>
      </c>
      <c r="W305" s="26">
        <v>1305.8632096877861</v>
      </c>
      <c r="X305" s="26">
        <v>-471.96510216317358</v>
      </c>
      <c r="Y305" s="26">
        <v>-153.53793281210355</v>
      </c>
      <c r="Z305" s="26">
        <v>833.89810752461256</v>
      </c>
      <c r="AA305" s="25">
        <v>770.14806385347856</v>
      </c>
      <c r="AB305" s="28">
        <v>1.4992473710302434E-3</v>
      </c>
      <c r="AC305" s="24">
        <v>2.7471773610520547</v>
      </c>
    </row>
    <row r="306" spans="1:29" x14ac:dyDescent="0.25">
      <c r="A306">
        <v>287</v>
      </c>
      <c r="B306">
        <v>2.87</v>
      </c>
      <c r="C306">
        <v>5.87</v>
      </c>
      <c r="D306">
        <v>7.0603237208359015</v>
      </c>
      <c r="E306">
        <v>1622.8211011383437</v>
      </c>
      <c r="F306">
        <v>115.30397857682729</v>
      </c>
      <c r="G306">
        <v>8</v>
      </c>
      <c r="H306">
        <v>900</v>
      </c>
      <c r="I306">
        <v>108.24954390547816</v>
      </c>
      <c r="J306">
        <v>7.3903313689575242E-2</v>
      </c>
      <c r="K306">
        <v>1.6872483109929517E-2</v>
      </c>
      <c r="L306">
        <v>0.90631181560193885</v>
      </c>
      <c r="M306">
        <v>8.8269841154908644</v>
      </c>
      <c r="N306" s="40">
        <v>4047</v>
      </c>
      <c r="O306">
        <v>4047</v>
      </c>
      <c r="P306">
        <v>191.75021362304688</v>
      </c>
      <c r="Q306">
        <v>1.5256626831386484</v>
      </c>
      <c r="R306">
        <v>1.1666009610850034</v>
      </c>
      <c r="S306">
        <v>7.0030151668492175</v>
      </c>
      <c r="T306" s="23">
        <v>38.51767063779117</v>
      </c>
      <c r="U306" s="25">
        <v>29.061311761002333</v>
      </c>
      <c r="V306" s="26">
        <v>1707.7871932351381</v>
      </c>
      <c r="W306" s="26">
        <v>1305.8628247091478</v>
      </c>
      <c r="X306" s="26">
        <v>-471.86250021241051</v>
      </c>
      <c r="Y306" s="26">
        <v>-153.37608911099539</v>
      </c>
      <c r="Z306" s="26">
        <v>834.00032449673733</v>
      </c>
      <c r="AA306" s="25">
        <v>772.08507192156185</v>
      </c>
      <c r="AB306" s="28">
        <v>1.502247759696651E-3</v>
      </c>
      <c r="AC306" s="24">
        <v>2.7460012226429851</v>
      </c>
    </row>
    <row r="307" spans="1:29" x14ac:dyDescent="0.25">
      <c r="A307">
        <v>288</v>
      </c>
      <c r="B307">
        <v>2.88</v>
      </c>
      <c r="C307">
        <v>5.88</v>
      </c>
      <c r="D307">
        <v>6.5227123948050743</v>
      </c>
      <c r="E307">
        <v>1625.5857026735025</v>
      </c>
      <c r="F307">
        <v>115.89665956722133</v>
      </c>
      <c r="G307">
        <v>8</v>
      </c>
      <c r="H307">
        <v>900</v>
      </c>
      <c r="I307">
        <v>108.61868104227493</v>
      </c>
      <c r="J307">
        <v>7.365215562584819E-2</v>
      </c>
      <c r="K307">
        <v>1.6830340447418692E-2</v>
      </c>
      <c r="L307">
        <v>0.90558822256114069</v>
      </c>
      <c r="M307">
        <v>8.8340371492186467</v>
      </c>
      <c r="N307" s="40">
        <v>4048</v>
      </c>
      <c r="O307">
        <v>4048</v>
      </c>
      <c r="P307">
        <v>191.76676940917969</v>
      </c>
      <c r="Q307">
        <v>1.5254174839366568</v>
      </c>
      <c r="R307">
        <v>1.1664152957791163</v>
      </c>
      <c r="S307">
        <v>7.0045174146089142</v>
      </c>
      <c r="T307" s="23">
        <v>38.534197602042624</v>
      </c>
      <c r="U307" s="25">
        <v>29.053664846662933</v>
      </c>
      <c r="V307" s="26">
        <v>1707.7958831289886</v>
      </c>
      <c r="W307" s="26">
        <v>1305.8715146029979</v>
      </c>
      <c r="X307" s="26">
        <v>-471.56553891296824</v>
      </c>
      <c r="Y307" s="26">
        <v>-153.29675478157472</v>
      </c>
      <c r="Z307" s="26">
        <v>834.30597569002964</v>
      </c>
      <c r="AA307" s="25">
        <v>773.962647434828</v>
      </c>
      <c r="AB307" s="28">
        <v>1.5054886408716328E-3</v>
      </c>
      <c r="AC307" s="24">
        <v>2.7448234878810016</v>
      </c>
    </row>
    <row r="308" spans="1:29" x14ac:dyDescent="0.25">
      <c r="A308">
        <v>289</v>
      </c>
      <c r="B308">
        <v>2.89</v>
      </c>
      <c r="C308">
        <v>5.8900000000000006</v>
      </c>
      <c r="D308">
        <v>5.9841859856660475</v>
      </c>
      <c r="E308">
        <v>1628.3503042086616</v>
      </c>
      <c r="F308">
        <v>116.49082461285676</v>
      </c>
      <c r="G308">
        <v>8</v>
      </c>
      <c r="H308">
        <v>900</v>
      </c>
      <c r="I308">
        <v>108.98844649760247</v>
      </c>
      <c r="J308">
        <v>7.3402275718977103E-2</v>
      </c>
      <c r="K308">
        <v>1.6789690556519868E-2</v>
      </c>
      <c r="L308">
        <v>0.90493737470671576</v>
      </c>
      <c r="M308">
        <v>8.8403907536615414</v>
      </c>
      <c r="N308" s="40">
        <v>4048</v>
      </c>
      <c r="O308">
        <v>4048</v>
      </c>
      <c r="P308">
        <v>191.78065490722656</v>
      </c>
      <c r="Q308">
        <v>1.5255279367620296</v>
      </c>
      <c r="R308">
        <v>1.1664995096997037</v>
      </c>
      <c r="S308">
        <v>7.0060229032497858</v>
      </c>
      <c r="T308" s="23">
        <v>38.550763777188713</v>
      </c>
      <c r="U308" s="25">
        <v>29.039057380599022</v>
      </c>
      <c r="V308" s="26">
        <v>1707.7947216290929</v>
      </c>
      <c r="W308" s="26">
        <v>1305.8703531031024</v>
      </c>
      <c r="X308" s="26">
        <v>-471.46262549486846</v>
      </c>
      <c r="Y308" s="26">
        <v>-153.13458732441259</v>
      </c>
      <c r="Z308" s="26">
        <v>834.40772760823393</v>
      </c>
      <c r="AA308" s="25">
        <v>775.90286300676746</v>
      </c>
      <c r="AB308" s="28">
        <v>1.5084882287368373E-3</v>
      </c>
      <c r="AC308" s="24">
        <v>2.74364397229713</v>
      </c>
    </row>
    <row r="309" spans="1:29" x14ac:dyDescent="0.25">
      <c r="A309">
        <v>290</v>
      </c>
      <c r="B309">
        <v>2.9</v>
      </c>
      <c r="C309">
        <v>5.9</v>
      </c>
      <c r="D309">
        <v>5.4447444934189164</v>
      </c>
      <c r="E309">
        <v>1631.1149057438208</v>
      </c>
      <c r="F309">
        <v>117.08642820461661</v>
      </c>
      <c r="G309">
        <v>8</v>
      </c>
      <c r="H309">
        <v>900</v>
      </c>
      <c r="I309">
        <v>109.35884027146071</v>
      </c>
      <c r="J309">
        <v>7.3153665310839569E-2</v>
      </c>
      <c r="K309">
        <v>1.674788005623561E-2</v>
      </c>
      <c r="L309">
        <v>0.90421642605800701</v>
      </c>
      <c r="M309">
        <v>8.8474393623621097</v>
      </c>
      <c r="N309" s="40">
        <v>4049</v>
      </c>
      <c r="O309">
        <v>4049</v>
      </c>
      <c r="P309">
        <v>191.79705810546875</v>
      </c>
      <c r="Q309">
        <v>1.5252816179293887</v>
      </c>
      <c r="R309">
        <v>1.166312799441616</v>
      </c>
      <c r="S309">
        <v>7.0075313914785227</v>
      </c>
      <c r="T309" s="23">
        <v>38.567366530208574</v>
      </c>
      <c r="U309" s="25">
        <v>29.031376446995218</v>
      </c>
      <c r="V309" s="26">
        <v>1707.8025152523171</v>
      </c>
      <c r="W309" s="26">
        <v>1305.8781467263268</v>
      </c>
      <c r="X309" s="26">
        <v>-471.16513278730224</v>
      </c>
      <c r="Y309" s="26">
        <v>-153.05487222484211</v>
      </c>
      <c r="Z309" s="26">
        <v>834.71301393902456</v>
      </c>
      <c r="AA309" s="25">
        <v>777.78339363590942</v>
      </c>
      <c r="AB309" s="28">
        <v>1.5117292446671371E-3</v>
      </c>
      <c r="AC309" s="24">
        <v>2.7424628690135862</v>
      </c>
    </row>
    <row r="310" spans="1:29" x14ac:dyDescent="0.25">
      <c r="A310">
        <v>291</v>
      </c>
      <c r="B310">
        <v>2.91</v>
      </c>
      <c r="C310">
        <v>5.91</v>
      </c>
      <c r="D310">
        <v>4.9043879180636507</v>
      </c>
      <c r="E310">
        <v>1633.8795072789796</v>
      </c>
      <c r="F310">
        <v>117.68351870003588</v>
      </c>
      <c r="G310">
        <v>8</v>
      </c>
      <c r="H310">
        <v>900</v>
      </c>
      <c r="I310">
        <v>109.72986236384965</v>
      </c>
      <c r="J310">
        <v>7.2906315816500908E-2</v>
      </c>
      <c r="K310">
        <v>1.6707553682639539E-2</v>
      </c>
      <c r="L310">
        <v>0.90356808905921293</v>
      </c>
      <c r="M310">
        <v>8.8537876634504968</v>
      </c>
      <c r="N310" s="40">
        <v>4050</v>
      </c>
      <c r="O310">
        <v>4050</v>
      </c>
      <c r="P310">
        <v>191.810791015625</v>
      </c>
      <c r="Q310">
        <v>1.525014190297068</v>
      </c>
      <c r="R310">
        <v>1.166107873270033</v>
      </c>
      <c r="S310">
        <v>7.0090431207231898</v>
      </c>
      <c r="T310" s="23">
        <v>38.584008540494672</v>
      </c>
      <c r="U310" s="25">
        <v>29.023908132841289</v>
      </c>
      <c r="V310" s="26">
        <v>1707.8004380239245</v>
      </c>
      <c r="W310" s="26">
        <v>1305.8760694979337</v>
      </c>
      <c r="X310" s="26">
        <v>-470.86219811612489</v>
      </c>
      <c r="Y310" s="26">
        <v>-152.97753109487476</v>
      </c>
      <c r="Z310" s="26">
        <v>835.01387138180883</v>
      </c>
      <c r="AA310" s="25">
        <v>779.72680943935052</v>
      </c>
      <c r="AB310" s="28">
        <v>1.51497863781902E-3</v>
      </c>
      <c r="AC310" s="24">
        <v>2.7412799930760725</v>
      </c>
    </row>
    <row r="311" spans="1:29" x14ac:dyDescent="0.25">
      <c r="A311">
        <v>292</v>
      </c>
      <c r="B311">
        <v>2.92</v>
      </c>
      <c r="C311">
        <v>5.92</v>
      </c>
      <c r="D311">
        <v>4.3631162596002504</v>
      </c>
      <c r="E311">
        <v>1636.6441088141387</v>
      </c>
      <c r="F311">
        <v>118.28205036959984</v>
      </c>
      <c r="G311">
        <v>8</v>
      </c>
      <c r="H311">
        <v>900</v>
      </c>
      <c r="I311">
        <v>110.10151277476932</v>
      </c>
      <c r="J311">
        <v>7.2660218723473044E-2</v>
      </c>
      <c r="K311">
        <v>1.6667429787601738E-2</v>
      </c>
      <c r="L311">
        <v>0.90292334051850032</v>
      </c>
      <c r="M311">
        <v>8.8601098686916551</v>
      </c>
      <c r="N311" s="40">
        <v>4050</v>
      </c>
      <c r="O311">
        <v>4050</v>
      </c>
      <c r="P311">
        <v>191.82437133789063</v>
      </c>
      <c r="Q311">
        <v>1.5251221622419948</v>
      </c>
      <c r="R311">
        <v>1.1661898532665509</v>
      </c>
      <c r="S311">
        <v>7.0105580993610088</v>
      </c>
      <c r="T311" s="23">
        <v>38.600689923386838</v>
      </c>
      <c r="U311" s="25">
        <v>29.009264532572303</v>
      </c>
      <c r="V311" s="26">
        <v>1707.7976728643948</v>
      </c>
      <c r="W311" s="26">
        <v>1305.8733043384043</v>
      </c>
      <c r="X311" s="26">
        <v>-470.75848574176302</v>
      </c>
      <c r="Y311" s="26">
        <v>-152.81494965295849</v>
      </c>
      <c r="Z311" s="26">
        <v>835.11481859664127</v>
      </c>
      <c r="AA311" s="25">
        <v>781.60735660245598</v>
      </c>
      <c r="AB311" s="28">
        <v>1.5179774541067559E-3</v>
      </c>
      <c r="AC311" s="24">
        <v>2.7400953421988499</v>
      </c>
    </row>
    <row r="312" spans="1:29" x14ac:dyDescent="0.25">
      <c r="A312">
        <v>293</v>
      </c>
      <c r="B312">
        <v>2.93</v>
      </c>
      <c r="C312">
        <v>5.93</v>
      </c>
      <c r="D312">
        <v>3.8209295180287137</v>
      </c>
      <c r="E312">
        <v>1639.4087103492975</v>
      </c>
      <c r="F312">
        <v>118.88202289850402</v>
      </c>
      <c r="G312">
        <v>8</v>
      </c>
      <c r="H312">
        <v>900</v>
      </c>
      <c r="I312">
        <v>110.4737915042197</v>
      </c>
      <c r="J312">
        <v>7.2415365590982078E-2</v>
      </c>
      <c r="K312">
        <v>1.6626110009120804E-2</v>
      </c>
      <c r="L312">
        <v>0.90220635470670107</v>
      </c>
      <c r="M312">
        <v>8.8671510217867233</v>
      </c>
      <c r="N312" s="40">
        <v>4051</v>
      </c>
      <c r="O312">
        <v>4051</v>
      </c>
      <c r="P312">
        <v>191.84054565429688</v>
      </c>
      <c r="Q312">
        <v>1.5248742458820932</v>
      </c>
      <c r="R312">
        <v>1.1660016389335641</v>
      </c>
      <c r="S312">
        <v>7.0120760768151156</v>
      </c>
      <c r="T312" s="23">
        <v>38.617407942093244</v>
      </c>
      <c r="U312" s="25">
        <v>29.001529904598829</v>
      </c>
      <c r="V312" s="26">
        <v>1707.8041246140826</v>
      </c>
      <c r="W312" s="26">
        <v>1305.8797560880921</v>
      </c>
      <c r="X312" s="26">
        <v>-470.46015365667222</v>
      </c>
      <c r="Y312" s="26">
        <v>-152.73463541955681</v>
      </c>
      <c r="Z312" s="26">
        <v>835.41960243141989</v>
      </c>
      <c r="AA312" s="25">
        <v>783.49004426865167</v>
      </c>
      <c r="AB312" s="28">
        <v>1.5212188277615724E-3</v>
      </c>
      <c r="AC312" s="24">
        <v>2.7389091164102908</v>
      </c>
    </row>
    <row r="313" spans="1:29" x14ac:dyDescent="0.25">
      <c r="A313">
        <v>294</v>
      </c>
      <c r="B313">
        <v>2.94</v>
      </c>
      <c r="C313">
        <v>5.9399999999999995</v>
      </c>
      <c r="D313">
        <v>3.2778276933490411</v>
      </c>
      <c r="E313">
        <v>1642.1733118844563</v>
      </c>
      <c r="F313">
        <v>119.48348649970201</v>
      </c>
      <c r="G313">
        <v>8</v>
      </c>
      <c r="H313">
        <v>900</v>
      </c>
      <c r="I313">
        <v>110.84669855220081</v>
      </c>
      <c r="J313">
        <v>7.2171748049244575E-2</v>
      </c>
      <c r="K313">
        <v>1.6586260015023457E-2</v>
      </c>
      <c r="L313">
        <v>0.9015616981954423</v>
      </c>
      <c r="M313">
        <v>8.8734914271676892</v>
      </c>
      <c r="N313" s="40">
        <v>4051</v>
      </c>
      <c r="O313">
        <v>4051</v>
      </c>
      <c r="P313">
        <v>191.85406494140625</v>
      </c>
      <c r="Q313">
        <v>1.5249817060264828</v>
      </c>
      <c r="R313">
        <v>1.1660831093055266</v>
      </c>
      <c r="S313">
        <v>7.0135972956428771</v>
      </c>
      <c r="T313" s="23">
        <v>38.634165290303521</v>
      </c>
      <c r="U313" s="25">
        <v>28.986851411482942</v>
      </c>
      <c r="V313" s="26">
        <v>1707.800796125523</v>
      </c>
      <c r="W313" s="26">
        <v>1305.8764275995322</v>
      </c>
      <c r="X313" s="26">
        <v>-470.35621066666556</v>
      </c>
      <c r="Y313" s="26">
        <v>-152.57165861859963</v>
      </c>
      <c r="Z313" s="26">
        <v>835.52021693286667</v>
      </c>
      <c r="AA313" s="25">
        <v>785.43813984594101</v>
      </c>
      <c r="AB313" s="28">
        <v>1.5242164951967396E-3</v>
      </c>
      <c r="AC313" s="24">
        <v>2.7377211302473929</v>
      </c>
    </row>
    <row r="314" spans="1:29" x14ac:dyDescent="0.25">
      <c r="A314">
        <v>295</v>
      </c>
      <c r="B314">
        <v>2.95</v>
      </c>
      <c r="C314">
        <v>5.95</v>
      </c>
      <c r="D314">
        <v>2.7338107855611686</v>
      </c>
      <c r="E314">
        <v>1644.9379134196156</v>
      </c>
      <c r="F314">
        <v>120.08639517175601</v>
      </c>
      <c r="G314">
        <v>8</v>
      </c>
      <c r="H314">
        <v>900</v>
      </c>
      <c r="I314">
        <v>111.22023391871267</v>
      </c>
      <c r="J314">
        <v>7.1929357798752216E-2</v>
      </c>
      <c r="K314">
        <v>1.6545261652436125E-2</v>
      </c>
      <c r="L314">
        <v>0.9008472227427694</v>
      </c>
      <c r="M314">
        <v>8.8805291263958797</v>
      </c>
      <c r="N314" s="40">
        <v>4052</v>
      </c>
      <c r="O314">
        <v>4052</v>
      </c>
      <c r="P314">
        <v>191.87008666992188</v>
      </c>
      <c r="Q314">
        <v>1.5247326729445916</v>
      </c>
      <c r="R314">
        <v>1.1658938475614276</v>
      </c>
      <c r="S314">
        <v>7.0151215121380739</v>
      </c>
      <c r="T314" s="23">
        <v>38.650959305775089</v>
      </c>
      <c r="U314" s="25">
        <v>28.979082700255436</v>
      </c>
      <c r="V314" s="26">
        <v>1707.8063280633883</v>
      </c>
      <c r="W314" s="26">
        <v>1305.8819595373977</v>
      </c>
      <c r="X314" s="26">
        <v>-470.05732358571265</v>
      </c>
      <c r="Y314" s="26">
        <v>-152.49096781847837</v>
      </c>
      <c r="Z314" s="26">
        <v>835.82463595168508</v>
      </c>
      <c r="AA314" s="25">
        <v>787.32589045731072</v>
      </c>
      <c r="AB314" s="28">
        <v>1.5274579173940595E-3</v>
      </c>
      <c r="AC314" s="24">
        <v>2.7365315781161126</v>
      </c>
    </row>
    <row r="315" spans="1:29" x14ac:dyDescent="0.25">
      <c r="A315">
        <v>296</v>
      </c>
      <c r="B315">
        <v>2.96</v>
      </c>
      <c r="C315">
        <v>5.96</v>
      </c>
      <c r="D315">
        <v>2.1888787946652255</v>
      </c>
      <c r="E315">
        <v>1647.7025149547749</v>
      </c>
      <c r="F315">
        <v>120.69079782250088</v>
      </c>
      <c r="G315">
        <v>8</v>
      </c>
      <c r="H315">
        <v>900</v>
      </c>
      <c r="I315">
        <v>111.5943976037552</v>
      </c>
      <c r="J315">
        <v>7.1688186609565038E-2</v>
      </c>
      <c r="K315">
        <v>1.6505726057736717E-2</v>
      </c>
      <c r="L315">
        <v>0.9002050217377312</v>
      </c>
      <c r="M315">
        <v>8.8868644440096745</v>
      </c>
      <c r="N315" s="40">
        <v>4052</v>
      </c>
      <c r="O315">
        <v>4052</v>
      </c>
      <c r="P315">
        <v>191.88346862792969</v>
      </c>
      <c r="Q315">
        <v>1.5248390152564997</v>
      </c>
      <c r="R315">
        <v>1.165974297587288</v>
      </c>
      <c r="S315">
        <v>7.0166489700554679</v>
      </c>
      <c r="T315" s="23">
        <v>38.667792696637562</v>
      </c>
      <c r="U315" s="25">
        <v>28.964377184283894</v>
      </c>
      <c r="V315" s="26">
        <v>1707.8022110707545</v>
      </c>
      <c r="W315" s="26">
        <v>1305.8778425447642</v>
      </c>
      <c r="X315" s="26">
        <v>-469.95305924618413</v>
      </c>
      <c r="Y315" s="26">
        <v>-152.32767390988437</v>
      </c>
      <c r="Z315" s="26">
        <v>835.92478329858011</v>
      </c>
      <c r="AA315" s="25">
        <v>789.27727374368237</v>
      </c>
      <c r="AB315" s="28">
        <v>1.530454677973303E-3</v>
      </c>
      <c r="AC315" s="24">
        <v>2.7353402738691046</v>
      </c>
    </row>
    <row r="316" spans="1:29" x14ac:dyDescent="0.25">
      <c r="A316">
        <v>297</v>
      </c>
      <c r="B316">
        <v>2.97</v>
      </c>
      <c r="C316">
        <v>5.9700000000000006</v>
      </c>
      <c r="D316">
        <v>1.6430317206610816</v>
      </c>
      <c r="E316">
        <v>1650.4671164899339</v>
      </c>
      <c r="F316">
        <v>121.29664817800905</v>
      </c>
      <c r="G316">
        <v>8</v>
      </c>
      <c r="H316">
        <v>900</v>
      </c>
      <c r="I316">
        <v>111.96918960732849</v>
      </c>
      <c r="J316">
        <v>7.1448226320612693E-2</v>
      </c>
      <c r="K316">
        <v>1.646504696479513E-2</v>
      </c>
      <c r="L316">
        <v>0.89949311522495856</v>
      </c>
      <c r="M316">
        <v>8.8938979794183766</v>
      </c>
      <c r="N316" s="40">
        <v>4053</v>
      </c>
      <c r="O316">
        <v>4053</v>
      </c>
      <c r="P316">
        <v>191.89935302734375</v>
      </c>
      <c r="Q316">
        <v>1.5245889877820058</v>
      </c>
      <c r="R316">
        <v>1.1657841131377789</v>
      </c>
      <c r="S316">
        <v>7.0181794247334413</v>
      </c>
      <c r="T316" s="23">
        <v>38.684662789040971</v>
      </c>
      <c r="U316" s="25">
        <v>28.956574732916337</v>
      </c>
      <c r="V316" s="26">
        <v>1707.8069710829695</v>
      </c>
      <c r="W316" s="26">
        <v>1305.882602556979</v>
      </c>
      <c r="X316" s="26">
        <v>-469.65375431877908</v>
      </c>
      <c r="Y316" s="26">
        <v>-152.24659301336371</v>
      </c>
      <c r="Z316" s="26">
        <v>836.22884823819993</v>
      </c>
      <c r="AA316" s="25">
        <v>791.16799708352994</v>
      </c>
      <c r="AB316" s="28">
        <v>1.533696127451023E-3</v>
      </c>
      <c r="AC316" s="24">
        <v>2.7341474124132201</v>
      </c>
    </row>
    <row r="317" spans="1:29" x14ac:dyDescent="0.25">
      <c r="A317">
        <v>298</v>
      </c>
      <c r="B317">
        <v>2.98</v>
      </c>
      <c r="C317">
        <v>5.98</v>
      </c>
      <c r="D317">
        <v>1.0962695635488675</v>
      </c>
      <c r="E317">
        <v>1653.2317180250927</v>
      </c>
      <c r="F317">
        <v>121.90399536756651</v>
      </c>
      <c r="G317">
        <v>8</v>
      </c>
      <c r="H317">
        <v>900</v>
      </c>
      <c r="I317">
        <v>112.34460992943245</v>
      </c>
      <c r="J317">
        <v>7.1209468839004184E-2</v>
      </c>
      <c r="K317">
        <v>1.6425822277788122E-2</v>
      </c>
      <c r="L317">
        <v>0.89885335171975067</v>
      </c>
      <c r="M317">
        <v>8.9002282571387497</v>
      </c>
      <c r="N317" s="40">
        <v>4053</v>
      </c>
      <c r="O317">
        <v>4053</v>
      </c>
      <c r="P317">
        <v>191.91259765625</v>
      </c>
      <c r="Q317">
        <v>1.5246942128130399</v>
      </c>
      <c r="R317">
        <v>1.1658635426808759</v>
      </c>
      <c r="S317">
        <v>7.0197131208608923</v>
      </c>
      <c r="T317" s="23">
        <v>38.70157230267003</v>
      </c>
      <c r="U317" s="25">
        <v>28.941842299182628</v>
      </c>
      <c r="V317" s="26">
        <v>1707.8020628905642</v>
      </c>
      <c r="W317" s="26">
        <v>1305.8776943645737</v>
      </c>
      <c r="X317" s="26">
        <v>-469.54916665104793</v>
      </c>
      <c r="Y317" s="26">
        <v>-152.08298393622658</v>
      </c>
      <c r="Z317" s="26">
        <v>836.32852771352577</v>
      </c>
      <c r="AA317" s="25">
        <v>793.12263806652913</v>
      </c>
      <c r="AB317" s="28">
        <v>1.5366919517179056E-3</v>
      </c>
      <c r="AC317" s="24">
        <v>2.7329528071250295</v>
      </c>
    </row>
    <row r="318" spans="1:29" x14ac:dyDescent="0.25">
      <c r="A318">
        <v>299</v>
      </c>
      <c r="B318">
        <v>2.99</v>
      </c>
      <c r="C318">
        <v>5.99</v>
      </c>
      <c r="D318">
        <v>0.54859232332848518</v>
      </c>
      <c r="E318">
        <v>1655.996319560252</v>
      </c>
      <c r="F318">
        <v>122.51279289568312</v>
      </c>
      <c r="G318">
        <v>8</v>
      </c>
      <c r="H318">
        <v>900</v>
      </c>
      <c r="I318">
        <v>112.72065857006716</v>
      </c>
      <c r="J318">
        <v>7.0971906139345342E-2</v>
      </c>
      <c r="K318">
        <v>1.6385458889233165E-2</v>
      </c>
      <c r="L318">
        <v>0.89814399325239336</v>
      </c>
      <c r="M318">
        <v>8.9072577004385387</v>
      </c>
      <c r="N318" s="40">
        <v>4054</v>
      </c>
      <c r="O318">
        <v>4054</v>
      </c>
      <c r="P318">
        <v>191.92832946777344</v>
      </c>
      <c r="Q318">
        <v>1.5244430707603123</v>
      </c>
      <c r="R318">
        <v>1.1656723145121994</v>
      </c>
      <c r="S318">
        <v>7.0212498128126102</v>
      </c>
      <c r="T318" s="23">
        <v>38.718518551962838</v>
      </c>
      <c r="U318" s="25">
        <v>28.934006192527601</v>
      </c>
      <c r="V318" s="26">
        <v>1707.8059119886348</v>
      </c>
      <c r="W318" s="26">
        <v>1305.8815434626442</v>
      </c>
      <c r="X318" s="26">
        <v>-469.24931949340396</v>
      </c>
      <c r="Y318" s="26">
        <v>-152.0015299405608</v>
      </c>
      <c r="Z318" s="26">
        <v>836.63222396924027</v>
      </c>
      <c r="AA318" s="25">
        <v>795.01628401246705</v>
      </c>
      <c r="AB318" s="28">
        <v>1.5399333982237806E-3</v>
      </c>
      <c r="AC318" s="24">
        <v>2.7317566534159754</v>
      </c>
    </row>
    <row r="319" spans="1:29" x14ac:dyDescent="0.25">
      <c r="A319">
        <v>300</v>
      </c>
      <c r="B319">
        <v>3</v>
      </c>
      <c r="C319">
        <v>6</v>
      </c>
      <c r="D319">
        <v>0</v>
      </c>
      <c r="E319">
        <v>1658.7609210954108</v>
      </c>
      <c r="F319">
        <v>123.12309011516294</v>
      </c>
      <c r="G319">
        <v>8</v>
      </c>
      <c r="H319">
        <v>900</v>
      </c>
      <c r="I319">
        <v>113.09733552923255</v>
      </c>
      <c r="J319">
        <v>7.0735530263064603E-2</v>
      </c>
      <c r="K319">
        <v>1.6346541620908629E-2</v>
      </c>
      <c r="L319">
        <v>0.89750664682573678</v>
      </c>
      <c r="M319">
        <v>8.9135830116624302</v>
      </c>
      <c r="N319" s="40">
        <v>4054</v>
      </c>
      <c r="O319">
        <v>4054</v>
      </c>
      <c r="P319">
        <v>191.94142150878906</v>
      </c>
      <c r="Q319">
        <v>1.5245470578645801</v>
      </c>
      <c r="R319">
        <v>1.1657506021403601</v>
      </c>
      <c r="S319">
        <v>7.022789746210834</v>
      </c>
      <c r="T319" s="23">
        <v>38.735504268163957</v>
      </c>
      <c r="U319" s="25">
        <v>28.919246938981463</v>
      </c>
      <c r="V319" s="26">
        <v>1707.8000736756305</v>
      </c>
      <c r="W319" s="26">
        <v>1305.8757051496402</v>
      </c>
      <c r="X319" s="26">
        <v>-469.14428392433399</v>
      </c>
      <c r="Y319" s="26">
        <v>-151.83762290189966</v>
      </c>
      <c r="Z319" s="26">
        <v>836.73142122530624</v>
      </c>
      <c r="AA319" s="25">
        <v>796.97409339216904</v>
      </c>
      <c r="AB319" s="28">
        <v>1.5429282565468938E-3</v>
      </c>
      <c r="AC319" s="24">
        <v>2.7305587641894866</v>
      </c>
    </row>
    <row r="320" spans="1:29" x14ac:dyDescent="0.25">
      <c r="A320">
        <v>301</v>
      </c>
      <c r="B320">
        <v>3.01</v>
      </c>
      <c r="C320">
        <v>6.01</v>
      </c>
      <c r="D320">
        <v>-0.5495074064366533</v>
      </c>
      <c r="E320">
        <v>1661.5255226305696</v>
      </c>
      <c r="F320">
        <v>123.73484030868454</v>
      </c>
      <c r="G320">
        <v>8</v>
      </c>
      <c r="H320">
        <v>900</v>
      </c>
      <c r="I320">
        <v>113.47464080692869</v>
      </c>
      <c r="J320">
        <v>7.050033331774623E-2</v>
      </c>
      <c r="K320">
        <v>1.630649042180729E-2</v>
      </c>
      <c r="L320">
        <v>0.89679981567403966</v>
      </c>
      <c r="M320">
        <v>8.9206084347677486</v>
      </c>
      <c r="N320" s="40">
        <v>4055</v>
      </c>
      <c r="O320">
        <v>4055</v>
      </c>
      <c r="P320">
        <v>191.95701599121094</v>
      </c>
      <c r="Q320">
        <v>1.5242949235307011</v>
      </c>
      <c r="R320">
        <v>1.1655584517278323</v>
      </c>
      <c r="S320">
        <v>7.0243326744673809</v>
      </c>
      <c r="T320" s="23">
        <v>38.752526753992058</v>
      </c>
      <c r="U320" s="25">
        <v>28.911377263199636</v>
      </c>
      <c r="V320" s="26">
        <v>1707.8031444879443</v>
      </c>
      <c r="W320" s="26">
        <v>1305.8787759619538</v>
      </c>
      <c r="X320" s="26">
        <v>-468.84401433158337</v>
      </c>
      <c r="Y320" s="26">
        <v>-151.75578229693534</v>
      </c>
      <c r="Z320" s="26">
        <v>837.03476163037044</v>
      </c>
      <c r="AA320" s="25">
        <v>798.87065462546343</v>
      </c>
      <c r="AB320" s="28">
        <v>1.5461696699432537E-3</v>
      </c>
      <c r="AC320" s="24">
        <v>2.7293593353583994</v>
      </c>
    </row>
    <row r="321" spans="1:29" x14ac:dyDescent="0.25">
      <c r="A321">
        <v>302</v>
      </c>
      <c r="B321">
        <v>3.02</v>
      </c>
      <c r="C321">
        <v>6.02</v>
      </c>
      <c r="D321">
        <v>-1.0999298959814094</v>
      </c>
      <c r="E321">
        <v>1664.2901241657287</v>
      </c>
      <c r="F321">
        <v>124.34809305291863</v>
      </c>
      <c r="G321">
        <v>8</v>
      </c>
      <c r="H321">
        <v>900</v>
      </c>
      <c r="I321">
        <v>113.85257440315551</v>
      </c>
      <c r="J321">
        <v>7.0266307476471723E-2</v>
      </c>
      <c r="K321">
        <v>1.6267877134023504E-2</v>
      </c>
      <c r="L321">
        <v>0.89616486615032387</v>
      </c>
      <c r="M321">
        <v>8.9269288522387455</v>
      </c>
      <c r="N321" s="40">
        <v>4055</v>
      </c>
      <c r="O321">
        <v>4055</v>
      </c>
      <c r="P321">
        <v>191.96995544433594</v>
      </c>
      <c r="Q321">
        <v>1.5243976733187712</v>
      </c>
      <c r="R321">
        <v>1.1656355972745986</v>
      </c>
      <c r="S321">
        <v>7.0258788441373241</v>
      </c>
      <c r="T321" s="23">
        <v>38.769588752259537</v>
      </c>
      <c r="U321" s="25">
        <v>28.896591289307004</v>
      </c>
      <c r="V321" s="26">
        <v>1707.7963729803444</v>
      </c>
      <c r="W321" s="26">
        <v>1305.8720044543538</v>
      </c>
      <c r="X321" s="26">
        <v>-468.73852841608789</v>
      </c>
      <c r="Y321" s="26">
        <v>-151.59157925403181</v>
      </c>
      <c r="Z321" s="26">
        <v>837.13347603826594</v>
      </c>
      <c r="AA321" s="25">
        <v>800.83166667291187</v>
      </c>
      <c r="AB321" s="28">
        <v>1.5491635328190867E-3</v>
      </c>
      <c r="AC321" s="24">
        <v>2.7281581793557197</v>
      </c>
    </row>
    <row r="322" spans="1:29" x14ac:dyDescent="0.25">
      <c r="A322">
        <v>303</v>
      </c>
      <c r="B322">
        <v>3.03</v>
      </c>
      <c r="C322">
        <v>6.0299999999999994</v>
      </c>
      <c r="D322">
        <v>-1.6512674686343338</v>
      </c>
      <c r="E322">
        <v>1667.0547257008875</v>
      </c>
      <c r="F322">
        <v>124.96280140838593</v>
      </c>
      <c r="G322">
        <v>8</v>
      </c>
      <c r="H322">
        <v>900</v>
      </c>
      <c r="I322">
        <v>114.23113631791308</v>
      </c>
      <c r="J322">
        <v>7.0033444977168499E-2</v>
      </c>
      <c r="K322">
        <v>1.6228134660479763E-2</v>
      </c>
      <c r="L322">
        <v>0.89546054183459045</v>
      </c>
      <c r="M322">
        <v>8.9339503263983691</v>
      </c>
      <c r="N322" s="40">
        <v>4056</v>
      </c>
      <c r="O322">
        <v>4056</v>
      </c>
      <c r="P322">
        <v>191.98539733886719</v>
      </c>
      <c r="Q322">
        <v>1.5241444266054054</v>
      </c>
      <c r="R322">
        <v>1.1654424037079263</v>
      </c>
      <c r="S322">
        <v>7.0274280076701432</v>
      </c>
      <c r="T322" s="23">
        <v>38.786687553958217</v>
      </c>
      <c r="U322" s="25">
        <v>28.888688132135456</v>
      </c>
      <c r="V322" s="26">
        <v>1707.7985266363287</v>
      </c>
      <c r="W322" s="26">
        <v>1305.8741581103382</v>
      </c>
      <c r="X322" s="26">
        <v>-468.43771209952513</v>
      </c>
      <c r="Y322" s="26">
        <v>-151.5093690572526</v>
      </c>
      <c r="Z322" s="26">
        <v>837.43644601081303</v>
      </c>
      <c r="AA322" s="25">
        <v>802.7310942440871</v>
      </c>
      <c r="AB322" s="28">
        <v>1.5524048830881654E-3</v>
      </c>
      <c r="AC322" s="24">
        <v>2.7269554925924702</v>
      </c>
    </row>
    <row r="323" spans="1:29" x14ac:dyDescent="0.25">
      <c r="A323">
        <v>304</v>
      </c>
      <c r="B323">
        <v>3.04</v>
      </c>
      <c r="C323">
        <v>6.04</v>
      </c>
      <c r="D323">
        <v>-2.2035201243954257</v>
      </c>
      <c r="E323">
        <v>1669.8193272360468</v>
      </c>
      <c r="F323">
        <v>125.57901517597027</v>
      </c>
      <c r="G323">
        <v>8</v>
      </c>
      <c r="H323">
        <v>900</v>
      </c>
      <c r="I323">
        <v>114.6103265512014</v>
      </c>
      <c r="J323">
        <v>6.9801738121966286E-2</v>
      </c>
      <c r="K323">
        <v>1.6189821965108226E-2</v>
      </c>
      <c r="L323">
        <v>0.89482796928318176</v>
      </c>
      <c r="M323">
        <v>8.9402659221845138</v>
      </c>
      <c r="N323" s="40">
        <v>4056</v>
      </c>
      <c r="O323">
        <v>4056</v>
      </c>
      <c r="P323">
        <v>191.99821472167969</v>
      </c>
      <c r="Q323">
        <v>1.524246181962053</v>
      </c>
      <c r="R323">
        <v>1.1655186492902867</v>
      </c>
      <c r="S323">
        <v>7.0289804125532314</v>
      </c>
      <c r="T323" s="23">
        <v>38.803825913476238</v>
      </c>
      <c r="U323" s="25">
        <v>28.873875538865931</v>
      </c>
      <c r="V323" s="26">
        <v>1707.7910903588345</v>
      </c>
      <c r="W323" s="26">
        <v>1305.866721832844</v>
      </c>
      <c r="X323" s="26">
        <v>-468.33201759053554</v>
      </c>
      <c r="Y323" s="26">
        <v>-151.34484145874691</v>
      </c>
      <c r="Z323" s="26">
        <v>837.53470424230841</v>
      </c>
      <c r="AA323" s="25">
        <v>804.69534379191532</v>
      </c>
      <c r="AB323" s="28">
        <v>1.5553977211482106E-3</v>
      </c>
      <c r="AC323" s="24">
        <v>2.725751087033959</v>
      </c>
    </row>
    <row r="324" spans="1:29" x14ac:dyDescent="0.25">
      <c r="A324">
        <v>305</v>
      </c>
      <c r="B324">
        <v>3.05</v>
      </c>
      <c r="C324">
        <v>6.05</v>
      </c>
      <c r="D324">
        <v>-2.7566878632646215</v>
      </c>
      <c r="E324">
        <v>1672.583928771206</v>
      </c>
      <c r="F324">
        <v>126.1966871937078</v>
      </c>
      <c r="G324">
        <v>8</v>
      </c>
      <c r="H324">
        <v>900</v>
      </c>
      <c r="I324">
        <v>114.9901451030204</v>
      </c>
      <c r="J324">
        <v>6.9571179276561049E-2</v>
      </c>
      <c r="K324">
        <v>1.6150384803356586E-2</v>
      </c>
      <c r="L324">
        <v>0.89412613157019927</v>
      </c>
      <c r="M324">
        <v>8.9472835179875378</v>
      </c>
      <c r="N324" s="40">
        <v>4057</v>
      </c>
      <c r="O324">
        <v>4057</v>
      </c>
      <c r="P324">
        <v>192.01351928710938</v>
      </c>
      <c r="Q324">
        <v>1.5239919450443487</v>
      </c>
      <c r="R324">
        <v>1.1653245339423333</v>
      </c>
      <c r="S324">
        <v>7.0305358102743796</v>
      </c>
      <c r="T324" s="23">
        <v>38.821001110071293</v>
      </c>
      <c r="U324" s="25">
        <v>28.865938989596977</v>
      </c>
      <c r="V324" s="26">
        <v>1707.7924595062382</v>
      </c>
      <c r="W324" s="26">
        <v>1305.8680909802476</v>
      </c>
      <c r="X324" s="26">
        <v>-468.03077445792462</v>
      </c>
      <c r="Y324" s="26">
        <v>-151.2622481800062</v>
      </c>
      <c r="Z324" s="26">
        <v>837.83731652232302</v>
      </c>
      <c r="AA324" s="25">
        <v>806.59775581281019</v>
      </c>
      <c r="AB324" s="28">
        <v>1.5586389783939225E-3</v>
      </c>
      <c r="AC324" s="24">
        <v>2.7245451595861772</v>
      </c>
    </row>
    <row r="325" spans="1:29" x14ac:dyDescent="0.25">
      <c r="A325">
        <v>306</v>
      </c>
      <c r="B325">
        <v>3.06</v>
      </c>
      <c r="C325">
        <v>6.0600000000000005</v>
      </c>
      <c r="D325">
        <v>-3.3107706852419843</v>
      </c>
      <c r="E325">
        <v>1675.3485303063651</v>
      </c>
      <c r="F325">
        <v>126.81586748704186</v>
      </c>
      <c r="G325">
        <v>8</v>
      </c>
      <c r="H325">
        <v>900</v>
      </c>
      <c r="I325">
        <v>115.37059197337014</v>
      </c>
      <c r="J325">
        <v>6.9341760869585906E-2</v>
      </c>
      <c r="K325">
        <v>1.6112369361391619E-2</v>
      </c>
      <c r="L325">
        <v>0.89349591630184089</v>
      </c>
      <c r="M325">
        <v>8.9535943634883264</v>
      </c>
      <c r="N325" s="40">
        <v>4057</v>
      </c>
      <c r="O325">
        <v>4057</v>
      </c>
      <c r="P325">
        <v>192.02618408203125</v>
      </c>
      <c r="Q325">
        <v>1.5240924642448623</v>
      </c>
      <c r="R325">
        <v>1.1653996370768964</v>
      </c>
      <c r="S325">
        <v>7.0320944492527735</v>
      </c>
      <c r="T325" s="23">
        <v>38.838215909715146</v>
      </c>
      <c r="U325" s="25">
        <v>28.851099879401747</v>
      </c>
      <c r="V325" s="26">
        <v>1707.7840839565704</v>
      </c>
      <c r="W325" s="26">
        <v>1305.8597154305799</v>
      </c>
      <c r="X325" s="26">
        <v>-467.92462488353817</v>
      </c>
      <c r="Y325" s="26">
        <v>-151.0974285185149</v>
      </c>
      <c r="Z325" s="26">
        <v>837.93509054704168</v>
      </c>
      <c r="AA325" s="25">
        <v>808.56519464108089</v>
      </c>
      <c r="AB325" s="28">
        <v>1.5616307624002346E-3</v>
      </c>
      <c r="AC325" s="24">
        <v>2.7233375217494666</v>
      </c>
    </row>
    <row r="326" spans="1:29" x14ac:dyDescent="0.25">
      <c r="A326">
        <v>307</v>
      </c>
      <c r="B326">
        <v>3.07</v>
      </c>
      <c r="C326">
        <v>6.07</v>
      </c>
      <c r="D326">
        <v>-3.8657685903274506</v>
      </c>
      <c r="E326">
        <v>1678.1131318415239</v>
      </c>
      <c r="F326">
        <v>127.43650867119705</v>
      </c>
      <c r="G326">
        <v>8</v>
      </c>
      <c r="H326">
        <v>900</v>
      </c>
      <c r="I326">
        <v>115.75166716225057</v>
      </c>
      <c r="J326">
        <v>6.9113475391989809E-2</v>
      </c>
      <c r="K326">
        <v>1.6073234146907905E-2</v>
      </c>
      <c r="L326">
        <v>0.89279654520127061</v>
      </c>
      <c r="M326">
        <v>8.9606081508710282</v>
      </c>
      <c r="N326" s="40">
        <v>4058</v>
      </c>
      <c r="O326">
        <v>4058</v>
      </c>
      <c r="P326">
        <v>192.04135131835938</v>
      </c>
      <c r="Q326">
        <v>1.5238372381594807</v>
      </c>
      <c r="R326">
        <v>1.1652046001915739</v>
      </c>
      <c r="S326">
        <v>7.0336560800151737</v>
      </c>
      <c r="T326" s="23">
        <v>38.855467579924088</v>
      </c>
      <c r="U326" s="25">
        <v>28.843130028861463</v>
      </c>
      <c r="V326" s="26">
        <v>1707.7846655396902</v>
      </c>
      <c r="W326" s="26">
        <v>1305.8602970136997</v>
      </c>
      <c r="X326" s="26">
        <v>-467.62295282722584</v>
      </c>
      <c r="Y326" s="26">
        <v>-151.01445393628973</v>
      </c>
      <c r="Z326" s="26">
        <v>838.23734418647382</v>
      </c>
      <c r="AA326" s="25">
        <v>810.47050060261233</v>
      </c>
      <c r="AB326" s="28">
        <v>1.5648718968508391E-3</v>
      </c>
      <c r="AC326" s="24">
        <v>2.7221283709215629</v>
      </c>
    </row>
    <row r="327" spans="1:29" x14ac:dyDescent="0.25">
      <c r="A327">
        <v>308</v>
      </c>
      <c r="B327">
        <v>3.08</v>
      </c>
      <c r="C327">
        <v>6.08</v>
      </c>
      <c r="D327">
        <v>-4.4216815785210528</v>
      </c>
      <c r="E327">
        <v>1680.8777333766827</v>
      </c>
      <c r="F327">
        <v>128.05866099652255</v>
      </c>
      <c r="G327">
        <v>8</v>
      </c>
      <c r="H327">
        <v>900</v>
      </c>
      <c r="I327">
        <v>116.13337066966173</v>
      </c>
      <c r="J327">
        <v>6.8886315396422843E-2</v>
      </c>
      <c r="K327">
        <v>1.6035512667594905E-2</v>
      </c>
      <c r="L327">
        <v>0.89216866776454429</v>
      </c>
      <c r="M327">
        <v>8.9669143168243508</v>
      </c>
      <c r="N327" s="40">
        <v>4058</v>
      </c>
      <c r="O327">
        <v>4058</v>
      </c>
      <c r="P327">
        <v>192.05387878417969</v>
      </c>
      <c r="Q327">
        <v>1.5239366428907311</v>
      </c>
      <c r="R327">
        <v>1.1652786818155072</v>
      </c>
      <c r="S327">
        <v>7.0352209519120246</v>
      </c>
      <c r="T327" s="23">
        <v>38.872758898261274</v>
      </c>
      <c r="U327" s="25">
        <v>28.828264505651507</v>
      </c>
      <c r="V327" s="26">
        <v>1707.7754834473324</v>
      </c>
      <c r="W327" s="26">
        <v>1305.8511149213418</v>
      </c>
      <c r="X327" s="26">
        <v>-467.51646798193144</v>
      </c>
      <c r="Y327" s="26">
        <v>-150.84932893676714</v>
      </c>
      <c r="Z327" s="26">
        <v>838.33464693941039</v>
      </c>
      <c r="AA327" s="25">
        <v>812.44116400726739</v>
      </c>
      <c r="AB327" s="28">
        <v>1.5678625976960348E-3</v>
      </c>
      <c r="AC327" s="24">
        <v>2.7209175181405838</v>
      </c>
    </row>
    <row r="328" spans="1:29" x14ac:dyDescent="0.25">
      <c r="A328">
        <v>309</v>
      </c>
      <c r="B328">
        <v>3.09</v>
      </c>
      <c r="C328">
        <v>6.09</v>
      </c>
      <c r="D328">
        <v>-4.9785096498227901</v>
      </c>
      <c r="E328">
        <v>1683.642334911842</v>
      </c>
      <c r="F328">
        <v>128.68227685510425</v>
      </c>
      <c r="G328">
        <v>8</v>
      </c>
      <c r="H328">
        <v>900</v>
      </c>
      <c r="I328">
        <v>116.51570249560359</v>
      </c>
      <c r="J328">
        <v>6.8660273496628996E-2</v>
      </c>
      <c r="K328">
        <v>1.5996676084225676E-2</v>
      </c>
      <c r="L328">
        <v>0.89147174352537384</v>
      </c>
      <c r="M328">
        <v>8.9739243650769698</v>
      </c>
      <c r="N328" s="40">
        <v>4059</v>
      </c>
      <c r="O328">
        <v>4059</v>
      </c>
      <c r="P328">
        <v>192.06889343261719</v>
      </c>
      <c r="Q328">
        <v>1.5236803075955343</v>
      </c>
      <c r="R328">
        <v>1.165082602567328</v>
      </c>
      <c r="S328">
        <v>7.0367888145097206</v>
      </c>
      <c r="T328" s="23">
        <v>38.890087120494414</v>
      </c>
      <c r="U328" s="25">
        <v>28.820261446178627</v>
      </c>
      <c r="V328" s="26">
        <v>1707.7751387663016</v>
      </c>
      <c r="W328" s="26">
        <v>1305.850770240311</v>
      </c>
      <c r="X328" s="26">
        <v>-467.2142428779116</v>
      </c>
      <c r="Y328" s="26">
        <v>-150.76599009804664</v>
      </c>
      <c r="Z328" s="26">
        <v>838.63652736239942</v>
      </c>
      <c r="AA328" s="25">
        <v>814.34935673726557</v>
      </c>
      <c r="AB328" s="28">
        <v>1.5711035797005835E-3</v>
      </c>
      <c r="AC328" s="24">
        <v>2.7197051612927758</v>
      </c>
    </row>
    <row r="329" spans="1:29" x14ac:dyDescent="0.25">
      <c r="A329">
        <v>310</v>
      </c>
      <c r="B329">
        <v>3.1</v>
      </c>
      <c r="C329">
        <v>6.1</v>
      </c>
      <c r="D329">
        <v>-5.536252804232662</v>
      </c>
      <c r="E329">
        <v>1686.4069364470008</v>
      </c>
      <c r="F329">
        <v>129.30740672254348</v>
      </c>
      <c r="G329">
        <v>8</v>
      </c>
      <c r="H329">
        <v>900</v>
      </c>
      <c r="I329">
        <v>116.89866264007618</v>
      </c>
      <c r="J329">
        <v>6.8435342366845633E-2</v>
      </c>
      <c r="K329">
        <v>1.5959245324207619E-2</v>
      </c>
      <c r="L329">
        <v>0.8908461847032223</v>
      </c>
      <c r="M329">
        <v>8.9802259215659443</v>
      </c>
      <c r="N329" s="40">
        <v>4059</v>
      </c>
      <c r="O329">
        <v>4059</v>
      </c>
      <c r="P329">
        <v>192.08128356933594</v>
      </c>
      <c r="Q329">
        <v>1.5237785984066561</v>
      </c>
      <c r="R329">
        <v>1.1651556624889121</v>
      </c>
      <c r="S329">
        <v>7.0383599180894212</v>
      </c>
      <c r="T329" s="23">
        <v>38.907455035785802</v>
      </c>
      <c r="U329" s="25">
        <v>28.805369615303089</v>
      </c>
      <c r="V329" s="26">
        <v>1707.7651471753281</v>
      </c>
      <c r="W329" s="26">
        <v>1305.8407786493374</v>
      </c>
      <c r="X329" s="26">
        <v>-467.10742054039372</v>
      </c>
      <c r="Y329" s="26">
        <v>-150.60056175282475</v>
      </c>
      <c r="Z329" s="26">
        <v>838.73335810894366</v>
      </c>
      <c r="AA329" s="25">
        <v>816.3231958747682</v>
      </c>
      <c r="AB329" s="28">
        <v>1.5740931684105064E-3</v>
      </c>
      <c r="AC329" s="24">
        <v>2.7184911109567813</v>
      </c>
    </row>
    <row r="330" spans="1:29" x14ac:dyDescent="0.25">
      <c r="A330">
        <v>311</v>
      </c>
      <c r="B330">
        <v>3.11</v>
      </c>
      <c r="C330">
        <v>6.1099999999999994</v>
      </c>
      <c r="D330">
        <v>-6.0949110417506711</v>
      </c>
      <c r="E330">
        <v>1689.1715379821599</v>
      </c>
      <c r="F330">
        <v>129.93400276745993</v>
      </c>
      <c r="G330">
        <v>8</v>
      </c>
      <c r="H330">
        <v>900</v>
      </c>
      <c r="I330">
        <v>117.28225110307949</v>
      </c>
      <c r="J330">
        <v>6.8211514741210011E-2</v>
      </c>
      <c r="K330">
        <v>1.5920704103317803E-2</v>
      </c>
      <c r="L330">
        <v>0.89015168781028309</v>
      </c>
      <c r="M330">
        <v>8.9872322993393343</v>
      </c>
      <c r="N330" s="40">
        <v>4060</v>
      </c>
      <c r="O330">
        <v>4060</v>
      </c>
      <c r="P330">
        <v>192.09616088867188</v>
      </c>
      <c r="Q330">
        <v>1.5235212760136045</v>
      </c>
      <c r="R330">
        <v>1.1649586622157555</v>
      </c>
      <c r="S330">
        <v>7.0399340112578317</v>
      </c>
      <c r="T330" s="23">
        <v>38.924859888147395</v>
      </c>
      <c r="U330" s="25">
        <v>28.79733344072805</v>
      </c>
      <c r="V330" s="26">
        <v>1707.7640089463018</v>
      </c>
      <c r="W330" s="26">
        <v>1305.8396404203113</v>
      </c>
      <c r="X330" s="26">
        <v>-466.80476245832995</v>
      </c>
      <c r="Y330" s="26">
        <v>-150.51684519663027</v>
      </c>
      <c r="Z330" s="26">
        <v>839.03487796198135</v>
      </c>
      <c r="AA330" s="25">
        <v>818.23431058739413</v>
      </c>
      <c r="AB330" s="28">
        <v>1.5773339684415077E-3</v>
      </c>
      <c r="AC330" s="24">
        <v>2.7172755655041203</v>
      </c>
    </row>
    <row r="331" spans="1:29" x14ac:dyDescent="0.25">
      <c r="A331">
        <v>312</v>
      </c>
      <c r="B331">
        <v>3.12</v>
      </c>
      <c r="C331">
        <v>6.12</v>
      </c>
      <c r="D331">
        <v>-6.6544843623768797</v>
      </c>
      <c r="E331">
        <v>1691.9361395173191</v>
      </c>
      <c r="F331">
        <v>130.56211569105332</v>
      </c>
      <c r="G331">
        <v>8</v>
      </c>
      <c r="H331">
        <v>900</v>
      </c>
      <c r="I331">
        <v>117.66646788461355</v>
      </c>
      <c r="J331">
        <v>6.7988783413172424E-2</v>
      </c>
      <c r="K331">
        <v>1.5883560865799558E-2</v>
      </c>
      <c r="L331">
        <v>0.88952842861659276</v>
      </c>
      <c r="M331">
        <v>8.9935293157990621</v>
      </c>
      <c r="N331" s="40">
        <v>4060</v>
      </c>
      <c r="O331">
        <v>4060</v>
      </c>
      <c r="P331">
        <v>192.10841369628906</v>
      </c>
      <c r="Q331">
        <v>1.5236184534533272</v>
      </c>
      <c r="R331">
        <v>1.1650307002515876</v>
      </c>
      <c r="S331">
        <v>7.0415113452262732</v>
      </c>
      <c r="T331" s="23">
        <v>38.942304478348333</v>
      </c>
      <c r="U331" s="25">
        <v>28.78241540895279</v>
      </c>
      <c r="V331" s="26">
        <v>1707.753204929599</v>
      </c>
      <c r="W331" s="26">
        <v>1305.8288364036084</v>
      </c>
      <c r="X331" s="26">
        <v>-466.697600460849</v>
      </c>
      <c r="Y331" s="26">
        <v>-150.35111550651391</v>
      </c>
      <c r="Z331" s="26">
        <v>839.13123594275942</v>
      </c>
      <c r="AA331" s="25">
        <v>820.21136121728625</v>
      </c>
      <c r="AB331" s="28">
        <v>1.5803224161734519E-3</v>
      </c>
      <c r="AC331" s="24">
        <v>2.7160583350567133</v>
      </c>
    </row>
    <row r="332" spans="1:29" x14ac:dyDescent="0.25">
      <c r="A332">
        <v>313</v>
      </c>
      <c r="B332">
        <v>3.13</v>
      </c>
      <c r="C332">
        <v>6.13</v>
      </c>
      <c r="D332">
        <v>-7.2149727661111909</v>
      </c>
      <c r="E332">
        <v>1694.700741052478</v>
      </c>
      <c r="F332">
        <v>131.19169743814959</v>
      </c>
      <c r="G332">
        <v>8</v>
      </c>
      <c r="H332">
        <v>900</v>
      </c>
      <c r="I332">
        <v>118.0513129846783</v>
      </c>
      <c r="J332">
        <v>6.776714123491627E-2</v>
      </c>
      <c r="K332">
        <v>1.5845311785437775E-2</v>
      </c>
      <c r="L332">
        <v>0.88883633978713461</v>
      </c>
      <c r="M332">
        <v>9.0005320911112854</v>
      </c>
      <c r="N332" s="40">
        <v>4061</v>
      </c>
      <c r="O332">
        <v>4061</v>
      </c>
      <c r="P332">
        <v>192.12315368652344</v>
      </c>
      <c r="Q332">
        <v>1.5233601449657854</v>
      </c>
      <c r="R332">
        <v>1.1648327791918727</v>
      </c>
      <c r="S332">
        <v>7.0430916676424467</v>
      </c>
      <c r="T332" s="23">
        <v>38.959786038637731</v>
      </c>
      <c r="U332" s="25">
        <v>28.774346214576887</v>
      </c>
      <c r="V332" s="26">
        <v>1707.7512702032782</v>
      </c>
      <c r="W332" s="26">
        <v>1305.8269016772877</v>
      </c>
      <c r="X332" s="26">
        <v>-466.39450745222871</v>
      </c>
      <c r="Y332" s="26">
        <v>-150.26702304015311</v>
      </c>
      <c r="Z332" s="26">
        <v>839.43239422505894</v>
      </c>
      <c r="AA332" s="25">
        <v>822.12539119748135</v>
      </c>
      <c r="AB332" s="28">
        <v>1.5835630048286475E-3</v>
      </c>
      <c r="AC332" s="24">
        <v>2.7148396184681074</v>
      </c>
    </row>
    <row r="333" spans="1:29" x14ac:dyDescent="0.25">
      <c r="A333">
        <v>314</v>
      </c>
      <c r="B333">
        <v>3.14</v>
      </c>
      <c r="C333">
        <v>6.1400000000000006</v>
      </c>
      <c r="D333">
        <v>-7.7763762529536384</v>
      </c>
      <c r="E333">
        <v>1697.4653425876372</v>
      </c>
      <c r="F333">
        <v>131.82279893589293</v>
      </c>
      <c r="G333">
        <v>8</v>
      </c>
      <c r="H333">
        <v>900</v>
      </c>
      <c r="I333">
        <v>118.43678640327377</v>
      </c>
      <c r="J333">
        <v>6.754658111678441E-2</v>
      </c>
      <c r="K333">
        <v>1.5808452919367895E-2</v>
      </c>
      <c r="L333">
        <v>0.8882153614633822</v>
      </c>
      <c r="M333">
        <v>9.0068246363354643</v>
      </c>
      <c r="N333" s="40">
        <v>4061</v>
      </c>
      <c r="O333">
        <v>4061</v>
      </c>
      <c r="P333">
        <v>192.13526916503906</v>
      </c>
      <c r="Q333">
        <v>1.5234562095824324</v>
      </c>
      <c r="R333">
        <v>1.1649037951667436</v>
      </c>
      <c r="S333">
        <v>7.0446752306472753</v>
      </c>
      <c r="T333" s="23">
        <v>38.977307381399221</v>
      </c>
      <c r="U333" s="25">
        <v>28.759402090063286</v>
      </c>
      <c r="V333" s="26">
        <v>1707.7396508716017</v>
      </c>
      <c r="W333" s="26">
        <v>1305.8152823456112</v>
      </c>
      <c r="X333" s="26">
        <v>-466.28700367970407</v>
      </c>
      <c r="Y333" s="26">
        <v>-150.10099401430352</v>
      </c>
      <c r="Z333" s="26">
        <v>839.52827866590712</v>
      </c>
      <c r="AA333" s="25">
        <v>824.10564695327525</v>
      </c>
      <c r="AB333" s="28">
        <v>1.5865502828731337E-3</v>
      </c>
      <c r="AC333" s="24">
        <v>2.7136192254062625</v>
      </c>
    </row>
    <row r="334" spans="1:29" x14ac:dyDescent="0.25">
      <c r="A334">
        <v>315</v>
      </c>
      <c r="B334">
        <v>3.15</v>
      </c>
      <c r="C334">
        <v>6.15</v>
      </c>
      <c r="D334">
        <v>-8.3386948229042215</v>
      </c>
      <c r="E334">
        <v>1700.2299441227963</v>
      </c>
      <c r="F334">
        <v>132.45537190498771</v>
      </c>
      <c r="G334">
        <v>8</v>
      </c>
      <c r="H334">
        <v>900</v>
      </c>
      <c r="I334">
        <v>118.82288814039997</v>
      </c>
      <c r="J334">
        <v>6.7327096026712274E-2</v>
      </c>
      <c r="K334">
        <v>1.577049280344912E-2</v>
      </c>
      <c r="L334">
        <v>0.88752566164370905</v>
      </c>
      <c r="M334">
        <v>9.0138238765782788</v>
      </c>
      <c r="N334" s="40">
        <v>4062</v>
      </c>
      <c r="O334">
        <v>4062</v>
      </c>
      <c r="P334">
        <v>192.14985656738281</v>
      </c>
      <c r="Q334">
        <v>1.523196795044246</v>
      </c>
      <c r="R334">
        <v>1.1647048326083795</v>
      </c>
      <c r="S334">
        <v>7.0462617809301484</v>
      </c>
      <c r="T334" s="23">
        <v>38.994865727112021</v>
      </c>
      <c r="U334" s="25">
        <v>28.751299972638105</v>
      </c>
      <c r="V334" s="26">
        <v>1707.736781123773</v>
      </c>
      <c r="W334" s="26">
        <v>1305.8124125977824</v>
      </c>
      <c r="X334" s="26">
        <v>-465.98335177695151</v>
      </c>
      <c r="Y334" s="26">
        <v>-150.01654271325779</v>
      </c>
      <c r="Z334" s="26">
        <v>839.82906082083093</v>
      </c>
      <c r="AA334" s="25">
        <v>826.02254258025073</v>
      </c>
      <c r="AB334" s="28">
        <v>1.5897906308710574E-3</v>
      </c>
      <c r="AC334" s="24">
        <v>2.7123973552035028</v>
      </c>
    </row>
    <row r="335" spans="1:29" x14ac:dyDescent="0.25">
      <c r="A335">
        <v>316</v>
      </c>
      <c r="B335">
        <v>3.16</v>
      </c>
      <c r="C335">
        <v>6.16</v>
      </c>
      <c r="D335">
        <v>-8.9019284759629063</v>
      </c>
      <c r="E335">
        <v>1702.9945456579551</v>
      </c>
      <c r="F335">
        <v>133.0894674988688</v>
      </c>
      <c r="G335">
        <v>8</v>
      </c>
      <c r="H335">
        <v>900</v>
      </c>
      <c r="I335">
        <v>119.20961819605685</v>
      </c>
      <c r="J335">
        <v>6.7108678989667464E-2</v>
      </c>
      <c r="K335">
        <v>1.5733915202718499E-2</v>
      </c>
      <c r="L335">
        <v>0.88690694565566197</v>
      </c>
      <c r="M335">
        <v>9.0201120187257704</v>
      </c>
      <c r="N335" s="40">
        <v>4062</v>
      </c>
      <c r="O335">
        <v>4062</v>
      </c>
      <c r="P335">
        <v>192.16184997558594</v>
      </c>
      <c r="Q335">
        <v>1.5232918683441328</v>
      </c>
      <c r="R335">
        <v>1.1647749473135489</v>
      </c>
      <c r="S335">
        <v>7.0478515715610195</v>
      </c>
      <c r="T335" s="23">
        <v>39.012463899781785</v>
      </c>
      <c r="U335" s="25">
        <v>28.736329864922073</v>
      </c>
      <c r="V335" s="26">
        <v>1707.7244792380757</v>
      </c>
      <c r="W335" s="26">
        <v>1305.8001107120851</v>
      </c>
      <c r="X335" s="26">
        <v>-465.87562623637473</v>
      </c>
      <c r="Y335" s="26">
        <v>-149.850201110288</v>
      </c>
      <c r="Z335" s="26">
        <v>839.92448447571041</v>
      </c>
      <c r="AA335" s="25">
        <v>828.00599697772475</v>
      </c>
      <c r="AB335" s="28">
        <v>1.5927767106500568E-3</v>
      </c>
      <c r="AC335" s="24">
        <v>2.711173817076598</v>
      </c>
    </row>
    <row r="336" spans="1:29" x14ac:dyDescent="0.25">
      <c r="A336">
        <v>317</v>
      </c>
      <c r="B336">
        <v>3.17</v>
      </c>
      <c r="C336">
        <v>6.17</v>
      </c>
      <c r="D336">
        <v>-9.4660772121297612</v>
      </c>
      <c r="E336">
        <v>1705.7591471931139</v>
      </c>
      <c r="F336">
        <v>133.72503721379087</v>
      </c>
      <c r="G336">
        <v>8</v>
      </c>
      <c r="H336">
        <v>900</v>
      </c>
      <c r="I336">
        <v>119.59697657024448</v>
      </c>
      <c r="J336">
        <v>6.6891323087095389E-2</v>
      </c>
      <c r="K336">
        <v>1.5696240920223672E-2</v>
      </c>
      <c r="L336">
        <v>0.88621961601782862</v>
      </c>
      <c r="M336">
        <v>9.0271077906709962</v>
      </c>
      <c r="N336" s="40">
        <v>4063</v>
      </c>
      <c r="O336">
        <v>4063</v>
      </c>
      <c r="P336">
        <v>192.17628479003906</v>
      </c>
      <c r="Q336">
        <v>1.5230313488159632</v>
      </c>
      <c r="R336">
        <v>1.1645749435701427</v>
      </c>
      <c r="S336">
        <v>7.0494443482716695</v>
      </c>
      <c r="T336" s="23">
        <v>39.030099108110889</v>
      </c>
      <c r="U336" s="25">
        <v>28.728194922629122</v>
      </c>
      <c r="V336" s="26">
        <v>1707.7206716346736</v>
      </c>
      <c r="W336" s="26">
        <v>1305.7963031086833</v>
      </c>
      <c r="X336" s="26">
        <v>-465.5714135925997</v>
      </c>
      <c r="Y336" s="26">
        <v>-149.7653928005216</v>
      </c>
      <c r="Z336" s="26">
        <v>840.22488951608364</v>
      </c>
      <c r="AA336" s="25">
        <v>829.92579411178338</v>
      </c>
      <c r="AB336" s="28">
        <v>1.5960167888344756E-3</v>
      </c>
      <c r="AC336" s="24">
        <v>2.7099488108333873</v>
      </c>
    </row>
    <row r="337" spans="1:29" x14ac:dyDescent="0.25">
      <c r="A337">
        <v>318</v>
      </c>
      <c r="B337">
        <v>3.18</v>
      </c>
      <c r="C337">
        <v>6.18</v>
      </c>
      <c r="D337">
        <v>-10.031141031404751</v>
      </c>
      <c r="E337">
        <v>1708.5237487282732</v>
      </c>
      <c r="F337">
        <v>134.36213242982541</v>
      </c>
      <c r="G337">
        <v>8</v>
      </c>
      <c r="H337">
        <v>900</v>
      </c>
      <c r="I337">
        <v>119.98496326296281</v>
      </c>
      <c r="J337">
        <v>6.6675021456371567E-2</v>
      </c>
      <c r="K337">
        <v>1.565994152288078E-2</v>
      </c>
      <c r="L337">
        <v>0.88560314405230145</v>
      </c>
      <c r="M337">
        <v>9.0333915972723116</v>
      </c>
      <c r="N337" s="40">
        <v>4063</v>
      </c>
      <c r="O337">
        <v>4063</v>
      </c>
      <c r="P337">
        <v>192.18814086914063</v>
      </c>
      <c r="Q337">
        <v>1.5231253103584368</v>
      </c>
      <c r="R337">
        <v>1.1646440358582599</v>
      </c>
      <c r="S337">
        <v>7.051040365060504</v>
      </c>
      <c r="T337" s="23">
        <v>39.047774187734539</v>
      </c>
      <c r="U337" s="25">
        <v>28.713198942600236</v>
      </c>
      <c r="V337" s="26">
        <v>1707.7075487564027</v>
      </c>
      <c r="W337" s="26">
        <v>1305.7831802304122</v>
      </c>
      <c r="X337" s="26">
        <v>-465.46334220120775</v>
      </c>
      <c r="Y337" s="26">
        <v>-149.59875590474655</v>
      </c>
      <c r="Z337" s="26">
        <v>840.31983802920445</v>
      </c>
      <c r="AA337" s="25">
        <v>831.91239756464438</v>
      </c>
      <c r="AB337" s="28">
        <v>1.5990016419040742E-3</v>
      </c>
      <c r="AC337" s="24">
        <v>2.708722145242227</v>
      </c>
    </row>
    <row r="338" spans="1:29" x14ac:dyDescent="0.25">
      <c r="A338">
        <v>319</v>
      </c>
      <c r="B338">
        <v>3.19</v>
      </c>
      <c r="C338">
        <v>6.1899999999999995</v>
      </c>
      <c r="D338">
        <v>-10.597119933787843</v>
      </c>
      <c r="E338">
        <v>1711.288350263432</v>
      </c>
      <c r="F338">
        <v>135.00070441844929</v>
      </c>
      <c r="G338">
        <v>8</v>
      </c>
      <c r="H338">
        <v>900</v>
      </c>
      <c r="I338">
        <v>120.37357827421185</v>
      </c>
      <c r="J338">
        <v>6.6459767290259861E-2</v>
      </c>
      <c r="K338">
        <v>1.5622549987072853E-2</v>
      </c>
      <c r="L338">
        <v>0.88491816599086326</v>
      </c>
      <c r="M338">
        <v>9.0403839670781494</v>
      </c>
      <c r="N338" s="40">
        <v>4064</v>
      </c>
      <c r="O338">
        <v>4064</v>
      </c>
      <c r="P338">
        <v>192.20245361328125</v>
      </c>
      <c r="Q338">
        <v>1.5228639287272778</v>
      </c>
      <c r="R338">
        <v>1.1644432330785082</v>
      </c>
      <c r="S338">
        <v>7.0526393667024081</v>
      </c>
      <c r="T338" s="23">
        <v>39.065486335571322</v>
      </c>
      <c r="U338" s="25">
        <v>28.705031275030692</v>
      </c>
      <c r="V338" s="26">
        <v>1707.7030716566585</v>
      </c>
      <c r="W338" s="26">
        <v>1305.778703130668</v>
      </c>
      <c r="X338" s="26">
        <v>-465.1588111596559</v>
      </c>
      <c r="Y338" s="26">
        <v>-149.51356190380432</v>
      </c>
      <c r="Z338" s="26">
        <v>840.61989197101207</v>
      </c>
      <c r="AA338" s="25">
        <v>833.83513263610553</v>
      </c>
      <c r="AB338" s="28">
        <v>1.6022414212439884E-3</v>
      </c>
      <c r="AC338" s="24">
        <v>2.7074940205832077</v>
      </c>
    </row>
    <row r="339" spans="1:29" x14ac:dyDescent="0.25">
      <c r="A339">
        <v>320</v>
      </c>
      <c r="B339">
        <v>3.2</v>
      </c>
      <c r="C339">
        <v>6.2</v>
      </c>
      <c r="D339">
        <v>-11.164013919279167</v>
      </c>
      <c r="E339">
        <v>1714.052951798591</v>
      </c>
      <c r="F339">
        <v>135.64080478671661</v>
      </c>
      <c r="G339">
        <v>8</v>
      </c>
      <c r="H339">
        <v>900</v>
      </c>
      <c r="I339">
        <v>120.76282160399167</v>
      </c>
      <c r="J339">
        <v>6.6245553836376828E-2</v>
      </c>
      <c r="K339">
        <v>1.5586525774555268E-2</v>
      </c>
      <c r="L339">
        <v>0.8843039199525381</v>
      </c>
      <c r="M339">
        <v>9.0466635050417636</v>
      </c>
      <c r="N339" s="40">
        <v>4064</v>
      </c>
      <c r="O339">
        <v>4064</v>
      </c>
      <c r="P339">
        <v>192.21415710449219</v>
      </c>
      <c r="Q339">
        <v>1.5229566581605927</v>
      </c>
      <c r="R339">
        <v>1.1645111818993701</v>
      </c>
      <c r="S339">
        <v>7.0542416081236521</v>
      </c>
      <c r="T339" s="23">
        <v>39.083238398893485</v>
      </c>
      <c r="U339" s="25">
        <v>28.690009534911557</v>
      </c>
      <c r="V339" s="26">
        <v>1707.6889894338128</v>
      </c>
      <c r="W339" s="26">
        <v>1305.7646209078225</v>
      </c>
      <c r="X339" s="26">
        <v>-465.05026988468398</v>
      </c>
      <c r="Y339" s="26">
        <v>-149.34664700754701</v>
      </c>
      <c r="Z339" s="26">
        <v>840.71435102313853</v>
      </c>
      <c r="AA339" s="25">
        <v>835.82492173155765</v>
      </c>
      <c r="AB339" s="28">
        <v>1.605225019292611E-3</v>
      </c>
      <c r="AC339" s="24">
        <v>2.7062642451790504</v>
      </c>
    </row>
    <row r="340" spans="1:29" x14ac:dyDescent="0.25">
      <c r="A340">
        <v>321</v>
      </c>
      <c r="B340">
        <v>3.21</v>
      </c>
      <c r="C340">
        <v>6.21</v>
      </c>
      <c r="D340">
        <v>-11.73182298787853</v>
      </c>
      <c r="E340">
        <v>1716.8175533337503</v>
      </c>
      <c r="F340">
        <v>136.28238458099796</v>
      </c>
      <c r="G340">
        <v>8</v>
      </c>
      <c r="H340">
        <v>900</v>
      </c>
      <c r="I340">
        <v>121.15269325230213</v>
      </c>
      <c r="J340">
        <v>6.6032374396662333E-2</v>
      </c>
      <c r="K340">
        <v>1.5549413942211357E-2</v>
      </c>
      <c r="L340">
        <v>0.88362127508135724</v>
      </c>
      <c r="M340">
        <v>9.0536525382590174</v>
      </c>
      <c r="N340" s="40">
        <v>4065</v>
      </c>
      <c r="O340">
        <v>4065</v>
      </c>
      <c r="P340">
        <v>192.22833251953125</v>
      </c>
      <c r="Q340">
        <v>1.5226942944966562</v>
      </c>
      <c r="R340">
        <v>1.1643094594238244</v>
      </c>
      <c r="S340">
        <v>7.0558468331429447</v>
      </c>
      <c r="T340" s="23">
        <v>39.101027562828904</v>
      </c>
      <c r="U340" s="25">
        <v>28.681809243046256</v>
      </c>
      <c r="V340" s="26">
        <v>1707.6837044439212</v>
      </c>
      <c r="W340" s="26">
        <v>1305.7593359179307</v>
      </c>
      <c r="X340" s="26">
        <v>-464.74529662632858</v>
      </c>
      <c r="Y340" s="26">
        <v>-149.26108441838628</v>
      </c>
      <c r="Z340" s="26">
        <v>841.0140392916021</v>
      </c>
      <c r="AA340" s="25">
        <v>837.7505014905305</v>
      </c>
      <c r="AB340" s="28">
        <v>1.608464470878701E-3</v>
      </c>
      <c r="AC340" s="24">
        <v>2.7050330197788308</v>
      </c>
    </row>
    <row r="341" spans="1:29" x14ac:dyDescent="0.25">
      <c r="A341">
        <v>322</v>
      </c>
      <c r="B341">
        <v>3.22</v>
      </c>
      <c r="C341">
        <v>6.2200000000000006</v>
      </c>
      <c r="D341">
        <v>-12.300547139586126</v>
      </c>
      <c r="E341">
        <v>1719.5821548689094</v>
      </c>
      <c r="F341">
        <v>136.92549563567596</v>
      </c>
      <c r="G341">
        <v>8</v>
      </c>
      <c r="H341">
        <v>900</v>
      </c>
      <c r="I341">
        <v>121.54319321914338</v>
      </c>
      <c r="J341">
        <v>6.5820222326855721E-2</v>
      </c>
      <c r="K341">
        <v>1.5513661938592953E-2</v>
      </c>
      <c r="L341">
        <v>0.88300923708965118</v>
      </c>
      <c r="M341">
        <v>9.0599278738776849</v>
      </c>
      <c r="N341" s="40">
        <v>4065</v>
      </c>
      <c r="O341">
        <v>4065</v>
      </c>
      <c r="P341">
        <v>192.23991394042969</v>
      </c>
      <c r="Q341">
        <v>1.5227860341652735</v>
      </c>
      <c r="R341">
        <v>1.1643765064315583</v>
      </c>
      <c r="S341">
        <v>7.0574552976138234</v>
      </c>
      <c r="T341" s="23">
        <v>39.118856686294293</v>
      </c>
      <c r="U341" s="25">
        <v>28.666761856372087</v>
      </c>
      <c r="V341" s="26">
        <v>1707.6689312701567</v>
      </c>
      <c r="W341" s="26">
        <v>1305.7445627441662</v>
      </c>
      <c r="X341" s="26">
        <v>-464.63652769508758</v>
      </c>
      <c r="Y341" s="26">
        <v>-149.09386304549398</v>
      </c>
      <c r="Z341" s="26">
        <v>841.10803504907858</v>
      </c>
      <c r="AA341" s="25">
        <v>839.74351328214732</v>
      </c>
      <c r="AB341" s="28">
        <v>1.611446785727999E-3</v>
      </c>
      <c r="AC341" s="24">
        <v>2.7038001522624215</v>
      </c>
    </row>
    <row r="342" spans="1:29" x14ac:dyDescent="0.25">
      <c r="A342">
        <v>323</v>
      </c>
      <c r="B342">
        <v>3.23</v>
      </c>
      <c r="C342">
        <v>6.23</v>
      </c>
      <c r="D342">
        <v>-12.870186374401795</v>
      </c>
      <c r="E342">
        <v>1722.3467564040684</v>
      </c>
      <c r="F342">
        <v>137.57008877168616</v>
      </c>
      <c r="G342">
        <v>8</v>
      </c>
      <c r="H342">
        <v>900</v>
      </c>
      <c r="I342">
        <v>121.9343215045153</v>
      </c>
      <c r="J342">
        <v>6.5609091035978381E-2</v>
      </c>
      <c r="K342">
        <v>1.5476826809252288E-2</v>
      </c>
      <c r="L342">
        <v>0.88232890723876001</v>
      </c>
      <c r="M342">
        <v>9.0669136354558812</v>
      </c>
      <c r="N342" s="40">
        <v>4066</v>
      </c>
      <c r="O342">
        <v>4066</v>
      </c>
      <c r="P342">
        <v>192.25395202636719</v>
      </c>
      <c r="Q342">
        <v>1.5225226894365529</v>
      </c>
      <c r="R342">
        <v>1.1641738645070672</v>
      </c>
      <c r="S342">
        <v>7.0590667443995514</v>
      </c>
      <c r="T342" s="23">
        <v>39.136722942619997</v>
      </c>
      <c r="U342" s="25">
        <v>28.658529042561643</v>
      </c>
      <c r="V342" s="26">
        <v>1707.662835614695</v>
      </c>
      <c r="W342" s="26">
        <v>1305.7384670887043</v>
      </c>
      <c r="X342" s="26">
        <v>-464.33111051904223</v>
      </c>
      <c r="Y342" s="26">
        <v>-149.00793372121564</v>
      </c>
      <c r="Z342" s="26">
        <v>841.40735656966206</v>
      </c>
      <c r="AA342" s="25">
        <v>841.67201791869547</v>
      </c>
      <c r="AB342" s="28">
        <v>1.6146858807779552E-3</v>
      </c>
      <c r="AC342" s="24">
        <v>2.7025658438446061</v>
      </c>
    </row>
    <row r="343" spans="1:29" x14ac:dyDescent="0.25">
      <c r="A343">
        <v>324</v>
      </c>
      <c r="B343">
        <v>3.24</v>
      </c>
      <c r="C343">
        <v>6.24</v>
      </c>
      <c r="D343">
        <v>-13.440740692325598</v>
      </c>
      <c r="E343">
        <v>1725.1113579392272</v>
      </c>
      <c r="F343">
        <v>138.21621605108572</v>
      </c>
      <c r="G343">
        <v>8</v>
      </c>
      <c r="H343">
        <v>900</v>
      </c>
      <c r="I343">
        <v>122.32607810841795</v>
      </c>
      <c r="J343">
        <v>6.5398973985821549E-2</v>
      </c>
      <c r="K343">
        <v>1.5441344080505884E-2</v>
      </c>
      <c r="L343">
        <v>0.88171905962474839</v>
      </c>
      <c r="M343">
        <v>9.0731848344128192</v>
      </c>
      <c r="N343" s="40">
        <v>4066</v>
      </c>
      <c r="O343">
        <v>4066</v>
      </c>
      <c r="P343">
        <v>192.26539611816406</v>
      </c>
      <c r="Q343">
        <v>1.5226133189879203</v>
      </c>
      <c r="R343">
        <v>1.1642398886667982</v>
      </c>
      <c r="S343">
        <v>7.0606814302803294</v>
      </c>
      <c r="T343" s="23">
        <v>39.154629202374551</v>
      </c>
      <c r="U343" s="25">
        <v>28.643456124160011</v>
      </c>
      <c r="V343" s="26">
        <v>1707.647233209</v>
      </c>
      <c r="W343" s="26">
        <v>1305.7228646830094</v>
      </c>
      <c r="X343" s="26">
        <v>-464.22198999619843</v>
      </c>
      <c r="Y343" s="26">
        <v>-148.84042317967811</v>
      </c>
      <c r="Z343" s="26">
        <v>841.50087468681102</v>
      </c>
      <c r="AA343" s="25">
        <v>843.66820277741078</v>
      </c>
      <c r="AB343" s="28">
        <v>1.617666884383695E-3</v>
      </c>
      <c r="AC343" s="24">
        <v>2.7013299019652042</v>
      </c>
    </row>
    <row r="344" spans="1:29" x14ac:dyDescent="0.25">
      <c r="A344">
        <v>325</v>
      </c>
      <c r="B344">
        <v>3.25</v>
      </c>
      <c r="C344">
        <v>6.25</v>
      </c>
      <c r="D344">
        <v>-14.012210093357535</v>
      </c>
      <c r="E344">
        <v>1727.8759594743863</v>
      </c>
      <c r="F344">
        <v>138.86382806904629</v>
      </c>
      <c r="G344">
        <v>8</v>
      </c>
      <c r="H344">
        <v>900</v>
      </c>
      <c r="I344">
        <v>122.7184630308513</v>
      </c>
      <c r="J344">
        <v>6.518986469044033E-2</v>
      </c>
      <c r="K344">
        <v>1.5404782695733039E-2</v>
      </c>
      <c r="L344">
        <v>0.88104102683726526</v>
      </c>
      <c r="M344">
        <v>9.0801673887062453</v>
      </c>
      <c r="N344" s="40">
        <v>4067</v>
      </c>
      <c r="O344">
        <v>4067</v>
      </c>
      <c r="P344">
        <v>192.279296875</v>
      </c>
      <c r="Q344">
        <v>1.5223489941910502</v>
      </c>
      <c r="R344">
        <v>1.1640363275772494</v>
      </c>
      <c r="S344">
        <v>7.062299097164713</v>
      </c>
      <c r="T344" s="23">
        <v>39.172572627083994</v>
      </c>
      <c r="U344" s="25">
        <v>28.635190892105129</v>
      </c>
      <c r="V344" s="26">
        <v>1707.6403241582975</v>
      </c>
      <c r="W344" s="26">
        <v>1305.715955632307</v>
      </c>
      <c r="X344" s="26">
        <v>-463.91612724858567</v>
      </c>
      <c r="Y344" s="26">
        <v>-148.75412898220151</v>
      </c>
      <c r="Z344" s="26">
        <v>841.79982838372132</v>
      </c>
      <c r="AA344" s="25">
        <v>845.59958210248453</v>
      </c>
      <c r="AB344" s="28">
        <v>1.6209055942386641E-3</v>
      </c>
      <c r="AC344" s="24">
        <v>2.7000925283014237</v>
      </c>
    </row>
    <row r="345" spans="1:29" x14ac:dyDescent="0.25">
      <c r="A345">
        <v>326</v>
      </c>
      <c r="B345">
        <v>3.26</v>
      </c>
      <c r="C345">
        <v>6.26</v>
      </c>
      <c r="D345">
        <v>-14.584594577497608</v>
      </c>
      <c r="E345">
        <v>1730.6405610095451</v>
      </c>
      <c r="F345">
        <v>139.5129771156453</v>
      </c>
      <c r="G345">
        <v>8</v>
      </c>
      <c r="H345">
        <v>900</v>
      </c>
      <c r="I345">
        <v>123.11147627181536</v>
      </c>
      <c r="J345">
        <v>6.4981756715653052E-2</v>
      </c>
      <c r="K345">
        <v>1.5369566349008108E-2</v>
      </c>
      <c r="L345">
        <v>0.88043335214065899</v>
      </c>
      <c r="M345">
        <v>9.0864345160812476</v>
      </c>
      <c r="N345" s="40">
        <v>4067</v>
      </c>
      <c r="O345">
        <v>4067</v>
      </c>
      <c r="P345">
        <v>192.29061889648438</v>
      </c>
      <c r="Q345">
        <v>1.5224386349807715</v>
      </c>
      <c r="R345">
        <v>1.1641014495701576</v>
      </c>
      <c r="S345">
        <v>7.0639200027589517</v>
      </c>
      <c r="T345" s="23">
        <v>39.190556098975975</v>
      </c>
      <c r="U345" s="25">
        <v>28.620092558075864</v>
      </c>
      <c r="V345" s="26">
        <v>1707.6240253521084</v>
      </c>
      <c r="W345" s="26">
        <v>1305.6996568261181</v>
      </c>
      <c r="X345" s="26">
        <v>-463.80677538689031</v>
      </c>
      <c r="Y345" s="26">
        <v>-148.58631607008931</v>
      </c>
      <c r="Z345" s="26">
        <v>841.89288143922784</v>
      </c>
      <c r="AA345" s="25">
        <v>847.59897755057409</v>
      </c>
      <c r="AB345" s="28">
        <v>1.6238852586898389E-3</v>
      </c>
      <c r="AC345" s="24">
        <v>2.6988535298558332</v>
      </c>
    </row>
    <row r="346" spans="1:29" x14ac:dyDescent="0.25">
      <c r="A346">
        <v>327</v>
      </c>
      <c r="B346">
        <v>3.27</v>
      </c>
      <c r="C346">
        <v>6.27</v>
      </c>
      <c r="D346">
        <v>-15.157894144745814</v>
      </c>
      <c r="E346">
        <v>1733.4051625447039</v>
      </c>
      <c r="F346">
        <v>140.16361355996148</v>
      </c>
      <c r="G346">
        <v>8</v>
      </c>
      <c r="H346">
        <v>900</v>
      </c>
      <c r="I346">
        <v>123.50511783131016</v>
      </c>
      <c r="J346">
        <v>6.4774643678546379E-2</v>
      </c>
      <c r="K346">
        <v>1.5333275791671307E-2</v>
      </c>
      <c r="L346">
        <v>0.87975759866975811</v>
      </c>
      <c r="M346">
        <v>9.0934139268548968</v>
      </c>
      <c r="N346" s="40">
        <v>4067</v>
      </c>
      <c r="O346">
        <v>4067</v>
      </c>
      <c r="P346">
        <v>192.30438232421875</v>
      </c>
      <c r="Q346">
        <v>1.5225476053208371</v>
      </c>
      <c r="R346">
        <v>1.1641831502923192</v>
      </c>
      <c r="S346">
        <v>7.0655438880176415</v>
      </c>
      <c r="T346" s="23">
        <v>39.208576767765521</v>
      </c>
      <c r="U346" s="25">
        <v>28.604761631536277</v>
      </c>
      <c r="V346" s="26">
        <v>1707.616300200976</v>
      </c>
      <c r="W346" s="26">
        <v>1305.6919316749854</v>
      </c>
      <c r="X346" s="26">
        <v>-463.70253104909807</v>
      </c>
      <c r="Y346" s="26">
        <v>-148.41588206541937</v>
      </c>
      <c r="Z346" s="26">
        <v>841.98940062588736</v>
      </c>
      <c r="AA346" s="25">
        <v>849.533268929766</v>
      </c>
      <c r="AB346" s="28">
        <v>1.6268555565366327E-3</v>
      </c>
      <c r="AC346" s="24">
        <v>2.6976131087647772</v>
      </c>
    </row>
    <row r="347" spans="1:29" x14ac:dyDescent="0.25">
      <c r="A347">
        <v>328</v>
      </c>
      <c r="B347">
        <v>3.28</v>
      </c>
      <c r="C347">
        <v>6.2799999999999994</v>
      </c>
      <c r="D347">
        <v>-15.732108795102192</v>
      </c>
      <c r="E347">
        <v>1736.1697640798632</v>
      </c>
      <c r="F347">
        <v>140.81578992043831</v>
      </c>
      <c r="G347">
        <v>8</v>
      </c>
      <c r="H347">
        <v>900</v>
      </c>
      <c r="I347">
        <v>123.89938770933568</v>
      </c>
      <c r="J347">
        <v>6.4568519246985825E-2</v>
      </c>
      <c r="K347">
        <v>1.5297081857974191E-2</v>
      </c>
      <c r="L347">
        <v>0.87908075611553715</v>
      </c>
      <c r="M347">
        <v>9.1004153422152303</v>
      </c>
      <c r="N347" s="40">
        <v>4068</v>
      </c>
      <c r="O347">
        <v>4068</v>
      </c>
      <c r="P347">
        <v>192.31814575195313</v>
      </c>
      <c r="Q347">
        <v>1.5222822746344373</v>
      </c>
      <c r="R347">
        <v>1.1639786021170324</v>
      </c>
      <c r="S347">
        <v>7.0671707435741782</v>
      </c>
      <c r="T347" s="23">
        <v>39.226634552274668</v>
      </c>
      <c r="U347" s="25">
        <v>28.59644384100887</v>
      </c>
      <c r="V347" s="26">
        <v>1707.6083469979901</v>
      </c>
      <c r="W347" s="26">
        <v>1305.6839784719994</v>
      </c>
      <c r="X347" s="26">
        <v>-463.39611424087298</v>
      </c>
      <c r="Y347" s="26">
        <v>-148.32900801094686</v>
      </c>
      <c r="Z347" s="26">
        <v>842.28786423112638</v>
      </c>
      <c r="AA347" s="25">
        <v>851.53881845826447</v>
      </c>
      <c r="AB347" s="28">
        <v>1.6300931621033854E-3</v>
      </c>
      <c r="AC347" s="24">
        <v>2.6963712760976843</v>
      </c>
    </row>
    <row r="348" spans="1:29" x14ac:dyDescent="0.25">
      <c r="A348">
        <v>329</v>
      </c>
      <c r="B348">
        <v>3.29</v>
      </c>
      <c r="C348">
        <v>6.29</v>
      </c>
      <c r="D348">
        <v>-16.307238528566739</v>
      </c>
      <c r="E348">
        <v>1738.9343656150222</v>
      </c>
      <c r="F348">
        <v>141.4695093744391</v>
      </c>
      <c r="G348">
        <v>8</v>
      </c>
      <c r="H348">
        <v>900</v>
      </c>
      <c r="I348">
        <v>124.29428590589194</v>
      </c>
      <c r="J348">
        <v>6.4363377139131817E-2</v>
      </c>
      <c r="K348">
        <v>1.5262260292885776E-2</v>
      </c>
      <c r="L348">
        <v>0.87847628126062816</v>
      </c>
      <c r="M348">
        <v>9.1066772895904098</v>
      </c>
      <c r="N348" s="40">
        <v>4068</v>
      </c>
      <c r="O348">
        <v>4068</v>
      </c>
      <c r="P348">
        <v>192.32926940917969</v>
      </c>
      <c r="Q348">
        <v>1.5223703232486694</v>
      </c>
      <c r="R348">
        <v>1.1640422562796044</v>
      </c>
      <c r="S348">
        <v>7.0688008367362816</v>
      </c>
      <c r="T348" s="23">
        <v>39.24473244336518</v>
      </c>
      <c r="U348" s="25">
        <v>28.581310551416308</v>
      </c>
      <c r="V348" s="26">
        <v>1707.5908566415874</v>
      </c>
      <c r="W348" s="26">
        <v>1305.6664881155966</v>
      </c>
      <c r="X348" s="26">
        <v>-463.28632868485818</v>
      </c>
      <c r="Y348" s="26">
        <v>-148.16079333270258</v>
      </c>
      <c r="Z348" s="26">
        <v>842.38015943073844</v>
      </c>
      <c r="AA348" s="25">
        <v>853.54530061117987</v>
      </c>
      <c r="AB348" s="28">
        <v>1.6330705517084709E-3</v>
      </c>
      <c r="AC348" s="24">
        <v>2.6951278319293537</v>
      </c>
    </row>
    <row r="349" spans="1:29" x14ac:dyDescent="0.25">
      <c r="A349">
        <v>330</v>
      </c>
      <c r="B349">
        <v>3.3</v>
      </c>
      <c r="C349">
        <v>6.3</v>
      </c>
      <c r="D349">
        <v>-16.883283345139354</v>
      </c>
      <c r="E349">
        <v>1741.698967150181</v>
      </c>
      <c r="F349">
        <v>142.1247203201377</v>
      </c>
      <c r="G349">
        <v>8</v>
      </c>
      <c r="H349">
        <v>900</v>
      </c>
      <c r="I349">
        <v>124.68981242097888</v>
      </c>
      <c r="J349">
        <v>6.4159211122961093E-2</v>
      </c>
      <c r="K349">
        <v>1.5226372279944717E-2</v>
      </c>
      <c r="L349">
        <v>0.87780395251032994</v>
      </c>
      <c r="M349">
        <v>9.1136522877593862</v>
      </c>
      <c r="N349" s="40">
        <v>4069</v>
      </c>
      <c r="O349">
        <v>4069</v>
      </c>
      <c r="P349">
        <v>192.34281921386719</v>
      </c>
      <c r="Q349">
        <v>1.5221034108347318</v>
      </c>
      <c r="R349">
        <v>1.1638362767706023</v>
      </c>
      <c r="S349">
        <v>7.07043390728799</v>
      </c>
      <c r="T349" s="23">
        <v>39.262867575893573</v>
      </c>
      <c r="U349" s="25">
        <v>28.572967895830214</v>
      </c>
      <c r="V349" s="26">
        <v>1707.5818406538501</v>
      </c>
      <c r="W349" s="26">
        <v>1305.6574721278594</v>
      </c>
      <c r="X349" s="26">
        <v>-462.97933665680011</v>
      </c>
      <c r="Y349" s="26">
        <v>-148.0736354775706</v>
      </c>
      <c r="Z349" s="26">
        <v>842.67813547105925</v>
      </c>
      <c r="AA349" s="25">
        <v>855.48402075826255</v>
      </c>
      <c r="AB349" s="28">
        <v>1.6363079792274249E-3</v>
      </c>
      <c r="AC349" s="24">
        <v>2.6938829788803877</v>
      </c>
    </row>
    <row r="350" spans="1:29" x14ac:dyDescent="0.25">
      <c r="A350">
        <v>331</v>
      </c>
      <c r="B350">
        <v>3.31</v>
      </c>
      <c r="C350">
        <v>6.3100000000000005</v>
      </c>
      <c r="D350">
        <v>-17.46024324482017</v>
      </c>
      <c r="E350">
        <v>1744.4635686853403</v>
      </c>
      <c r="F350">
        <v>142.78147557451774</v>
      </c>
      <c r="G350">
        <v>8</v>
      </c>
      <c r="H350">
        <v>900</v>
      </c>
      <c r="I350">
        <v>125.08596725459658</v>
      </c>
      <c r="J350">
        <v>6.3956015015793233E-2</v>
      </c>
      <c r="K350">
        <v>1.5191811312386047E-2</v>
      </c>
      <c r="L350">
        <v>0.87720168157205636</v>
      </c>
      <c r="M350">
        <v>9.1199095579285583</v>
      </c>
      <c r="N350" s="40">
        <v>4069</v>
      </c>
      <c r="O350">
        <v>4069</v>
      </c>
      <c r="P350">
        <v>192.35382080078125</v>
      </c>
      <c r="Q350">
        <v>1.522190471807608</v>
      </c>
      <c r="R350">
        <v>1.1638990312231667</v>
      </c>
      <c r="S350">
        <v>7.0720702152672175</v>
      </c>
      <c r="T350" s="23">
        <v>39.281042861477246</v>
      </c>
      <c r="U350" s="25">
        <v>28.557809726537567</v>
      </c>
      <c r="V350" s="26">
        <v>1707.5636614695054</v>
      </c>
      <c r="W350" s="26">
        <v>1305.6392929435149</v>
      </c>
      <c r="X350" s="26">
        <v>-462.86933110319967</v>
      </c>
      <c r="Y350" s="26">
        <v>-147.90512365593037</v>
      </c>
      <c r="Z350" s="26">
        <v>842.7699618403152</v>
      </c>
      <c r="AA350" s="25">
        <v>857.49143560311904</v>
      </c>
      <c r="AB350" s="28">
        <v>1.6392839701868667E-3</v>
      </c>
      <c r="AC350" s="24">
        <v>2.6926365228572413</v>
      </c>
    </row>
    <row r="351" spans="1:29" x14ac:dyDescent="0.25">
      <c r="A351">
        <v>332</v>
      </c>
      <c r="B351">
        <v>3.32</v>
      </c>
      <c r="C351">
        <v>6.32</v>
      </c>
      <c r="D351">
        <v>-18.038118227609086</v>
      </c>
      <c r="E351">
        <v>1747.2281702204996</v>
      </c>
      <c r="F351">
        <v>143.43972492967177</v>
      </c>
      <c r="G351">
        <v>8</v>
      </c>
      <c r="H351">
        <v>900</v>
      </c>
      <c r="I351">
        <v>125.48275040674497</v>
      </c>
      <c r="J351">
        <v>6.3753782683822827E-2</v>
      </c>
      <c r="K351">
        <v>1.5156187038936585E-2</v>
      </c>
      <c r="L351">
        <v>0.87653159096426292</v>
      </c>
      <c r="M351">
        <v>9.1268815436523933</v>
      </c>
      <c r="N351" s="40">
        <v>4070</v>
      </c>
      <c r="O351">
        <v>4070</v>
      </c>
      <c r="P351">
        <v>192.36723327636719</v>
      </c>
      <c r="Q351">
        <v>1.5219225826778928</v>
      </c>
      <c r="R351">
        <v>1.1636921335631856</v>
      </c>
      <c r="S351">
        <v>7.0737094992374043</v>
      </c>
      <c r="T351" s="23">
        <v>39.299255420164791</v>
      </c>
      <c r="U351" s="25">
        <v>28.549435036561871</v>
      </c>
      <c r="V351" s="26">
        <v>1707.5538232440649</v>
      </c>
      <c r="W351" s="26">
        <v>1305.6294547180742</v>
      </c>
      <c r="X351" s="26">
        <v>-462.56188844711403</v>
      </c>
      <c r="Y351" s="26">
        <v>-147.81760756976857</v>
      </c>
      <c r="Z351" s="26">
        <v>843.06756627096013</v>
      </c>
      <c r="AA351" s="25">
        <v>859.43298464105203</v>
      </c>
      <c r="AB351" s="28">
        <v>1.6425209141504027E-3</v>
      </c>
      <c r="AC351" s="24">
        <v>2.6913886671365042</v>
      </c>
    </row>
    <row r="352" spans="1:29" x14ac:dyDescent="0.25">
      <c r="A352">
        <v>333</v>
      </c>
      <c r="B352">
        <v>3.33</v>
      </c>
      <c r="C352">
        <v>6.33</v>
      </c>
      <c r="D352">
        <v>-18.616908293506111</v>
      </c>
      <c r="E352">
        <v>1749.9927717556584</v>
      </c>
      <c r="F352">
        <v>144.09952148498678</v>
      </c>
      <c r="G352">
        <v>8</v>
      </c>
      <c r="H352">
        <v>900</v>
      </c>
      <c r="I352">
        <v>125.88016187742406</v>
      </c>
      <c r="J352">
        <v>6.355250804165638E-2</v>
      </c>
      <c r="K352">
        <v>1.5121882630431131E-2</v>
      </c>
      <c r="L352">
        <v>0.87593143338339252</v>
      </c>
      <c r="M352">
        <v>9.1331349636569374</v>
      </c>
      <c r="N352" s="40">
        <v>4070</v>
      </c>
      <c r="O352">
        <v>4070</v>
      </c>
      <c r="P352">
        <v>192.37809753417969</v>
      </c>
      <c r="Q352">
        <v>1.5220085357741</v>
      </c>
      <c r="R352">
        <v>1.163753864444367</v>
      </c>
      <c r="S352">
        <v>7.0753520201515547</v>
      </c>
      <c r="T352" s="23">
        <v>39.317508175160725</v>
      </c>
      <c r="U352" s="25">
        <v>28.534251870134273</v>
      </c>
      <c r="V352" s="26">
        <v>1707.5348029981219</v>
      </c>
      <c r="W352" s="26">
        <v>1305.6104344721311</v>
      </c>
      <c r="X352" s="26">
        <v>-462.45152334944146</v>
      </c>
      <c r="Y352" s="26">
        <v>-147.64881594469682</v>
      </c>
      <c r="Z352" s="26">
        <v>843.15891112268969</v>
      </c>
      <c r="AA352" s="25">
        <v>861.44354199442535</v>
      </c>
      <c r="AB352" s="28">
        <v>1.6454954699449686E-3</v>
      </c>
      <c r="AC352" s="24">
        <v>2.6901392172038885</v>
      </c>
    </row>
    <row r="353" spans="1:29" x14ac:dyDescent="0.25">
      <c r="A353">
        <v>334</v>
      </c>
      <c r="B353">
        <v>3.34</v>
      </c>
      <c r="C353">
        <v>6.34</v>
      </c>
      <c r="D353">
        <v>-19.1966134425113</v>
      </c>
      <c r="E353">
        <v>1752.7573732908174</v>
      </c>
      <c r="F353">
        <v>144.76081480701507</v>
      </c>
      <c r="G353">
        <v>8</v>
      </c>
      <c r="H353">
        <v>900</v>
      </c>
      <c r="I353">
        <v>126.27820166663389</v>
      </c>
      <c r="J353">
        <v>6.3352185051854568E-2</v>
      </c>
      <c r="K353">
        <v>1.5086519276682675E-2</v>
      </c>
      <c r="L353">
        <v>0.87526356147343687</v>
      </c>
      <c r="M353">
        <v>9.1401040236756046</v>
      </c>
      <c r="N353" s="40">
        <v>4071</v>
      </c>
      <c r="O353">
        <v>4071</v>
      </c>
      <c r="P353">
        <v>192.39138793945313</v>
      </c>
      <c r="Q353">
        <v>1.5217397916114939</v>
      </c>
      <c r="R353">
        <v>1.163546169542572</v>
      </c>
      <c r="S353">
        <v>7.0769975156214997</v>
      </c>
      <c r="T353" s="23">
        <v>39.335798234675835</v>
      </c>
      <c r="U353" s="25">
        <v>28.52584524749733</v>
      </c>
      <c r="V353" s="26">
        <v>1707.5242749203285</v>
      </c>
      <c r="W353" s="26">
        <v>1305.5999063943379</v>
      </c>
      <c r="X353" s="26">
        <v>-462.1437501673322</v>
      </c>
      <c r="Y353" s="26">
        <v>-147.56092826821873</v>
      </c>
      <c r="Z353" s="26">
        <v>843.45615622700575</v>
      </c>
      <c r="AA353" s="25">
        <v>863.38798041309951</v>
      </c>
      <c r="AB353" s="28">
        <v>1.6487319019642399E-3</v>
      </c>
      <c r="AC353" s="24">
        <v>2.6888883767838454</v>
      </c>
    </row>
    <row r="354" spans="1:29" x14ac:dyDescent="0.25">
      <c r="A354">
        <v>335</v>
      </c>
      <c r="B354">
        <v>3.35</v>
      </c>
      <c r="C354">
        <v>6.35</v>
      </c>
      <c r="D354">
        <v>-19.777233674624625</v>
      </c>
      <c r="E354">
        <v>1755.5219748259763</v>
      </c>
      <c r="F354">
        <v>145.42365822481096</v>
      </c>
      <c r="G354">
        <v>8</v>
      </c>
      <c r="H354">
        <v>900</v>
      </c>
      <c r="I354">
        <v>126.67686977437442</v>
      </c>
      <c r="J354">
        <v>6.3152807724479523E-2</v>
      </c>
      <c r="K354">
        <v>1.505246870989729E-2</v>
      </c>
      <c r="L354">
        <v>0.87466550061452897</v>
      </c>
      <c r="M354">
        <v>9.1463536567742771</v>
      </c>
      <c r="N354" s="40">
        <v>4071</v>
      </c>
      <c r="O354">
        <v>4071</v>
      </c>
      <c r="P354">
        <v>192.40211486816406</v>
      </c>
      <c r="Q354">
        <v>1.5218246373753093</v>
      </c>
      <c r="R354">
        <v>1.1636068767531929</v>
      </c>
      <c r="S354">
        <v>7.0786462475234639</v>
      </c>
      <c r="T354" s="23">
        <v>39.354128533606342</v>
      </c>
      <c r="U354" s="25">
        <v>28.510637205216838</v>
      </c>
      <c r="V354" s="26">
        <v>1707.5044110657695</v>
      </c>
      <c r="W354" s="26">
        <v>1305.5800425397792</v>
      </c>
      <c r="X354" s="26">
        <v>-462.03302389493945</v>
      </c>
      <c r="Y354" s="26">
        <v>-147.39185892892985</v>
      </c>
      <c r="Z354" s="26">
        <v>843.5470186448398</v>
      </c>
      <c r="AA354" s="25">
        <v>865.40172091580428</v>
      </c>
      <c r="AB354" s="28">
        <v>1.6517049952788909E-3</v>
      </c>
      <c r="AC354" s="24">
        <v>2.6876359509374663</v>
      </c>
    </row>
    <row r="355" spans="1:29" x14ac:dyDescent="0.25">
      <c r="A355">
        <v>336</v>
      </c>
      <c r="B355">
        <v>3.36</v>
      </c>
      <c r="C355">
        <v>6.3599999999999994</v>
      </c>
      <c r="D355">
        <v>-20.358768989846052</v>
      </c>
      <c r="E355">
        <v>1758.2865763611351</v>
      </c>
      <c r="F355">
        <v>146.08800107731759</v>
      </c>
      <c r="G355">
        <v>8</v>
      </c>
      <c r="H355">
        <v>900</v>
      </c>
      <c r="I355">
        <v>127.07616620064566</v>
      </c>
      <c r="J355">
        <v>6.2954370116647049E-2</v>
      </c>
      <c r="K355">
        <v>1.501736353612799E-2</v>
      </c>
      <c r="L355">
        <v>0.87399983056278896</v>
      </c>
      <c r="M355">
        <v>9.1533198523031896</v>
      </c>
      <c r="N355" s="40">
        <v>4072</v>
      </c>
      <c r="O355">
        <v>4072</v>
      </c>
      <c r="P355">
        <v>192.41526794433594</v>
      </c>
      <c r="Q355">
        <v>1.5215549184203383</v>
      </c>
      <c r="R355">
        <v>1.1633982641813572</v>
      </c>
      <c r="S355">
        <v>7.0802979525187428</v>
      </c>
      <c r="T355" s="23">
        <v>39.372496168321888</v>
      </c>
      <c r="U355" s="25">
        <v>28.502198760646117</v>
      </c>
      <c r="V355" s="26">
        <v>1707.4930551357309</v>
      </c>
      <c r="W355" s="26">
        <v>1305.5686866097403</v>
      </c>
      <c r="X355" s="26">
        <v>-461.72479670660232</v>
      </c>
      <c r="Y355" s="26">
        <v>-147.30361682865075</v>
      </c>
      <c r="Z355" s="26">
        <v>843.84388990313801</v>
      </c>
      <c r="AA355" s="25">
        <v>867.34899752111539</v>
      </c>
      <c r="AB355" s="28">
        <v>1.6549408873887117E-3</v>
      </c>
      <c r="AC355" s="24">
        <v>2.6863821438335393</v>
      </c>
    </row>
    <row r="356" spans="1:29" x14ac:dyDescent="0.25">
      <c r="A356">
        <v>337</v>
      </c>
      <c r="B356">
        <v>3.37</v>
      </c>
      <c r="C356">
        <v>6.37</v>
      </c>
      <c r="D356">
        <v>-20.941219388175714</v>
      </c>
      <c r="E356">
        <v>1761.0511778962943</v>
      </c>
      <c r="F356">
        <v>146.75389692354537</v>
      </c>
      <c r="G356">
        <v>8</v>
      </c>
      <c r="H356">
        <v>900</v>
      </c>
      <c r="I356">
        <v>127.47609094544768</v>
      </c>
      <c r="J356">
        <v>6.2756866332083661E-2</v>
      </c>
      <c r="K356">
        <v>1.4983564132548694E-2</v>
      </c>
      <c r="L356">
        <v>0.87340385006188603</v>
      </c>
      <c r="M356">
        <v>9.1595657603674994</v>
      </c>
      <c r="N356" s="40">
        <v>4072</v>
      </c>
      <c r="O356">
        <v>4072</v>
      </c>
      <c r="P356">
        <v>192.42587280273438</v>
      </c>
      <c r="Q356">
        <v>1.521638778056986</v>
      </c>
      <c r="R356">
        <v>1.1634580682936759</v>
      </c>
      <c r="S356">
        <v>7.0819528934061315</v>
      </c>
      <c r="T356" s="23">
        <v>39.390904085417532</v>
      </c>
      <c r="U356" s="25">
        <v>28.486965965212729</v>
      </c>
      <c r="V356" s="26">
        <v>1707.4724805793016</v>
      </c>
      <c r="W356" s="26">
        <v>1305.5481120533111</v>
      </c>
      <c r="X356" s="26">
        <v>-461.61382975907895</v>
      </c>
      <c r="Y356" s="26">
        <v>-147.13425661258992</v>
      </c>
      <c r="Z356" s="26">
        <v>843.93428229423216</v>
      </c>
      <c r="AA356" s="25">
        <v>869.36591512265727</v>
      </c>
      <c r="AB356" s="28">
        <v>1.6579124910531817E-3</v>
      </c>
      <c r="AC356" s="24">
        <v>2.685126760111356</v>
      </c>
    </row>
    <row r="357" spans="1:29" x14ac:dyDescent="0.25">
      <c r="A357">
        <v>338</v>
      </c>
      <c r="B357">
        <v>3.38</v>
      </c>
      <c r="C357">
        <v>6.38</v>
      </c>
      <c r="D357">
        <v>-21.524584869613445</v>
      </c>
      <c r="E357">
        <v>1763.8157794314534</v>
      </c>
      <c r="F357">
        <v>147.42129487449597</v>
      </c>
      <c r="G357">
        <v>8</v>
      </c>
      <c r="H357">
        <v>900</v>
      </c>
      <c r="I357">
        <v>127.87664400878037</v>
      </c>
      <c r="J357">
        <v>6.2560290520688802E-2</v>
      </c>
      <c r="K357">
        <v>1.4948714436666014E-2</v>
      </c>
      <c r="L357">
        <v>0.87274036522556808</v>
      </c>
      <c r="M357">
        <v>9.1665291520374712</v>
      </c>
      <c r="N357" s="40">
        <v>4073</v>
      </c>
      <c r="O357">
        <v>4073</v>
      </c>
      <c r="P357">
        <v>192.43888854980469</v>
      </c>
      <c r="Q357">
        <v>1.5213680852697549</v>
      </c>
      <c r="R357">
        <v>1.1632485383509319</v>
      </c>
      <c r="S357">
        <v>7.0836108058971847</v>
      </c>
      <c r="T357" s="23">
        <v>39.409349369415345</v>
      </c>
      <c r="U357" s="25">
        <v>28.478495810670072</v>
      </c>
      <c r="V357" s="26">
        <v>1707.4602942749959</v>
      </c>
      <c r="W357" s="26">
        <v>1305.5359257490054</v>
      </c>
      <c r="X357" s="26">
        <v>-461.3051471971379</v>
      </c>
      <c r="Y357" s="26">
        <v>-147.0456620043164</v>
      </c>
      <c r="Z357" s="26">
        <v>844.2307785518675</v>
      </c>
      <c r="AA357" s="25">
        <v>871.31606829454415</v>
      </c>
      <c r="AB357" s="28">
        <v>1.6611478154144876E-3</v>
      </c>
      <c r="AC357" s="24">
        <v>2.6838700043807271</v>
      </c>
    </row>
    <row r="358" spans="1:29" x14ac:dyDescent="0.25">
      <c r="A358">
        <v>339</v>
      </c>
      <c r="B358">
        <v>3.39</v>
      </c>
      <c r="C358">
        <v>6.3900000000000006</v>
      </c>
      <c r="D358">
        <v>-22.108865434159348</v>
      </c>
      <c r="E358">
        <v>1766.5803809666127</v>
      </c>
      <c r="F358">
        <v>148.09024871948162</v>
      </c>
      <c r="G358">
        <v>8</v>
      </c>
      <c r="H358">
        <v>900</v>
      </c>
      <c r="I358">
        <v>128.27782539064381</v>
      </c>
      <c r="J358">
        <v>6.2364636878101419E-2</v>
      </c>
      <c r="K358">
        <v>1.4915163554603466E-2</v>
      </c>
      <c r="L358">
        <v>0.87214644890898096</v>
      </c>
      <c r="M358">
        <v>9.1727713963723279</v>
      </c>
      <c r="N358" s="40">
        <v>4073</v>
      </c>
      <c r="O358">
        <v>4073</v>
      </c>
      <c r="P358">
        <v>192.44937133789063</v>
      </c>
      <c r="Q358">
        <v>1.5214509592634615</v>
      </c>
      <c r="R358">
        <v>1.1633074392234297</v>
      </c>
      <c r="S358">
        <v>7.0852719537125992</v>
      </c>
      <c r="T358" s="23">
        <v>39.427834978616147</v>
      </c>
      <c r="U358" s="25">
        <v>28.463238385930033</v>
      </c>
      <c r="V358" s="26">
        <v>1707.439006510232</v>
      </c>
      <c r="W358" s="26">
        <v>1305.5146379842415</v>
      </c>
      <c r="X358" s="26">
        <v>-461.19393804613162</v>
      </c>
      <c r="Y358" s="26">
        <v>-146.87601301462041</v>
      </c>
      <c r="Z358" s="26">
        <v>844.3206999381099</v>
      </c>
      <c r="AA358" s="25">
        <v>873.33615703065414</v>
      </c>
      <c r="AB358" s="28">
        <v>1.6641179023944019E-3</v>
      </c>
      <c r="AC358" s="24">
        <v>2.6826116808619833</v>
      </c>
    </row>
    <row r="359" spans="1:29" x14ac:dyDescent="0.25">
      <c r="A359">
        <v>340</v>
      </c>
      <c r="B359">
        <v>3.4</v>
      </c>
      <c r="C359">
        <v>6.4</v>
      </c>
      <c r="D359">
        <v>-22.694061081813381</v>
      </c>
      <c r="E359">
        <v>1769.3449825017715</v>
      </c>
      <c r="F359">
        <v>148.76070734123192</v>
      </c>
      <c r="G359">
        <v>8</v>
      </c>
      <c r="H359">
        <v>900</v>
      </c>
      <c r="I359">
        <v>128.67963509103794</v>
      </c>
      <c r="J359">
        <v>6.2169899645271615E-2</v>
      </c>
      <c r="K359">
        <v>1.4880566671467411E-2</v>
      </c>
      <c r="L359">
        <v>0.8714851328368447</v>
      </c>
      <c r="M359">
        <v>9.1797320442616446</v>
      </c>
      <c r="N359" s="40">
        <v>4074</v>
      </c>
      <c r="O359">
        <v>4074</v>
      </c>
      <c r="P359">
        <v>192.46224975585938</v>
      </c>
      <c r="Q359">
        <v>1.5211792936030124</v>
      </c>
      <c r="R359">
        <v>1.1630969922154208</v>
      </c>
      <c r="S359">
        <v>7.0869360716149936</v>
      </c>
      <c r="T359" s="23">
        <v>39.446357985688088</v>
      </c>
      <c r="U359" s="25">
        <v>28.454736634585014</v>
      </c>
      <c r="V359" s="26">
        <v>1707.4259873414387</v>
      </c>
      <c r="W359" s="26">
        <v>1305.5016188154482</v>
      </c>
      <c r="X359" s="26">
        <v>-460.88479878444571</v>
      </c>
      <c r="Y359" s="26">
        <v>-146.7870678221262</v>
      </c>
      <c r="Z359" s="26">
        <v>844.61682003100248</v>
      </c>
      <c r="AA359" s="25">
        <v>875.28918045077262</v>
      </c>
      <c r="AB359" s="28">
        <v>1.6673526312951381E-3</v>
      </c>
      <c r="AC359" s="24">
        <v>2.6813519946026356</v>
      </c>
    </row>
    <row r="360" spans="1:29" x14ac:dyDescent="0.25">
      <c r="A360">
        <v>341</v>
      </c>
      <c r="B360">
        <v>3.41</v>
      </c>
      <c r="C360">
        <v>6.41</v>
      </c>
      <c r="D360">
        <v>-23.280171812575517</v>
      </c>
      <c r="E360">
        <v>1772.1095840369308</v>
      </c>
      <c r="F360">
        <v>149.43272475970662</v>
      </c>
      <c r="G360">
        <v>8</v>
      </c>
      <c r="H360">
        <v>900</v>
      </c>
      <c r="I360">
        <v>129.08207310996278</v>
      </c>
      <c r="J360">
        <v>6.1976073108036767E-2</v>
      </c>
      <c r="K360">
        <v>1.4847261705435386E-2</v>
      </c>
      <c r="L360">
        <v>0.87089326471840667</v>
      </c>
      <c r="M360">
        <v>9.1859706856117533</v>
      </c>
      <c r="N360" s="40">
        <v>4074</v>
      </c>
      <c r="O360">
        <v>4074</v>
      </c>
      <c r="P360">
        <v>192.47259521484375</v>
      </c>
      <c r="Q360">
        <v>1.5212610618355349</v>
      </c>
      <c r="R360">
        <v>1.1631548691112261</v>
      </c>
      <c r="S360">
        <v>7.0886034242462888</v>
      </c>
      <c r="T360" s="23">
        <v>39.464921360644666</v>
      </c>
      <c r="U360" s="25">
        <v>28.439454705511643</v>
      </c>
      <c r="V360" s="26">
        <v>1707.4038485342294</v>
      </c>
      <c r="W360" s="26">
        <v>1305.4794800082389</v>
      </c>
      <c r="X360" s="26">
        <v>-460.77322387289701</v>
      </c>
      <c r="Y360" s="26">
        <v>-146.61714742750689</v>
      </c>
      <c r="Z360" s="26">
        <v>844.70625613534185</v>
      </c>
      <c r="AA360" s="25">
        <v>877.31238885885853</v>
      </c>
      <c r="AB360" s="28">
        <v>1.6703211746893487E-3</v>
      </c>
      <c r="AC360" s="24">
        <v>2.6800907494068955</v>
      </c>
    </row>
    <row r="361" spans="1:29" x14ac:dyDescent="0.25">
      <c r="A361">
        <v>342</v>
      </c>
      <c r="B361">
        <v>3.42</v>
      </c>
      <c r="C361">
        <v>6.42</v>
      </c>
      <c r="D361">
        <v>-23.867197626445794</v>
      </c>
      <c r="E361">
        <v>1774.8741855720896</v>
      </c>
      <c r="F361">
        <v>150.10624962903245</v>
      </c>
      <c r="G361">
        <v>8</v>
      </c>
      <c r="H361">
        <v>900</v>
      </c>
      <c r="I361">
        <v>129.48513944741836</v>
      </c>
      <c r="J361">
        <v>6.1783151596702411E-2</v>
      </c>
      <c r="K361">
        <v>1.4812915006238596E-2</v>
      </c>
      <c r="L361">
        <v>0.87023410114809285</v>
      </c>
      <c r="M361">
        <v>9.1929286492515807</v>
      </c>
      <c r="N361" s="40">
        <v>4075</v>
      </c>
      <c r="O361">
        <v>4075</v>
      </c>
      <c r="P361">
        <v>192.4853515625</v>
      </c>
      <c r="Q361">
        <v>1.5209885448619633</v>
      </c>
      <c r="R361">
        <v>1.1629436259521189</v>
      </c>
      <c r="S361">
        <v>7.0902737454209781</v>
      </c>
      <c r="T361" s="23">
        <v>39.48352216429371</v>
      </c>
      <c r="U361" s="25">
        <v>28.430921471723202</v>
      </c>
      <c r="V361" s="26">
        <v>1707.3901294011671</v>
      </c>
      <c r="W361" s="26">
        <v>1305.4657608751768</v>
      </c>
      <c r="X361" s="26">
        <v>-460.46374869615283</v>
      </c>
      <c r="Y361" s="26">
        <v>-146.5278383236296</v>
      </c>
      <c r="Z361" s="26">
        <v>845.00201217902395</v>
      </c>
      <c r="AA361" s="25">
        <v>879.26827609145198</v>
      </c>
      <c r="AB361" s="28">
        <v>1.673555280545358E-3</v>
      </c>
      <c r="AC361" s="24">
        <v>2.6788281507566558</v>
      </c>
    </row>
    <row r="362" spans="1:29" x14ac:dyDescent="0.25">
      <c r="A362">
        <v>343</v>
      </c>
      <c r="B362">
        <v>3.43</v>
      </c>
      <c r="C362">
        <v>6.43</v>
      </c>
      <c r="D362">
        <v>-24.455138523424203</v>
      </c>
      <c r="E362">
        <v>1777.6387871072484</v>
      </c>
      <c r="F362">
        <v>150.78133620016234</v>
      </c>
      <c r="G362">
        <v>8</v>
      </c>
      <c r="H362">
        <v>900</v>
      </c>
      <c r="I362">
        <v>129.88883410340463</v>
      </c>
      <c r="J362">
        <v>6.1591129485627623E-2</v>
      </c>
      <c r="K362">
        <v>1.4779853386346312E-2</v>
      </c>
      <c r="L362">
        <v>0.86964426542654405</v>
      </c>
      <c r="M362">
        <v>9.1991637478068711</v>
      </c>
      <c r="N362" s="40">
        <v>4075</v>
      </c>
      <c r="O362">
        <v>4075</v>
      </c>
      <c r="P362">
        <v>192.49557495117188</v>
      </c>
      <c r="Q362">
        <v>1.5210693284485239</v>
      </c>
      <c r="R362">
        <v>1.1630005993748473</v>
      </c>
      <c r="S362">
        <v>7.0919473007015235</v>
      </c>
      <c r="T362" s="23">
        <v>39.502163378368259</v>
      </c>
      <c r="U362" s="25">
        <v>28.415615164398439</v>
      </c>
      <c r="V362" s="26">
        <v>1707.3672724856472</v>
      </c>
      <c r="W362" s="26">
        <v>1305.4429039596566</v>
      </c>
      <c r="X362" s="26">
        <v>-460.3519286485124</v>
      </c>
      <c r="Y362" s="26">
        <v>-146.35763338189105</v>
      </c>
      <c r="Z362" s="26">
        <v>845.09097531114423</v>
      </c>
      <c r="AA362" s="25">
        <v>881.29468903834083</v>
      </c>
      <c r="AB362" s="28">
        <v>1.6765222535886082E-3</v>
      </c>
      <c r="AC362" s="24">
        <v>2.6775640020428533</v>
      </c>
    </row>
    <row r="363" spans="1:29" x14ac:dyDescent="0.25">
      <c r="A363">
        <v>344</v>
      </c>
      <c r="B363">
        <v>3.44</v>
      </c>
      <c r="C363">
        <v>6.4399999999999995</v>
      </c>
      <c r="D363">
        <v>-25.043994503510749</v>
      </c>
      <c r="E363">
        <v>1780.4033886424074</v>
      </c>
      <c r="F363">
        <v>151.45793289828913</v>
      </c>
      <c r="G363">
        <v>8</v>
      </c>
      <c r="H363">
        <v>900</v>
      </c>
      <c r="I363">
        <v>130.29315707792162</v>
      </c>
      <c r="J363">
        <v>6.140000119281485E-2</v>
      </c>
      <c r="K363">
        <v>1.4745754278006482E-2</v>
      </c>
      <c r="L363">
        <v>0.86898723828194857</v>
      </c>
      <c r="M363">
        <v>9.2061190861865665</v>
      </c>
      <c r="N363" s="40">
        <v>4076</v>
      </c>
      <c r="O363">
        <v>4076</v>
      </c>
      <c r="P363">
        <v>192.50820922851563</v>
      </c>
      <c r="Q363">
        <v>1.5207959610299813</v>
      </c>
      <c r="R363">
        <v>1.1627885602942329</v>
      </c>
      <c r="S363">
        <v>7.0936238229551121</v>
      </c>
      <c r="T363" s="23">
        <v>39.520842051809581</v>
      </c>
      <c r="U363" s="25">
        <v>28.407050563696764</v>
      </c>
      <c r="V363" s="26">
        <v>1707.3528509122166</v>
      </c>
      <c r="W363" s="26">
        <v>1305.4284823862261</v>
      </c>
      <c r="X363" s="26">
        <v>-460.04211631089083</v>
      </c>
      <c r="Y363" s="26">
        <v>-146.26796230599672</v>
      </c>
      <c r="Z363" s="26">
        <v>845.38636607533522</v>
      </c>
      <c r="AA363" s="25">
        <v>883.25347961766488</v>
      </c>
      <c r="AB363" s="28">
        <v>1.6797557089400783E-3</v>
      </c>
      <c r="AC363" s="24">
        <v>2.6762985091784346</v>
      </c>
    </row>
    <row r="364" spans="1:29" x14ac:dyDescent="0.25">
      <c r="A364">
        <v>345</v>
      </c>
      <c r="B364">
        <v>3.45</v>
      </c>
      <c r="C364">
        <v>6.45</v>
      </c>
      <c r="D364">
        <v>-25.633765566705495</v>
      </c>
      <c r="E364">
        <v>1783.1679901775667</v>
      </c>
      <c r="F364">
        <v>152.13609420570461</v>
      </c>
      <c r="G364">
        <v>8</v>
      </c>
      <c r="H364">
        <v>900</v>
      </c>
      <c r="I364">
        <v>130.69810837096938</v>
      </c>
      <c r="J364">
        <v>6.1209761179504239E-2</v>
      </c>
      <c r="K364">
        <v>1.4712933469362912E-2</v>
      </c>
      <c r="L364">
        <v>0.86839941933836184</v>
      </c>
      <c r="M364">
        <v>9.2123507015875745</v>
      </c>
      <c r="N364" s="40">
        <v>4076</v>
      </c>
      <c r="O364">
        <v>4076</v>
      </c>
      <c r="P364">
        <v>192.51829528808594</v>
      </c>
      <c r="Q364">
        <v>1.5208756399107868</v>
      </c>
      <c r="R364">
        <v>1.1628445095794095</v>
      </c>
      <c r="S364">
        <v>7.0953035786640521</v>
      </c>
      <c r="T364" s="23">
        <v>39.53956117807703</v>
      </c>
      <c r="U364" s="25">
        <v>28.391720005292548</v>
      </c>
      <c r="V364" s="26">
        <v>1707.3291381448723</v>
      </c>
      <c r="W364" s="26">
        <v>1305.404769618882</v>
      </c>
      <c r="X364" s="26">
        <v>-459.92992765114548</v>
      </c>
      <c r="Y364" s="26">
        <v>-146.09749019907514</v>
      </c>
      <c r="Z364" s="26">
        <v>845.47484196773655</v>
      </c>
      <c r="AA364" s="25">
        <v>885.28304581179555</v>
      </c>
      <c r="AB364" s="28">
        <v>1.6827210850038909E-3</v>
      </c>
      <c r="AC364" s="24">
        <v>2.6750314751439124</v>
      </c>
    </row>
    <row r="365" spans="1:29" x14ac:dyDescent="0.25">
      <c r="A365">
        <v>346</v>
      </c>
      <c r="B365">
        <v>3.46</v>
      </c>
      <c r="C365">
        <v>6.46</v>
      </c>
      <c r="D365">
        <v>-26.224451713008342</v>
      </c>
      <c r="E365">
        <v>1785.9325917127255</v>
      </c>
      <c r="F365">
        <v>152.81576831833641</v>
      </c>
      <c r="G365">
        <v>8</v>
      </c>
      <c r="H365">
        <v>900</v>
      </c>
      <c r="I365">
        <v>131.10368798254783</v>
      </c>
      <c r="J365">
        <v>6.1020403949772477E-2</v>
      </c>
      <c r="K365">
        <v>1.4679079393927234E-2</v>
      </c>
      <c r="L365">
        <v>0.86774451272705511</v>
      </c>
      <c r="M365">
        <v>9.2193034731599184</v>
      </c>
      <c r="N365" s="40">
        <v>4077</v>
      </c>
      <c r="O365">
        <v>4077</v>
      </c>
      <c r="P365">
        <v>192.53079223632813</v>
      </c>
      <c r="Q365">
        <v>1.5206013024306515</v>
      </c>
      <c r="R365">
        <v>1.162631554329377</v>
      </c>
      <c r="S365">
        <v>7.096986299749056</v>
      </c>
      <c r="T365" s="23">
        <v>39.558317794239038</v>
      </c>
      <c r="U365" s="25">
        <v>28.383124154361113</v>
      </c>
      <c r="V365" s="26">
        <v>1707.3138763846914</v>
      </c>
      <c r="W365" s="26">
        <v>1305.3895078587009</v>
      </c>
      <c r="X365" s="26">
        <v>-459.61965487562543</v>
      </c>
      <c r="Y365" s="26">
        <v>-146.00747435694495</v>
      </c>
      <c r="Z365" s="26">
        <v>845.76985298307545</v>
      </c>
      <c r="AA365" s="25">
        <v>887.24464190438027</v>
      </c>
      <c r="AB365" s="28">
        <v>1.6859538625197956E-3</v>
      </c>
      <c r="AC365" s="24">
        <v>2.6737631062799592</v>
      </c>
    </row>
    <row r="366" spans="1:29" x14ac:dyDescent="0.25">
      <c r="A366">
        <v>347</v>
      </c>
      <c r="B366">
        <v>3.47</v>
      </c>
      <c r="C366">
        <v>6.4700000000000006</v>
      </c>
      <c r="D366">
        <v>-26.816052942419354</v>
      </c>
      <c r="E366">
        <v>1788.6971932478846</v>
      </c>
      <c r="F366">
        <v>153.4970099501609</v>
      </c>
      <c r="G366">
        <v>8</v>
      </c>
      <c r="H366">
        <v>900</v>
      </c>
      <c r="I366">
        <v>131.50989591265699</v>
      </c>
      <c r="J366">
        <v>6.083192405013569E-2</v>
      </c>
      <c r="K366">
        <v>1.4646496896057222E-2</v>
      </c>
      <c r="L366">
        <v>0.86715869512230559</v>
      </c>
      <c r="M366">
        <v>9.2255316645030767</v>
      </c>
      <c r="N366" s="40">
        <v>4077</v>
      </c>
      <c r="O366">
        <v>4077</v>
      </c>
      <c r="P366">
        <v>192.540771484375</v>
      </c>
      <c r="Q366">
        <v>1.5206801181743623</v>
      </c>
      <c r="R366">
        <v>1.1626867204478115</v>
      </c>
      <c r="S366">
        <v>7.0986722536115758</v>
      </c>
      <c r="T366" s="23">
        <v>39.577114905488067</v>
      </c>
      <c r="U366" s="25">
        <v>28.367769473121168</v>
      </c>
      <c r="V366" s="26">
        <v>1707.2895760332328</v>
      </c>
      <c r="W366" s="26">
        <v>1305.3652075072421</v>
      </c>
      <c r="X366" s="26">
        <v>-459.5073403781563</v>
      </c>
      <c r="Y366" s="26">
        <v>-145.83670669684727</v>
      </c>
      <c r="Z366" s="26">
        <v>845.85786712908578</v>
      </c>
      <c r="AA366" s="25">
        <v>889.27740129469021</v>
      </c>
      <c r="AB366" s="28">
        <v>1.6889176151098084E-3</v>
      </c>
      <c r="AC366" s="24">
        <v>2.6724932051595185</v>
      </c>
    </row>
    <row r="367" spans="1:29" x14ac:dyDescent="0.25">
      <c r="A367">
        <v>348</v>
      </c>
      <c r="B367">
        <v>3.48</v>
      </c>
      <c r="C367">
        <v>6.48</v>
      </c>
      <c r="D367">
        <v>-27.408569254938477</v>
      </c>
      <c r="E367">
        <v>1791.4617947830438</v>
      </c>
      <c r="F367">
        <v>154.179767067509</v>
      </c>
      <c r="G367">
        <v>8</v>
      </c>
      <c r="H367">
        <v>900</v>
      </c>
      <c r="I367">
        <v>131.91673216129686</v>
      </c>
      <c r="J367">
        <v>6.0644316069156885E-2</v>
      </c>
      <c r="K367">
        <v>1.4612885330118543E-2</v>
      </c>
      <c r="L367">
        <v>0.86650589333299344</v>
      </c>
      <c r="M367">
        <v>9.2324819271894363</v>
      </c>
      <c r="N367" s="40">
        <v>4077</v>
      </c>
      <c r="O367">
        <v>4077</v>
      </c>
      <c r="P367">
        <v>192.55313110351563</v>
      </c>
      <c r="Q367">
        <v>1.5207777340037292</v>
      </c>
      <c r="R367">
        <v>1.1627579787995646</v>
      </c>
      <c r="S367">
        <v>7.1003611712266856</v>
      </c>
      <c r="T367" s="23">
        <v>39.595949537013539</v>
      </c>
      <c r="U367" s="25">
        <v>28.352188310649414</v>
      </c>
      <c r="V367" s="26">
        <v>1707.273471709042</v>
      </c>
      <c r="W367" s="26">
        <v>1305.3491031830515</v>
      </c>
      <c r="X367" s="26">
        <v>-459.40008041590943</v>
      </c>
      <c r="Y367" s="26">
        <v>-145.66339083868263</v>
      </c>
      <c r="Z367" s="26">
        <v>845.94902276714208</v>
      </c>
      <c r="AA367" s="25">
        <v>891.24188849317272</v>
      </c>
      <c r="AB367" s="28">
        <v>1.6918716625342611E-3</v>
      </c>
      <c r="AC367" s="24">
        <v>2.6712219785476536</v>
      </c>
    </row>
    <row r="368" spans="1:29" x14ac:dyDescent="0.25">
      <c r="A368">
        <v>349</v>
      </c>
      <c r="B368">
        <v>3.49</v>
      </c>
      <c r="C368">
        <v>6.49</v>
      </c>
      <c r="D368">
        <v>-28.002000650565702</v>
      </c>
      <c r="E368">
        <v>1794.2263963182027</v>
      </c>
      <c r="F368">
        <v>154.86409461638735</v>
      </c>
      <c r="G368">
        <v>8</v>
      </c>
      <c r="H368">
        <v>900</v>
      </c>
      <c r="I368">
        <v>132.32419672846746</v>
      </c>
      <c r="J368">
        <v>6.045757463705749E-2</v>
      </c>
      <c r="K368">
        <v>1.4579358692800595E-2</v>
      </c>
      <c r="L368">
        <v>0.86585198388526574</v>
      </c>
      <c r="M368">
        <v>9.239454489787347</v>
      </c>
      <c r="N368" s="40">
        <v>4078</v>
      </c>
      <c r="O368">
        <v>4078</v>
      </c>
      <c r="P368">
        <v>192.56550598144531</v>
      </c>
      <c r="Q368">
        <v>1.5205025239339234</v>
      </c>
      <c r="R368">
        <v>1.1625441620890971</v>
      </c>
      <c r="S368">
        <v>7.1020530428892199</v>
      </c>
      <c r="T368" s="23">
        <v>39.614821604133816</v>
      </c>
      <c r="U368" s="25">
        <v>28.343541999682881</v>
      </c>
      <c r="V368" s="26">
        <v>1707.257273233467</v>
      </c>
      <c r="W368" s="26">
        <v>1305.3329047074765</v>
      </c>
      <c r="X368" s="26">
        <v>-459.08937405928441</v>
      </c>
      <c r="Y368" s="26">
        <v>-145.57281099850582</v>
      </c>
      <c r="Z368" s="26">
        <v>846.24353064819206</v>
      </c>
      <c r="AA368" s="25">
        <v>893.28080968025847</v>
      </c>
      <c r="AB368" s="28">
        <v>1.6951029022695963E-3</v>
      </c>
      <c r="AC368" s="24">
        <v>2.6699494376543469</v>
      </c>
    </row>
    <row r="369" spans="1:29" x14ac:dyDescent="0.25">
      <c r="A369">
        <v>350</v>
      </c>
      <c r="B369">
        <v>3.5</v>
      </c>
      <c r="C369">
        <v>6.5</v>
      </c>
      <c r="D369">
        <v>-28.59634712930109</v>
      </c>
      <c r="E369">
        <v>1796.9909978533619</v>
      </c>
      <c r="F369">
        <v>155.5499958422717</v>
      </c>
      <c r="G369">
        <v>8</v>
      </c>
      <c r="H369">
        <v>900</v>
      </c>
      <c r="I369">
        <v>132.73228961416876</v>
      </c>
      <c r="J369">
        <v>6.0271694425333144E-2</v>
      </c>
      <c r="K369">
        <v>1.4547129561697831E-2</v>
      </c>
      <c r="L369">
        <v>0.86526911469695589</v>
      </c>
      <c r="M369">
        <v>9.2456784416740092</v>
      </c>
      <c r="N369" s="40">
        <v>4078</v>
      </c>
      <c r="O369">
        <v>4078</v>
      </c>
      <c r="P369">
        <v>192.57530212402344</v>
      </c>
      <c r="Q369">
        <v>1.5205798745447661</v>
      </c>
      <c r="R369">
        <v>1.1625979778362916</v>
      </c>
      <c r="S369">
        <v>7.1037481457914895</v>
      </c>
      <c r="T369" s="23">
        <v>39.633734223462653</v>
      </c>
      <c r="U369" s="25">
        <v>28.32815438451815</v>
      </c>
      <c r="V369" s="26">
        <v>1707.2318781735403</v>
      </c>
      <c r="W369" s="26">
        <v>1305.3075096475498</v>
      </c>
      <c r="X369" s="26">
        <v>-458.97672371330452</v>
      </c>
      <c r="Y369" s="26">
        <v>-145.4016603584312</v>
      </c>
      <c r="Z369" s="26">
        <v>846.33078593424523</v>
      </c>
      <c r="AA369" s="25">
        <v>895.32073027467084</v>
      </c>
      <c r="AB369" s="28">
        <v>1.6980639615944426E-3</v>
      </c>
      <c r="AC369" s="24">
        <v>2.6686753781106036</v>
      </c>
    </row>
    <row r="370" spans="1:29" x14ac:dyDescent="0.25">
      <c r="A370">
        <v>351</v>
      </c>
      <c r="B370">
        <v>3.51</v>
      </c>
      <c r="C370">
        <v>6.51</v>
      </c>
      <c r="D370">
        <v>-29.191608691144616</v>
      </c>
      <c r="E370">
        <v>1799.7555993885207</v>
      </c>
      <c r="F370">
        <v>156.23741668069809</v>
      </c>
      <c r="G370">
        <v>8</v>
      </c>
      <c r="H370">
        <v>900</v>
      </c>
      <c r="I370">
        <v>133.14101081840079</v>
      </c>
      <c r="J370">
        <v>6.0086670146373547E-2</v>
      </c>
      <c r="K370">
        <v>1.4513878671208732E-2</v>
      </c>
      <c r="L370">
        <v>0.86461947888340196</v>
      </c>
      <c r="M370">
        <v>9.2526252246033867</v>
      </c>
      <c r="N370" s="40">
        <v>4079</v>
      </c>
      <c r="O370">
        <v>4079</v>
      </c>
      <c r="P370">
        <v>192.58746337890625</v>
      </c>
      <c r="Q370">
        <v>1.5203030940918809</v>
      </c>
      <c r="R370">
        <v>1.1623827315989705</v>
      </c>
      <c r="S370">
        <v>7.1054462097530839</v>
      </c>
      <c r="T370" s="23">
        <v>39.652684405271103</v>
      </c>
      <c r="U370" s="25">
        <v>28.319484134508748</v>
      </c>
      <c r="V370" s="26">
        <v>1707.2145792573963</v>
      </c>
      <c r="W370" s="26">
        <v>1305.2902107314058</v>
      </c>
      <c r="X370" s="26">
        <v>-458.66540745835266</v>
      </c>
      <c r="Y370" s="26">
        <v>-145.3108170254595</v>
      </c>
      <c r="Z370" s="26">
        <v>846.62480327305309</v>
      </c>
      <c r="AA370" s="25">
        <v>897.28963686846316</v>
      </c>
      <c r="AB370" s="28">
        <v>1.7012947367440745E-3</v>
      </c>
      <c r="AC370" s="24">
        <v>2.6674000071146309</v>
      </c>
    </row>
    <row r="371" spans="1:29" x14ac:dyDescent="0.25">
      <c r="A371">
        <v>352</v>
      </c>
      <c r="B371">
        <v>3.52</v>
      </c>
      <c r="C371">
        <v>6.52</v>
      </c>
      <c r="D371">
        <v>-29.787785336096274</v>
      </c>
      <c r="E371">
        <v>1802.5202009236796</v>
      </c>
      <c r="F371">
        <v>156.92641238105745</v>
      </c>
      <c r="G371">
        <v>8</v>
      </c>
      <c r="H371">
        <v>900</v>
      </c>
      <c r="I371">
        <v>133.55036034116353</v>
      </c>
      <c r="J371">
        <v>5.9902496553086437E-2</v>
      </c>
      <c r="K371">
        <v>1.4481882924166394E-2</v>
      </c>
      <c r="L371">
        <v>0.86403864375313533</v>
      </c>
      <c r="M371">
        <v>9.2588451429096974</v>
      </c>
      <c r="N371" s="40">
        <v>4079</v>
      </c>
      <c r="O371">
        <v>4079</v>
      </c>
      <c r="P371">
        <v>192.59712219238281</v>
      </c>
      <c r="Q371">
        <v>1.5203793416510731</v>
      </c>
      <c r="R371">
        <v>1.1624355256592862</v>
      </c>
      <c r="S371">
        <v>7.107147504489828</v>
      </c>
      <c r="T371" s="23">
        <v>39.671675184328748</v>
      </c>
      <c r="U371" s="25">
        <v>28.304072949425084</v>
      </c>
      <c r="V371" s="26">
        <v>1707.188333788926</v>
      </c>
      <c r="W371" s="26">
        <v>1305.2639652629352</v>
      </c>
      <c r="X371" s="26">
        <v>-458.55239868089109</v>
      </c>
      <c r="Y371" s="26">
        <v>-145.13940674680529</v>
      </c>
      <c r="Z371" s="26">
        <v>846.71156658204416</v>
      </c>
      <c r="AA371" s="25">
        <v>899.33030140763185</v>
      </c>
      <c r="AB371" s="28">
        <v>1.7042541166452096E-3</v>
      </c>
      <c r="AC371" s="24">
        <v>2.6661231262176659</v>
      </c>
    </row>
    <row r="372" spans="1:29" x14ac:dyDescent="0.25">
      <c r="A372">
        <v>353</v>
      </c>
      <c r="B372">
        <v>3.53</v>
      </c>
      <c r="C372">
        <v>6.5299999999999994</v>
      </c>
      <c r="D372">
        <v>-30.384877064156072</v>
      </c>
      <c r="E372">
        <v>1805.2848024588386</v>
      </c>
      <c r="F372">
        <v>157.61693032353526</v>
      </c>
      <c r="G372">
        <v>8</v>
      </c>
      <c r="H372">
        <v>900</v>
      </c>
      <c r="I372">
        <v>133.96033818245698</v>
      </c>
      <c r="J372">
        <v>5.9719168438525594E-2</v>
      </c>
      <c r="K372">
        <v>1.4448868408467765E-2</v>
      </c>
      <c r="L372">
        <v>0.86339107642269119</v>
      </c>
      <c r="M372">
        <v>9.2657895343864229</v>
      </c>
      <c r="N372" s="40">
        <v>4080</v>
      </c>
      <c r="O372">
        <v>4080</v>
      </c>
      <c r="P372">
        <v>192.60917663574219</v>
      </c>
      <c r="Q372">
        <v>1.5201018352134557</v>
      </c>
      <c r="R372">
        <v>1.1622196052614471</v>
      </c>
      <c r="S372">
        <v>7.1088517586064732</v>
      </c>
      <c r="T372" s="23">
        <v>39.690703555986339</v>
      </c>
      <c r="U372" s="25">
        <v>28.295371876001987</v>
      </c>
      <c r="V372" s="26">
        <v>1707.170457430359</v>
      </c>
      <c r="W372" s="26">
        <v>1305.2460889043684</v>
      </c>
      <c r="X372" s="26">
        <v>-458.24086254122165</v>
      </c>
      <c r="Y372" s="26">
        <v>-145.04819505405968</v>
      </c>
      <c r="Z372" s="26">
        <v>847.00522636314679</v>
      </c>
      <c r="AA372" s="25">
        <v>901.30201571062298</v>
      </c>
      <c r="AB372" s="28">
        <v>1.7074841202857627E-3</v>
      </c>
      <c r="AC372" s="24">
        <v>2.6648449432381427</v>
      </c>
    </row>
    <row r="373" spans="1:29" x14ac:dyDescent="0.25">
      <c r="A373">
        <v>354</v>
      </c>
      <c r="B373">
        <v>3.54</v>
      </c>
      <c r="C373">
        <v>6.54</v>
      </c>
      <c r="D373">
        <v>-30.982883875324038</v>
      </c>
      <c r="E373">
        <v>1808.0494039939979</v>
      </c>
      <c r="F373">
        <v>158.30902604461883</v>
      </c>
      <c r="G373">
        <v>8</v>
      </c>
      <c r="H373">
        <v>900</v>
      </c>
      <c r="I373">
        <v>134.37094434228121</v>
      </c>
      <c r="J373">
        <v>5.9536680635522761E-2</v>
      </c>
      <c r="K373">
        <v>1.4417102472382329E-2</v>
      </c>
      <c r="L373">
        <v>0.86281218992612274</v>
      </c>
      <c r="M373">
        <v>9.2720062296349681</v>
      </c>
      <c r="N373" s="40">
        <v>4080</v>
      </c>
      <c r="O373">
        <v>4080</v>
      </c>
      <c r="P373">
        <v>192.61869812011719</v>
      </c>
      <c r="Q373">
        <v>1.5201769802617091</v>
      </c>
      <c r="R373">
        <v>1.1622713747505844</v>
      </c>
      <c r="S373">
        <v>7.110559242726759</v>
      </c>
      <c r="T373" s="23">
        <v>39.709772566672491</v>
      </c>
      <c r="U373" s="25">
        <v>28.279937027036361</v>
      </c>
      <c r="V373" s="26">
        <v>1707.1433457066742</v>
      </c>
      <c r="W373" s="26">
        <v>1305.2189771806839</v>
      </c>
      <c r="X373" s="26">
        <v>-458.12747916753563</v>
      </c>
      <c r="Y373" s="26">
        <v>-144.87652728646947</v>
      </c>
      <c r="Z373" s="26">
        <v>847.09149801314823</v>
      </c>
      <c r="AA373" s="25">
        <v>903.34585113780849</v>
      </c>
      <c r="AB373" s="28">
        <v>1.7104417857023435E-3</v>
      </c>
      <c r="AC373" s="24">
        <v>2.6635652593362962</v>
      </c>
    </row>
    <row r="374" spans="1:29" x14ac:dyDescent="0.25">
      <c r="A374">
        <v>355</v>
      </c>
      <c r="B374">
        <v>3.55</v>
      </c>
      <c r="C374">
        <v>6.55</v>
      </c>
      <c r="D374">
        <v>-31.581805769600106</v>
      </c>
      <c r="E374">
        <v>1810.8140055291567</v>
      </c>
      <c r="F374">
        <v>159.00264669545044</v>
      </c>
      <c r="G374">
        <v>8</v>
      </c>
      <c r="H374">
        <v>900</v>
      </c>
      <c r="I374">
        <v>134.78217882063609</v>
      </c>
      <c r="J374">
        <v>5.9355028016323655E-2</v>
      </c>
      <c r="K374">
        <v>1.4384321886420633E-2</v>
      </c>
      <c r="L374">
        <v>0.86216667370820899</v>
      </c>
      <c r="M374">
        <v>9.2789483100659886</v>
      </c>
      <c r="N374" s="40">
        <v>4081</v>
      </c>
      <c r="O374">
        <v>4081</v>
      </c>
      <c r="P374">
        <v>192.63063049316406</v>
      </c>
      <c r="Q374">
        <v>1.5198986282479499</v>
      </c>
      <c r="R374">
        <v>1.1620546599091528</v>
      </c>
      <c r="S374">
        <v>7.1122696845124613</v>
      </c>
      <c r="T374" s="23">
        <v>39.728879199834054</v>
      </c>
      <c r="U374" s="25">
        <v>28.271205244536063</v>
      </c>
      <c r="V374" s="26">
        <v>1707.124753891919</v>
      </c>
      <c r="W374" s="26">
        <v>1305.2003853659285</v>
      </c>
      <c r="X374" s="26">
        <v>-457.81559955314287</v>
      </c>
      <c r="Y374" s="26">
        <v>-144.78496447193919</v>
      </c>
      <c r="Z374" s="26">
        <v>847.38478581278559</v>
      </c>
      <c r="AA374" s="25">
        <v>905.32038859650197</v>
      </c>
      <c r="AB374" s="28">
        <v>1.7136709907870085E-3</v>
      </c>
      <c r="AC374" s="24">
        <v>2.6622842827435251</v>
      </c>
    </row>
    <row r="375" spans="1:29" x14ac:dyDescent="0.25">
      <c r="A375">
        <v>356</v>
      </c>
      <c r="B375">
        <v>3.56</v>
      </c>
      <c r="C375">
        <v>6.5600000000000005</v>
      </c>
      <c r="D375">
        <v>-32.181642746984373</v>
      </c>
      <c r="E375">
        <v>1813.5786070643157</v>
      </c>
      <c r="F375">
        <v>159.6978480458485</v>
      </c>
      <c r="G375">
        <v>8</v>
      </c>
      <c r="H375">
        <v>900</v>
      </c>
      <c r="I375">
        <v>135.19404161752175</v>
      </c>
      <c r="J375">
        <v>5.9174205492227586E-2</v>
      </c>
      <c r="K375">
        <v>1.4352783407657261E-2</v>
      </c>
      <c r="L375">
        <v>0.86158972111250642</v>
      </c>
      <c r="M375">
        <v>9.2851618397561637</v>
      </c>
      <c r="N375" s="40">
        <v>4081</v>
      </c>
      <c r="O375">
        <v>4081</v>
      </c>
      <c r="P375">
        <v>192.64004516601563</v>
      </c>
      <c r="Q375">
        <v>1.5199729121160754</v>
      </c>
      <c r="R375">
        <v>1.162105645586673</v>
      </c>
      <c r="S375">
        <v>7.1139833555032483</v>
      </c>
      <c r="T375" s="23">
        <v>39.748026513662843</v>
      </c>
      <c r="U375" s="25">
        <v>28.255746864251311</v>
      </c>
      <c r="V375" s="26">
        <v>1707.0970441178133</v>
      </c>
      <c r="W375" s="26">
        <v>1305.1726755918228</v>
      </c>
      <c r="X375" s="26">
        <v>-457.70208451131816</v>
      </c>
      <c r="Y375" s="26">
        <v>-144.61301085428485</v>
      </c>
      <c r="Z375" s="26">
        <v>847.47059108050462</v>
      </c>
      <c r="AA375" s="25">
        <v>907.36743851027984</v>
      </c>
      <c r="AB375" s="28">
        <v>1.7166269158277458E-3</v>
      </c>
      <c r="AC375" s="24">
        <v>2.6610018142253558</v>
      </c>
    </row>
    <row r="376" spans="1:29" x14ac:dyDescent="0.25">
      <c r="A376">
        <v>357</v>
      </c>
      <c r="B376">
        <v>3.57</v>
      </c>
      <c r="C376">
        <v>6.57</v>
      </c>
      <c r="D376">
        <v>-32.782394807476713</v>
      </c>
      <c r="E376">
        <v>1816.343208599475</v>
      </c>
      <c r="F376">
        <v>160.39457701583106</v>
      </c>
      <c r="G376">
        <v>8</v>
      </c>
      <c r="H376">
        <v>900</v>
      </c>
      <c r="I376">
        <v>135.60653273293806</v>
      </c>
      <c r="J376">
        <v>5.8994208013231249E-2</v>
      </c>
      <c r="K376">
        <v>1.4320234376635413E-2</v>
      </c>
      <c r="L376">
        <v>0.86094624107885276</v>
      </c>
      <c r="M376">
        <v>9.2921016647627042</v>
      </c>
      <c r="N376" s="40">
        <v>4082</v>
      </c>
      <c r="O376">
        <v>4082</v>
      </c>
      <c r="P376">
        <v>192.65182495117188</v>
      </c>
      <c r="Q376">
        <v>1.5196934746270787</v>
      </c>
      <c r="R376">
        <v>1.1618878958093881</v>
      </c>
      <c r="S376">
        <v>7.1156999824190761</v>
      </c>
      <c r="T376" s="23">
        <v>39.767211479698958</v>
      </c>
      <c r="U376" s="25">
        <v>28.246984495329897</v>
      </c>
      <c r="V376" s="26">
        <v>1707.0774641380681</v>
      </c>
      <c r="W376" s="26">
        <v>1305.1530956120778</v>
      </c>
      <c r="X376" s="26">
        <v>-457.38961627752326</v>
      </c>
      <c r="Y376" s="26">
        <v>-144.52112942177902</v>
      </c>
      <c r="Z376" s="26">
        <v>847.76347933455452</v>
      </c>
      <c r="AA376" s="25">
        <v>909.34479294491064</v>
      </c>
      <c r="AB376" s="28">
        <v>1.7198552957315982E-3</v>
      </c>
      <c r="AC376" s="24">
        <v>2.6597180624225918</v>
      </c>
    </row>
    <row r="377" spans="1:29" x14ac:dyDescent="0.25">
      <c r="A377">
        <v>358</v>
      </c>
      <c r="B377">
        <v>3.58</v>
      </c>
      <c r="C377">
        <v>6.58</v>
      </c>
      <c r="D377">
        <v>-33.384061951077186</v>
      </c>
      <c r="E377">
        <v>1819.1078101346338</v>
      </c>
      <c r="F377">
        <v>161.09288960883694</v>
      </c>
      <c r="G377">
        <v>8</v>
      </c>
      <c r="H377">
        <v>900</v>
      </c>
      <c r="I377">
        <v>136.01965216688512</v>
      </c>
      <c r="J377">
        <v>5.8815030567675959E-2</v>
      </c>
      <c r="K377">
        <v>1.4288921034188794E-2</v>
      </c>
      <c r="L377">
        <v>0.86037120789093502</v>
      </c>
      <c r="M377">
        <v>9.2983120850949259</v>
      </c>
      <c r="N377" s="40">
        <v>4082</v>
      </c>
      <c r="O377">
        <v>4082</v>
      </c>
      <c r="P377">
        <v>192.66111755371094</v>
      </c>
      <c r="Q377">
        <v>1.5197667773712622</v>
      </c>
      <c r="R377">
        <v>1.1619379771695217</v>
      </c>
      <c r="S377">
        <v>7.1174198377148077</v>
      </c>
      <c r="T377" s="23">
        <v>39.786437167904026</v>
      </c>
      <c r="U377" s="25">
        <v>28.23150271749634</v>
      </c>
      <c r="V377" s="26">
        <v>1707.0490188529909</v>
      </c>
      <c r="W377" s="26">
        <v>1305.1246503270006</v>
      </c>
      <c r="X377" s="26">
        <v>-457.27584633591016</v>
      </c>
      <c r="Y377" s="26">
        <v>-144.34890737510301</v>
      </c>
      <c r="Z377" s="26">
        <v>847.84880399109045</v>
      </c>
      <c r="AA377" s="25">
        <v>911.39491061613126</v>
      </c>
      <c r="AB377" s="28">
        <v>1.7228094546535289E-3</v>
      </c>
      <c r="AC377" s="24">
        <v>2.6584328277089195</v>
      </c>
    </row>
    <row r="378" spans="1:29" x14ac:dyDescent="0.25">
      <c r="A378">
        <v>359</v>
      </c>
      <c r="B378">
        <v>3.59</v>
      </c>
      <c r="C378">
        <v>6.59</v>
      </c>
      <c r="D378">
        <v>-33.986644177785827</v>
      </c>
      <c r="E378">
        <v>1821.8724116697927</v>
      </c>
      <c r="F378">
        <v>161.79273251342525</v>
      </c>
      <c r="G378">
        <v>8</v>
      </c>
      <c r="H378">
        <v>900</v>
      </c>
      <c r="I378">
        <v>136.4333999193629</v>
      </c>
      <c r="J378">
        <v>5.8636668181898943E-2</v>
      </c>
      <c r="K378">
        <v>1.4256601214880206E-2</v>
      </c>
      <c r="L378">
        <v>0.85972974928351065</v>
      </c>
      <c r="M378">
        <v>9.3052497097688107</v>
      </c>
      <c r="N378" s="40">
        <v>4083</v>
      </c>
      <c r="O378">
        <v>4083</v>
      </c>
      <c r="P378">
        <v>192.67279052734375</v>
      </c>
      <c r="Q378">
        <v>1.5194866164537029</v>
      </c>
      <c r="R378">
        <v>1.1617195539166498</v>
      </c>
      <c r="S378">
        <v>7.1191426471694612</v>
      </c>
      <c r="T378" s="23">
        <v>39.805700537905487</v>
      </c>
      <c r="U378" s="25">
        <v>28.222709885857135</v>
      </c>
      <c r="V378" s="26">
        <v>1707.0288541125774</v>
      </c>
      <c r="W378" s="26">
        <v>1305.1044855865869</v>
      </c>
      <c r="X378" s="26">
        <v>-456.96315472491449</v>
      </c>
      <c r="Y378" s="26">
        <v>-144.25666354137317</v>
      </c>
      <c r="Z378" s="26">
        <v>848.14133086167237</v>
      </c>
      <c r="AA378" s="25">
        <v>913.37517005939799</v>
      </c>
      <c r="AB378" s="28">
        <v>1.7260369828786537E-3</v>
      </c>
      <c r="AC378" s="24">
        <v>2.6571463191311993</v>
      </c>
    </row>
    <row r="379" spans="1:29" x14ac:dyDescent="0.25">
      <c r="A379">
        <v>360</v>
      </c>
      <c r="B379">
        <v>3.6</v>
      </c>
      <c r="C379">
        <v>6.6</v>
      </c>
      <c r="D379">
        <v>-34.59014148760258</v>
      </c>
      <c r="E379">
        <v>1824.6370132049519</v>
      </c>
      <c r="F379">
        <v>162.49416196700096</v>
      </c>
      <c r="G379">
        <v>8</v>
      </c>
      <c r="H379">
        <v>900</v>
      </c>
      <c r="I379">
        <v>136.84777599037136</v>
      </c>
      <c r="J379">
        <v>5.8459115919888109E-2</v>
      </c>
      <c r="K379">
        <v>1.4225510718634161E-2</v>
      </c>
      <c r="L379">
        <v>0.85915662117469715</v>
      </c>
      <c r="M379">
        <v>9.3114570764313704</v>
      </c>
      <c r="N379" s="40">
        <v>4083</v>
      </c>
      <c r="O379">
        <v>4083</v>
      </c>
      <c r="P379">
        <v>192.68196105957031</v>
      </c>
      <c r="Q379">
        <v>1.5195589385545347</v>
      </c>
      <c r="R379">
        <v>1.1617687308842917</v>
      </c>
      <c r="S379">
        <v>7.1208686841523399</v>
      </c>
      <c r="T379" s="23">
        <v>39.825004671441164</v>
      </c>
      <c r="U379" s="25">
        <v>28.207204845201716</v>
      </c>
      <c r="V379" s="26">
        <v>1706.9996711018177</v>
      </c>
      <c r="W379" s="26">
        <v>1305.0753025758272</v>
      </c>
      <c r="X379" s="26">
        <v>-456.8491287573039</v>
      </c>
      <c r="Y379" s="26">
        <v>-144.08417523361578</v>
      </c>
      <c r="Z379" s="26">
        <v>848.22617381852331</v>
      </c>
      <c r="AA379" s="25">
        <v>915.42849127256636</v>
      </c>
      <c r="AB379" s="28">
        <v>1.7289893500738174E-3</v>
      </c>
      <c r="AC379" s="24">
        <v>2.6558583366741595</v>
      </c>
    </row>
    <row r="380" spans="1:29" x14ac:dyDescent="0.25">
      <c r="A380">
        <v>361</v>
      </c>
      <c r="B380">
        <v>3.61</v>
      </c>
      <c r="C380">
        <v>6.6099999999999994</v>
      </c>
      <c r="D380">
        <v>-35.194553880527458</v>
      </c>
      <c r="E380">
        <v>1827.4016147401107</v>
      </c>
      <c r="F380">
        <v>163.19712442633121</v>
      </c>
      <c r="G380">
        <v>8</v>
      </c>
      <c r="H380">
        <v>900</v>
      </c>
      <c r="I380">
        <v>137.26278037991057</v>
      </c>
      <c r="J380">
        <v>5.8282368882940534E-2</v>
      </c>
      <c r="K380">
        <v>1.4193417798829546E-2</v>
      </c>
      <c r="L380">
        <v>0.85851716940107681</v>
      </c>
      <c r="M380">
        <v>9.3183925553649694</v>
      </c>
      <c r="N380" s="40">
        <v>4083</v>
      </c>
      <c r="O380">
        <v>4083</v>
      </c>
      <c r="P380">
        <v>192.6934814453125</v>
      </c>
      <c r="Q380">
        <v>1.5196497924416026</v>
      </c>
      <c r="R380">
        <v>1.1618337576968611</v>
      </c>
      <c r="S380">
        <v>7.1225976735024137</v>
      </c>
      <c r="T380" s="23">
        <v>39.844346516219979</v>
      </c>
      <c r="U380" s="25">
        <v>28.191477076727704</v>
      </c>
      <c r="V380" s="26">
        <v>1706.9785138149684</v>
      </c>
      <c r="W380" s="26">
        <v>1305.0541452889779</v>
      </c>
      <c r="X380" s="26">
        <v>-456.7401796679934</v>
      </c>
      <c r="Y380" s="26">
        <v>-143.90917674107888</v>
      </c>
      <c r="Z380" s="26">
        <v>848.3139656209845</v>
      </c>
      <c r="AA380" s="25">
        <v>917.41150792067742</v>
      </c>
      <c r="AB380" s="28">
        <v>1.7319318103359294E-3</v>
      </c>
      <c r="AC380" s="24">
        <v>2.6545690897873633</v>
      </c>
    </row>
    <row r="381" spans="1:29" x14ac:dyDescent="0.25">
      <c r="A381">
        <v>362</v>
      </c>
      <c r="B381">
        <v>3.62</v>
      </c>
      <c r="C381">
        <v>6.62</v>
      </c>
      <c r="D381">
        <v>-35.799881356560569</v>
      </c>
      <c r="E381">
        <v>1830.1662162752698</v>
      </c>
      <c r="F381">
        <v>163.90167636313285</v>
      </c>
      <c r="G381">
        <v>8</v>
      </c>
      <c r="H381">
        <v>900</v>
      </c>
      <c r="I381">
        <v>137.67841308798054</v>
      </c>
      <c r="J381">
        <v>5.8106422209324604E-2</v>
      </c>
      <c r="K381">
        <v>1.4161403416911399E-2</v>
      </c>
      <c r="L381">
        <v>0.85787660179718928</v>
      </c>
      <c r="M381">
        <v>9.3253505029051738</v>
      </c>
      <c r="N381" s="40">
        <v>4084</v>
      </c>
      <c r="O381">
        <v>4084</v>
      </c>
      <c r="P381">
        <v>192.70504760742188</v>
      </c>
      <c r="Q381">
        <v>1.5193688866207113</v>
      </c>
      <c r="R381">
        <v>1.1616145964433096</v>
      </c>
      <c r="S381">
        <v>7.1243296053127496</v>
      </c>
      <c r="T381" s="23">
        <v>39.863725985429646</v>
      </c>
      <c r="U381" s="25">
        <v>28.182635171318218</v>
      </c>
      <c r="V381" s="26">
        <v>1706.9575322499959</v>
      </c>
      <c r="W381" s="26">
        <v>1305.0331637240054</v>
      </c>
      <c r="X381" s="26">
        <v>-456.42717825611487</v>
      </c>
      <c r="Y381" s="26">
        <v>-143.81637352711701</v>
      </c>
      <c r="Z381" s="26">
        <v>848.60598546789049</v>
      </c>
      <c r="AA381" s="25">
        <v>919.47103439323348</v>
      </c>
      <c r="AB381" s="28">
        <v>1.7351575437132283E-3</v>
      </c>
      <c r="AC381" s="24">
        <v>2.6532785897483233</v>
      </c>
    </row>
    <row r="382" spans="1:29" x14ac:dyDescent="0.25">
      <c r="A382">
        <v>363</v>
      </c>
      <c r="B382">
        <v>3.63</v>
      </c>
      <c r="C382">
        <v>6.63</v>
      </c>
      <c r="D382">
        <v>-36.40612391570172</v>
      </c>
      <c r="E382">
        <v>1832.9308178104291</v>
      </c>
      <c r="F382">
        <v>164.60782106543388</v>
      </c>
      <c r="G382">
        <v>8</v>
      </c>
      <c r="H382">
        <v>900</v>
      </c>
      <c r="I382">
        <v>138.09467411458118</v>
      </c>
      <c r="J382">
        <v>5.7931271073945738E-2</v>
      </c>
      <c r="K382">
        <v>1.4130643461096846E-2</v>
      </c>
      <c r="L382">
        <v>0.85730628107361595</v>
      </c>
      <c r="M382">
        <v>9.3315541675274964</v>
      </c>
      <c r="N382" s="40">
        <v>4084</v>
      </c>
      <c r="O382">
        <v>4084</v>
      </c>
      <c r="P382">
        <v>192.71403503417969</v>
      </c>
      <c r="Q382">
        <v>1.5194397473311916</v>
      </c>
      <c r="R382">
        <v>1.1616624214046398</v>
      </c>
      <c r="S382">
        <v>7.1260647628564628</v>
      </c>
      <c r="T382" s="23">
        <v>39.883146273930002</v>
      </c>
      <c r="U382" s="25">
        <v>28.167098533623758</v>
      </c>
      <c r="V382" s="26">
        <v>1706.9272329592807</v>
      </c>
      <c r="W382" s="26">
        <v>1305.0028644332899</v>
      </c>
      <c r="X382" s="26">
        <v>-456.31280455648516</v>
      </c>
      <c r="Y382" s="26">
        <v>-143.64352382529952</v>
      </c>
      <c r="Z382" s="26">
        <v>848.69005987680475</v>
      </c>
      <c r="AA382" s="25">
        <v>921.53155704905021</v>
      </c>
      <c r="AB382" s="28">
        <v>1.7381069704143215E-3</v>
      </c>
      <c r="AC382" s="24">
        <v>2.6519866295972654</v>
      </c>
    </row>
    <row r="383" spans="1:29" x14ac:dyDescent="0.25">
      <c r="A383">
        <v>364</v>
      </c>
      <c r="B383">
        <v>3.64</v>
      </c>
      <c r="C383">
        <v>6.6400000000000006</v>
      </c>
      <c r="D383">
        <v>-37.013281557951075</v>
      </c>
      <c r="E383">
        <v>1835.6954193455881</v>
      </c>
      <c r="F383">
        <v>165.31550292206916</v>
      </c>
      <c r="G383">
        <v>8</v>
      </c>
      <c r="H383">
        <v>900</v>
      </c>
      <c r="I383">
        <v>138.51156345971256</v>
      </c>
      <c r="J383">
        <v>5.7756910688015431E-2</v>
      </c>
      <c r="K383">
        <v>1.4098888124481944E-2</v>
      </c>
      <c r="L383">
        <v>0.8566698499180524</v>
      </c>
      <c r="M383">
        <v>9.3384867002909768</v>
      </c>
      <c r="N383" s="40">
        <v>4085</v>
      </c>
      <c r="O383">
        <v>4085</v>
      </c>
      <c r="P383">
        <v>192.72538757324219</v>
      </c>
      <c r="Q383">
        <v>1.5191572778111135</v>
      </c>
      <c r="R383">
        <v>1.1614418318574964</v>
      </c>
      <c r="S383">
        <v>7.1278028698268772</v>
      </c>
      <c r="T383" s="23">
        <v>39.90260431447718</v>
      </c>
      <c r="U383" s="25">
        <v>28.158233329990725</v>
      </c>
      <c r="V383" s="26">
        <v>1706.9051294337057</v>
      </c>
      <c r="W383" s="26">
        <v>1304.980760907715</v>
      </c>
      <c r="X383" s="26">
        <v>-455.99917422541353</v>
      </c>
      <c r="Y383" s="26">
        <v>-143.55047010909976</v>
      </c>
      <c r="Z383" s="26">
        <v>848.98158668230144</v>
      </c>
      <c r="AA383" s="25">
        <v>923.5190288844949</v>
      </c>
      <c r="AB383" s="28">
        <v>1.7413320690140566E-3</v>
      </c>
      <c r="AC383" s="24">
        <v>2.6506934191851683</v>
      </c>
    </row>
    <row r="384" spans="1:29" x14ac:dyDescent="0.25">
      <c r="A384">
        <v>365</v>
      </c>
      <c r="B384">
        <v>3.65</v>
      </c>
      <c r="C384">
        <v>6.65</v>
      </c>
      <c r="D384">
        <v>-37.621354283308527</v>
      </c>
      <c r="E384">
        <v>1838.4600208807469</v>
      </c>
      <c r="F384">
        <v>166.02477871117449</v>
      </c>
      <c r="G384">
        <v>8</v>
      </c>
      <c r="H384">
        <v>900</v>
      </c>
      <c r="I384">
        <v>138.92908112337463</v>
      </c>
      <c r="J384">
        <v>5.7583336298724072E-2</v>
      </c>
      <c r="K384">
        <v>1.4068346545160974E-2</v>
      </c>
      <c r="L384">
        <v>0.85610146781306695</v>
      </c>
      <c r="M384">
        <v>9.3446866998560392</v>
      </c>
      <c r="N384" s="40">
        <v>4085</v>
      </c>
      <c r="O384">
        <v>4085</v>
      </c>
      <c r="P384">
        <v>192.7342529296875</v>
      </c>
      <c r="Q384">
        <v>1.5192271589561659</v>
      </c>
      <c r="R384">
        <v>1.1614887549256911</v>
      </c>
      <c r="S384">
        <v>7.1295442018958912</v>
      </c>
      <c r="T384" s="23">
        <v>39.922103218495451</v>
      </c>
      <c r="U384" s="25">
        <v>28.14267399069842</v>
      </c>
      <c r="V384" s="26">
        <v>1706.8741002684601</v>
      </c>
      <c r="W384" s="26">
        <v>1304.9497317424698</v>
      </c>
      <c r="X384" s="26">
        <v>-455.88455610346762</v>
      </c>
      <c r="Y384" s="26">
        <v>-143.37735963168168</v>
      </c>
      <c r="Z384" s="26">
        <v>849.06517563900218</v>
      </c>
      <c r="AA384" s="25">
        <v>925.58025484226619</v>
      </c>
      <c r="AB384" s="28">
        <v>1.7442796502482594E-3</v>
      </c>
      <c r="AC384" s="24">
        <v>2.6493987575216864</v>
      </c>
    </row>
    <row r="385" spans="1:29" x14ac:dyDescent="0.25">
      <c r="A385">
        <v>366</v>
      </c>
      <c r="B385">
        <v>3.66</v>
      </c>
      <c r="C385">
        <v>6.66</v>
      </c>
      <c r="D385">
        <v>-38.230342091774119</v>
      </c>
      <c r="E385">
        <v>1841.2246224159057</v>
      </c>
      <c r="F385">
        <v>166.73559429763301</v>
      </c>
      <c r="G385">
        <v>8</v>
      </c>
      <c r="H385">
        <v>900</v>
      </c>
      <c r="I385">
        <v>139.34722710556744</v>
      </c>
      <c r="J385">
        <v>5.741054318891696E-2</v>
      </c>
      <c r="K385">
        <v>1.403681248498485E-2</v>
      </c>
      <c r="L385">
        <v>0.85546700980719936</v>
      </c>
      <c r="M385">
        <v>9.3516171965567647</v>
      </c>
      <c r="N385" s="40">
        <v>4086</v>
      </c>
      <c r="O385">
        <v>4086</v>
      </c>
      <c r="P385">
        <v>192.74546813964844</v>
      </c>
      <c r="Q385">
        <v>1.5189437283643368</v>
      </c>
      <c r="R385">
        <v>1.1612672523406815</v>
      </c>
      <c r="S385">
        <v>7.1312884815461395</v>
      </c>
      <c r="T385" s="23">
        <v>39.941639903754854</v>
      </c>
      <c r="U385" s="25">
        <v>28.133778774273146</v>
      </c>
      <c r="V385" s="26">
        <v>1706.8511344005015</v>
      </c>
      <c r="W385" s="26">
        <v>1304.9267658745109</v>
      </c>
      <c r="X385" s="26">
        <v>-455.57045544613322</v>
      </c>
      <c r="Y385" s="26">
        <v>-143.28398110746406</v>
      </c>
      <c r="Z385" s="26">
        <v>849.3563104283777</v>
      </c>
      <c r="AA385" s="25">
        <v>927.57044661896475</v>
      </c>
      <c r="AB385" s="28">
        <v>1.7475038064356241E-3</v>
      </c>
      <c r="AC385" s="24">
        <v>2.6481028550555612</v>
      </c>
    </row>
    <row r="386" spans="1:29" x14ac:dyDescent="0.25">
      <c r="A386">
        <v>367</v>
      </c>
      <c r="B386">
        <v>3.67</v>
      </c>
      <c r="C386">
        <v>6.67</v>
      </c>
      <c r="D386">
        <v>-38.840244983347851</v>
      </c>
      <c r="E386">
        <v>1843.989223951065</v>
      </c>
      <c r="F386">
        <v>167.44800674958367</v>
      </c>
      <c r="G386">
        <v>8</v>
      </c>
      <c r="H386">
        <v>900</v>
      </c>
      <c r="I386">
        <v>139.76600140629094</v>
      </c>
      <c r="J386">
        <v>5.7238526676773885E-2</v>
      </c>
      <c r="K386">
        <v>1.4006485962136533E-2</v>
      </c>
      <c r="L386">
        <v>0.85490048384481387</v>
      </c>
      <c r="M386">
        <v>9.3578143318166642</v>
      </c>
      <c r="N386" s="40">
        <v>4086</v>
      </c>
      <c r="O386">
        <v>4086</v>
      </c>
      <c r="P386">
        <v>192.75422668457031</v>
      </c>
      <c r="Q386">
        <v>1.5190127506713571</v>
      </c>
      <c r="R386">
        <v>1.1613133909337434</v>
      </c>
      <c r="S386">
        <v>7.1330359853525751</v>
      </c>
      <c r="T386" s="23">
        <v>39.961217493380637</v>
      </c>
      <c r="U386" s="25">
        <v>28.118196652600307</v>
      </c>
      <c r="V386" s="26">
        <v>1706.8194951323349</v>
      </c>
      <c r="W386" s="26">
        <v>1304.8951266063441</v>
      </c>
      <c r="X386" s="26">
        <v>-455.45569955641531</v>
      </c>
      <c r="Y386" s="26">
        <v>-143.1105967810422</v>
      </c>
      <c r="Z386" s="26">
        <v>849.43942704992878</v>
      </c>
      <c r="AA386" s="25">
        <v>929.63480678839267</v>
      </c>
      <c r="AB386" s="28">
        <v>1.7504495080560289E-3</v>
      </c>
      <c r="AC386" s="24">
        <v>2.6468055104240635</v>
      </c>
    </row>
    <row r="387" spans="1:29" x14ac:dyDescent="0.25">
      <c r="A387">
        <v>368</v>
      </c>
      <c r="B387">
        <v>3.68</v>
      </c>
      <c r="C387">
        <v>6.68</v>
      </c>
      <c r="D387">
        <v>-39.451062958029709</v>
      </c>
      <c r="E387">
        <v>1846.7538254862238</v>
      </c>
      <c r="F387">
        <v>168.16196170067084</v>
      </c>
      <c r="G387">
        <v>8</v>
      </c>
      <c r="H387">
        <v>900</v>
      </c>
      <c r="I387">
        <v>140.18540402554518</v>
      </c>
      <c r="J387">
        <v>5.7067282115491898E-2</v>
      </c>
      <c r="K387">
        <v>1.3975170934770886E-2</v>
      </c>
      <c r="L387">
        <v>0.85426798276375782</v>
      </c>
      <c r="M387">
        <v>9.3647428692318755</v>
      </c>
      <c r="N387" s="40">
        <v>4087</v>
      </c>
      <c r="O387">
        <v>4087</v>
      </c>
      <c r="P387">
        <v>192.76531982421875</v>
      </c>
      <c r="Q387">
        <v>1.5187284801418752</v>
      </c>
      <c r="R387">
        <v>1.1610910957987401</v>
      </c>
      <c r="S387">
        <v>7.1347864348606311</v>
      </c>
      <c r="T387" s="23">
        <v>39.980832893200542</v>
      </c>
      <c r="U387" s="25">
        <v>28.109271544525928</v>
      </c>
      <c r="V387" s="26">
        <v>1706.7957995067961</v>
      </c>
      <c r="W387" s="26">
        <v>1304.8714309808056</v>
      </c>
      <c r="X387" s="26">
        <v>-455.14124936357734</v>
      </c>
      <c r="Y387" s="26">
        <v>-143.01688021203097</v>
      </c>
      <c r="Z387" s="26">
        <v>849.73018161722825</v>
      </c>
      <c r="AA387" s="25">
        <v>931.62787748553865</v>
      </c>
      <c r="AB387" s="28">
        <v>1.7536726956262072E-3</v>
      </c>
      <c r="AC387" s="24">
        <v>2.64550693446715</v>
      </c>
    </row>
    <row r="388" spans="1:29" x14ac:dyDescent="0.25">
      <c r="A388">
        <v>369</v>
      </c>
      <c r="B388">
        <v>3.69</v>
      </c>
      <c r="C388">
        <v>6.6899999999999995</v>
      </c>
      <c r="D388">
        <v>-40.062796015819707</v>
      </c>
      <c r="E388">
        <v>1849.5184270213831</v>
      </c>
      <c r="F388">
        <v>168.87751645464664</v>
      </c>
      <c r="G388">
        <v>8</v>
      </c>
      <c r="H388">
        <v>900</v>
      </c>
      <c r="I388">
        <v>140.60543496333014</v>
      </c>
      <c r="J388">
        <v>5.6896804892971581E-2</v>
      </c>
      <c r="K388">
        <v>1.3945057310137758E-2</v>
      </c>
      <c r="L388">
        <v>0.85370329925807453</v>
      </c>
      <c r="M388">
        <v>9.3709371944006037</v>
      </c>
      <c r="N388" s="40">
        <v>4087</v>
      </c>
      <c r="O388">
        <v>4087</v>
      </c>
      <c r="P388">
        <v>192.77395629882813</v>
      </c>
      <c r="Q388">
        <v>1.5187965238126415</v>
      </c>
      <c r="R388">
        <v>1.1611363295870054</v>
      </c>
      <c r="S388">
        <v>7.1365401075562573</v>
      </c>
      <c r="T388" s="23">
        <v>40.000489238144652</v>
      </c>
      <c r="U388" s="25">
        <v>28.093666779021653</v>
      </c>
      <c r="V388" s="26">
        <v>1706.763412893966</v>
      </c>
      <c r="W388" s="26">
        <v>1304.8390443679755</v>
      </c>
      <c r="X388" s="26">
        <v>-455.0262326452663</v>
      </c>
      <c r="Y388" s="26">
        <v>-142.84323948683078</v>
      </c>
      <c r="Z388" s="26">
        <v>849.81281172270917</v>
      </c>
      <c r="AA388" s="25">
        <v>933.69536856812567</v>
      </c>
      <c r="AB388" s="28">
        <v>1.7566164926332561E-3</v>
      </c>
      <c r="AC388" s="24">
        <v>2.644206925446102</v>
      </c>
    </row>
    <row r="389" spans="1:29" x14ac:dyDescent="0.25">
      <c r="A389">
        <v>370</v>
      </c>
      <c r="B389">
        <v>3.7</v>
      </c>
      <c r="C389">
        <v>6.7</v>
      </c>
      <c r="D389">
        <v>-40.675444156717873</v>
      </c>
      <c r="E389">
        <v>1852.2830285565421</v>
      </c>
      <c r="F389">
        <v>169.59461641182864</v>
      </c>
      <c r="G389">
        <v>8</v>
      </c>
      <c r="H389">
        <v>900</v>
      </c>
      <c r="I389">
        <v>141.02609421964581</v>
      </c>
      <c r="J389">
        <v>5.672709043150647E-2</v>
      </c>
      <c r="K389">
        <v>1.3913959136924935E-2</v>
      </c>
      <c r="L389">
        <v>0.8530727412256599</v>
      </c>
      <c r="M389">
        <v>9.3778638249604924</v>
      </c>
      <c r="N389" s="40">
        <v>4088</v>
      </c>
      <c r="O389">
        <v>4088</v>
      </c>
      <c r="P389">
        <v>192.78492736816406</v>
      </c>
      <c r="Q389">
        <v>1.5185114142012923</v>
      </c>
      <c r="R389">
        <v>1.1609132422063431</v>
      </c>
      <c r="S389">
        <v>7.1382967240488906</v>
      </c>
      <c r="T389" s="23">
        <v>40.020183422095926</v>
      </c>
      <c r="U389" s="25">
        <v>28.084711908365737</v>
      </c>
      <c r="V389" s="26">
        <v>1706.738985402262</v>
      </c>
      <c r="W389" s="26">
        <v>1304.8146168762714</v>
      </c>
      <c r="X389" s="26">
        <v>-454.7114321283733</v>
      </c>
      <c r="Y389" s="26">
        <v>-142.74918690133484</v>
      </c>
      <c r="Z389" s="26">
        <v>850.10318474789813</v>
      </c>
      <c r="AA389" s="25">
        <v>935.69126436905015</v>
      </c>
      <c r="AB389" s="28">
        <v>1.7598386858024284E-3</v>
      </c>
      <c r="AC389" s="24">
        <v>2.642905694588519</v>
      </c>
    </row>
    <row r="390" spans="1:29" x14ac:dyDescent="0.25">
      <c r="A390">
        <v>371</v>
      </c>
      <c r="B390">
        <v>3.71</v>
      </c>
      <c r="C390">
        <v>6.71</v>
      </c>
      <c r="D390">
        <v>-41.289007380724144</v>
      </c>
      <c r="E390">
        <v>1855.047630091701</v>
      </c>
      <c r="F390">
        <v>170.31331911187192</v>
      </c>
      <c r="G390">
        <v>8</v>
      </c>
      <c r="H390">
        <v>900</v>
      </c>
      <c r="I390">
        <v>141.4473817944922</v>
      </c>
      <c r="J390">
        <v>5.6558134187475718E-2</v>
      </c>
      <c r="K390">
        <v>1.3884056281634907E-2</v>
      </c>
      <c r="L390">
        <v>0.85250988671324945</v>
      </c>
      <c r="M390">
        <v>9.384055393003182</v>
      </c>
      <c r="N390" s="40">
        <v>4088</v>
      </c>
      <c r="O390">
        <v>4088</v>
      </c>
      <c r="P390">
        <v>192.79345703125</v>
      </c>
      <c r="Q390">
        <v>1.5185785999036816</v>
      </c>
      <c r="R390">
        <v>1.1609576913348891</v>
      </c>
      <c r="S390">
        <v>7.140056562734693</v>
      </c>
      <c r="T390" s="23">
        <v>40.039918591795562</v>
      </c>
      <c r="U390" s="25">
        <v>28.069084638665299</v>
      </c>
      <c r="V390" s="26">
        <v>1706.705984462767</v>
      </c>
      <c r="W390" s="26">
        <v>1304.7816159367762</v>
      </c>
      <c r="X390" s="26">
        <v>-454.59627570768816</v>
      </c>
      <c r="Y390" s="26">
        <v>-142.57527671506065</v>
      </c>
      <c r="Z390" s="26">
        <v>850.18534022908807</v>
      </c>
      <c r="AA390" s="25">
        <v>937.76192927275542</v>
      </c>
      <c r="AB390" s="28">
        <v>1.7627805533422247E-3</v>
      </c>
      <c r="AC390" s="24">
        <v>2.6416030397825843</v>
      </c>
    </row>
    <row r="391" spans="1:29" x14ac:dyDescent="0.25">
      <c r="A391">
        <v>372</v>
      </c>
      <c r="B391">
        <v>3.72</v>
      </c>
      <c r="C391">
        <v>6.7200000000000006</v>
      </c>
      <c r="D391">
        <v>-41.903485687838611</v>
      </c>
      <c r="E391">
        <v>1857.8122316268602</v>
      </c>
      <c r="F391">
        <v>171.03356972143101</v>
      </c>
      <c r="G391">
        <v>8</v>
      </c>
      <c r="H391">
        <v>900</v>
      </c>
      <c r="I391">
        <v>141.86929768786933</v>
      </c>
      <c r="J391">
        <v>5.6389931651040011E-2</v>
      </c>
      <c r="K391">
        <v>1.3853172812315072E-2</v>
      </c>
      <c r="L391">
        <v>0.8518812580092231</v>
      </c>
      <c r="M391">
        <v>9.3909801686391674</v>
      </c>
      <c r="N391" s="40">
        <v>4088</v>
      </c>
      <c r="O391">
        <v>4088</v>
      </c>
      <c r="P391">
        <v>192.80429077148438</v>
      </c>
      <c r="Q391">
        <v>1.5186639341589525</v>
      </c>
      <c r="R391">
        <v>1.161017628642129</v>
      </c>
      <c r="S391">
        <v>7.1418193432880352</v>
      </c>
      <c r="T391" s="23">
        <v>40.059691629176065</v>
      </c>
      <c r="U391" s="25">
        <v>28.053237797421438</v>
      </c>
      <c r="V391" s="26">
        <v>1706.6806879438634</v>
      </c>
      <c r="W391" s="26">
        <v>1304.7563194178729</v>
      </c>
      <c r="X391" s="26">
        <v>-454.48605358825807</v>
      </c>
      <c r="Y391" s="26">
        <v>-142.39890853761688</v>
      </c>
      <c r="Z391" s="26">
        <v>850.2702658296148</v>
      </c>
      <c r="AA391" s="25">
        <v>939.76064430337465</v>
      </c>
      <c r="AB391" s="28">
        <v>1.7657123478986847E-3</v>
      </c>
      <c r="AC391" s="24">
        <v>2.6402991726401814</v>
      </c>
    </row>
    <row r="392" spans="1:29" x14ac:dyDescent="0.25">
      <c r="A392">
        <v>373</v>
      </c>
      <c r="B392">
        <v>3.73</v>
      </c>
      <c r="C392">
        <v>6.73</v>
      </c>
      <c r="D392">
        <v>-42.518879078061147</v>
      </c>
      <c r="E392">
        <v>1860.5768331620193</v>
      </c>
      <c r="F392">
        <v>171.75542601640987</v>
      </c>
      <c r="G392">
        <v>8</v>
      </c>
      <c r="H392">
        <v>900</v>
      </c>
      <c r="I392">
        <v>142.29184189977715</v>
      </c>
      <c r="J392">
        <v>5.6222478345840633E-2</v>
      </c>
      <c r="K392">
        <v>1.3822362919303118E-2</v>
      </c>
      <c r="L392">
        <v>0.85125150832075402</v>
      </c>
      <c r="M392">
        <v>9.3979275476191901</v>
      </c>
      <c r="N392" s="40">
        <v>4089</v>
      </c>
      <c r="O392">
        <v>4089</v>
      </c>
      <c r="P392">
        <v>192.81517028808594</v>
      </c>
      <c r="Q392">
        <v>1.5183782057413471</v>
      </c>
      <c r="R392">
        <v>1.1607939260636693</v>
      </c>
      <c r="S392">
        <v>7.1435850556359339</v>
      </c>
      <c r="T392" s="23">
        <v>40.079502445645133</v>
      </c>
      <c r="U392" s="25">
        <v>28.044235071186087</v>
      </c>
      <c r="V392" s="26">
        <v>1706.655566839544</v>
      </c>
      <c r="W392" s="26">
        <v>1304.7311983135535</v>
      </c>
      <c r="X392" s="26">
        <v>-454.17106817784043</v>
      </c>
      <c r="Y392" s="26">
        <v>-142.30429844600116</v>
      </c>
      <c r="Z392" s="26">
        <v>850.56013013571305</v>
      </c>
      <c r="AA392" s="25">
        <v>941.83749567159919</v>
      </c>
      <c r="AB392" s="28">
        <v>1.7689325354428576E-3</v>
      </c>
      <c r="AC392" s="24">
        <v>2.6389941044846186</v>
      </c>
    </row>
    <row r="393" spans="1:29" x14ac:dyDescent="0.25">
      <c r="A393">
        <v>374</v>
      </c>
      <c r="B393">
        <v>3.74</v>
      </c>
      <c r="C393">
        <v>6.74</v>
      </c>
      <c r="D393">
        <v>-43.135187551391859</v>
      </c>
      <c r="E393">
        <v>1863.3414346971781</v>
      </c>
      <c r="F393">
        <v>172.4788913210312</v>
      </c>
      <c r="G393">
        <v>8</v>
      </c>
      <c r="H393">
        <v>900</v>
      </c>
      <c r="I393">
        <v>142.71501443021569</v>
      </c>
      <c r="J393">
        <v>5.6055769828701613E-2</v>
      </c>
      <c r="K393">
        <v>1.3792772772890047E-2</v>
      </c>
      <c r="L393">
        <v>0.85069134973464966</v>
      </c>
      <c r="M393">
        <v>9.4041158435375944</v>
      </c>
      <c r="N393" s="40">
        <v>4089</v>
      </c>
      <c r="O393">
        <v>4089</v>
      </c>
      <c r="P393">
        <v>192.82350158691406</v>
      </c>
      <c r="Q393">
        <v>1.5184438129368143</v>
      </c>
      <c r="R393">
        <v>1.1608369018175231</v>
      </c>
      <c r="S393">
        <v>7.1453539881713768</v>
      </c>
      <c r="T393" s="23">
        <v>40.099354302490191</v>
      </c>
      <c r="U393" s="25">
        <v>28.028577379614056</v>
      </c>
      <c r="V393" s="26">
        <v>1706.6212975208457</v>
      </c>
      <c r="W393" s="26">
        <v>1304.6969289948552</v>
      </c>
      <c r="X393" s="26">
        <v>-454.05543353009216</v>
      </c>
      <c r="Y393" s="26">
        <v>-142.13006064231726</v>
      </c>
      <c r="Z393" s="26">
        <v>850.64149546476301</v>
      </c>
      <c r="AA393" s="25">
        <v>943.91535750532</v>
      </c>
      <c r="AB393" s="28">
        <v>1.771871260324076E-3</v>
      </c>
      <c r="AC393" s="24">
        <v>2.6376876262610049</v>
      </c>
    </row>
    <row r="394" spans="1:29" x14ac:dyDescent="0.25">
      <c r="A394">
        <v>375</v>
      </c>
      <c r="B394">
        <v>3.75</v>
      </c>
      <c r="C394">
        <v>6.75</v>
      </c>
      <c r="D394">
        <v>-43.752411107830667</v>
      </c>
      <c r="E394">
        <v>1866.1060362323369</v>
      </c>
      <c r="F394">
        <v>173.20390870257285</v>
      </c>
      <c r="G394">
        <v>8</v>
      </c>
      <c r="H394">
        <v>900</v>
      </c>
      <c r="I394">
        <v>143.13881527918494</v>
      </c>
      <c r="J394">
        <v>5.5889801689334995E-2</v>
      </c>
      <c r="K394">
        <v>1.3762208838924057E-2</v>
      </c>
      <c r="L394">
        <v>0.85006562664342533</v>
      </c>
      <c r="M394">
        <v>9.4110381001862784</v>
      </c>
      <c r="N394" s="40">
        <v>4090</v>
      </c>
      <c r="O394">
        <v>4090</v>
      </c>
      <c r="P394">
        <v>192.83418273925781</v>
      </c>
      <c r="Q394">
        <v>1.5181566465046705</v>
      </c>
      <c r="R394">
        <v>1.1606118922635995</v>
      </c>
      <c r="S394">
        <v>7.1471258594317009</v>
      </c>
      <c r="T394" s="23">
        <v>40.119244066663356</v>
      </c>
      <c r="U394" s="25">
        <v>28.019551933007328</v>
      </c>
      <c r="V394" s="26">
        <v>1706.595172302583</v>
      </c>
      <c r="W394" s="26">
        <v>1304.6708037765925</v>
      </c>
      <c r="X394" s="26">
        <v>-453.73992648196406</v>
      </c>
      <c r="Y394" s="26">
        <v>-142.03519599736362</v>
      </c>
      <c r="Z394" s="26">
        <v>850.93087729462843</v>
      </c>
      <c r="AA394" s="25">
        <v>945.91848054661011</v>
      </c>
      <c r="AB394" s="28">
        <v>1.7750906733802196E-3</v>
      </c>
      <c r="AC394" s="24">
        <v>2.6363799499557974</v>
      </c>
    </row>
    <row r="395" spans="1:29" x14ac:dyDescent="0.25">
      <c r="A395">
        <v>376</v>
      </c>
      <c r="B395">
        <v>3.76</v>
      </c>
      <c r="C395">
        <v>6.76</v>
      </c>
      <c r="D395">
        <v>-44.370549747377609</v>
      </c>
      <c r="E395">
        <v>1868.8706377674962</v>
      </c>
      <c r="F395">
        <v>173.93053624594484</v>
      </c>
      <c r="G395">
        <v>8</v>
      </c>
      <c r="H395">
        <v>900</v>
      </c>
      <c r="I395">
        <v>143.56324444668491</v>
      </c>
      <c r="J395">
        <v>5.5724569550049147E-2</v>
      </c>
      <c r="K395">
        <v>1.3732825340854821E-2</v>
      </c>
      <c r="L395">
        <v>0.84950733115803956</v>
      </c>
      <c r="M395">
        <v>9.4172230263092409</v>
      </c>
      <c r="N395" s="40">
        <v>4090</v>
      </c>
      <c r="O395">
        <v>4090</v>
      </c>
      <c r="P395">
        <v>192.84239196777344</v>
      </c>
      <c r="Q395">
        <v>1.5182212766167005</v>
      </c>
      <c r="R395">
        <v>1.1606539656823982</v>
      </c>
      <c r="S395">
        <v>7.1489009501050811</v>
      </c>
      <c r="T395" s="23">
        <v>40.139174914680865</v>
      </c>
      <c r="U395" s="25">
        <v>28.003872304263112</v>
      </c>
      <c r="V395" s="26">
        <v>1706.5601614768627</v>
      </c>
      <c r="W395" s="26">
        <v>1304.6357929508724</v>
      </c>
      <c r="X395" s="26">
        <v>-453.62404167665443</v>
      </c>
      <c r="Y395" s="26">
        <v>-141.86070954198661</v>
      </c>
      <c r="Z395" s="26">
        <v>851.011751274218</v>
      </c>
      <c r="AA395" s="25">
        <v>947.99702114220258</v>
      </c>
      <c r="AB395" s="28">
        <v>1.778027416930783E-3</v>
      </c>
      <c r="AC395" s="24">
        <v>2.6350708725218275</v>
      </c>
    </row>
    <row r="396" spans="1:29" x14ac:dyDescent="0.25">
      <c r="A396">
        <v>377</v>
      </c>
      <c r="B396">
        <v>3.77</v>
      </c>
      <c r="C396">
        <v>6.77</v>
      </c>
      <c r="D396">
        <v>-44.989603470032726</v>
      </c>
      <c r="E396">
        <v>1871.635239302655</v>
      </c>
      <c r="F396">
        <v>174.65871852102632</v>
      </c>
      <c r="G396">
        <v>8</v>
      </c>
      <c r="H396">
        <v>900</v>
      </c>
      <c r="I396">
        <v>143.98830193271561</v>
      </c>
      <c r="J396">
        <v>5.5560069065460092E-2</v>
      </c>
      <c r="K396">
        <v>1.370247088020895E-2</v>
      </c>
      <c r="L396">
        <v>0.84888350577877048</v>
      </c>
      <c r="M396">
        <v>9.4241435315211532</v>
      </c>
      <c r="N396" s="40">
        <v>4091</v>
      </c>
      <c r="O396">
        <v>4091</v>
      </c>
      <c r="P396">
        <v>192.85295104980469</v>
      </c>
      <c r="Q396">
        <v>1.5179332739681524</v>
      </c>
      <c r="R396">
        <v>1.1604281649453874</v>
      </c>
      <c r="S396">
        <v>7.1506789775220119</v>
      </c>
      <c r="T396" s="23">
        <v>40.159143698455331</v>
      </c>
      <c r="U396" s="25">
        <v>27.994817562605743</v>
      </c>
      <c r="V396" s="26">
        <v>1706.5332975853771</v>
      </c>
      <c r="W396" s="26">
        <v>1304.6089290593868</v>
      </c>
      <c r="X396" s="26">
        <v>-453.30818208568974</v>
      </c>
      <c r="Y396" s="26">
        <v>-141.76551607101246</v>
      </c>
      <c r="Z396" s="26">
        <v>851.30074697369707</v>
      </c>
      <c r="AA396" s="25">
        <v>950.00287895888687</v>
      </c>
      <c r="AB396" s="28">
        <v>1.7812457473587173E-3</v>
      </c>
      <c r="AC396" s="24">
        <v>2.6337606065241537</v>
      </c>
    </row>
    <row r="397" spans="1:29" x14ac:dyDescent="0.25">
      <c r="A397">
        <v>378</v>
      </c>
      <c r="B397">
        <v>3.78</v>
      </c>
      <c r="C397">
        <v>6.7799999999999994</v>
      </c>
      <c r="D397">
        <v>-45.609572275795941</v>
      </c>
      <c r="E397">
        <v>1874.3998408378138</v>
      </c>
      <c r="F397">
        <v>175.38851390518897</v>
      </c>
      <c r="G397">
        <v>8</v>
      </c>
      <c r="H397">
        <v>900</v>
      </c>
      <c r="I397">
        <v>144.41398773727701</v>
      </c>
      <c r="J397">
        <v>5.5396295922205824E-2</v>
      </c>
      <c r="K397">
        <v>1.3673290906427151E-2</v>
      </c>
      <c r="L397">
        <v>0.84832699328816752</v>
      </c>
      <c r="M397">
        <v>9.4303258805799732</v>
      </c>
      <c r="N397" s="40">
        <v>4091</v>
      </c>
      <c r="O397">
        <v>4091</v>
      </c>
      <c r="P397">
        <v>192.86103820800781</v>
      </c>
      <c r="Q397">
        <v>1.5179969274744201</v>
      </c>
      <c r="R397">
        <v>1.1604693332904741</v>
      </c>
      <c r="S397">
        <v>7.1524602232693706</v>
      </c>
      <c r="T397" s="23">
        <v>40.179153606237911</v>
      </c>
      <c r="U397" s="25">
        <v>27.979115926301958</v>
      </c>
      <c r="V397" s="26">
        <v>1706.4975303294962</v>
      </c>
      <c r="W397" s="26">
        <v>1304.5731618035056</v>
      </c>
      <c r="X397" s="26">
        <v>-453.19203230633809</v>
      </c>
      <c r="Y397" s="26">
        <v>-141.59078317569265</v>
      </c>
      <c r="Z397" s="26">
        <v>851.38112949716754</v>
      </c>
      <c r="AA397" s="25">
        <v>952.08452317580407</v>
      </c>
      <c r="AB397" s="28">
        <v>1.7841804762115387E-3</v>
      </c>
      <c r="AC397" s="24">
        <v>2.6324489485590701</v>
      </c>
    </row>
    <row r="398" spans="1:29" x14ac:dyDescent="0.25">
      <c r="A398">
        <v>379</v>
      </c>
      <c r="B398">
        <v>3.79</v>
      </c>
      <c r="C398">
        <v>6.79</v>
      </c>
      <c r="D398">
        <v>-46.230456164667395</v>
      </c>
      <c r="E398">
        <v>1877.1644423729731</v>
      </c>
      <c r="F398">
        <v>176.11986673520153</v>
      </c>
      <c r="G398">
        <v>8</v>
      </c>
      <c r="H398">
        <v>900</v>
      </c>
      <c r="I398">
        <v>144.84030186036918</v>
      </c>
      <c r="J398">
        <v>5.5233245838663493E-2</v>
      </c>
      <c r="K398">
        <v>1.3643143830143659E-2</v>
      </c>
      <c r="L398">
        <v>0.84770505029216692</v>
      </c>
      <c r="M398">
        <v>9.4372447082186781</v>
      </c>
      <c r="N398" s="40">
        <v>4092</v>
      </c>
      <c r="O398">
        <v>4092</v>
      </c>
      <c r="P398">
        <v>192.87147521972656</v>
      </c>
      <c r="Q398">
        <v>1.5177080894611916</v>
      </c>
      <c r="R398">
        <v>1.1602427416114829</v>
      </c>
      <c r="S398">
        <v>7.1542444037455821</v>
      </c>
      <c r="T398" s="23">
        <v>40.199201477967939</v>
      </c>
      <c r="U398" s="25">
        <v>27.970032015937839</v>
      </c>
      <c r="V398" s="26">
        <v>1706.4699253588753</v>
      </c>
      <c r="W398" s="26">
        <v>1304.5455568328848</v>
      </c>
      <c r="X398" s="26">
        <v>-452.87581907608399</v>
      </c>
      <c r="Y398" s="26">
        <v>-141.49526293311555</v>
      </c>
      <c r="Z398" s="26">
        <v>851.66973775680083</v>
      </c>
      <c r="AA398" s="25">
        <v>954.09317935672641</v>
      </c>
      <c r="AB398" s="28">
        <v>1.7873976985232076E-3</v>
      </c>
      <c r="AC398" s="24">
        <v>2.6311361115643979</v>
      </c>
    </row>
    <row r="399" spans="1:29" x14ac:dyDescent="0.25">
      <c r="A399">
        <v>380</v>
      </c>
      <c r="B399">
        <v>3.8</v>
      </c>
      <c r="C399">
        <v>6.8</v>
      </c>
      <c r="D399">
        <v>-46.852255136646875</v>
      </c>
      <c r="E399">
        <v>1879.9290439081321</v>
      </c>
      <c r="F399">
        <v>176.85283562598647</v>
      </c>
      <c r="G399">
        <v>8</v>
      </c>
      <c r="H399">
        <v>900</v>
      </c>
      <c r="I399">
        <v>145.26724430199201</v>
      </c>
      <c r="J399">
        <v>5.5070914564669678E-2</v>
      </c>
      <c r="K399">
        <v>1.3614165372354716E-2</v>
      </c>
      <c r="L399">
        <v>0.84715030792711976</v>
      </c>
      <c r="M399">
        <v>9.4434245317989536</v>
      </c>
      <c r="N399" s="40">
        <v>4092</v>
      </c>
      <c r="O399">
        <v>4092</v>
      </c>
      <c r="P399">
        <v>192.87945556640625</v>
      </c>
      <c r="Q399">
        <v>1.5177708869106261</v>
      </c>
      <c r="R399">
        <v>1.160283124931442</v>
      </c>
      <c r="S399">
        <v>7.1560318014441053</v>
      </c>
      <c r="T399" s="23">
        <v>40.219290513735132</v>
      </c>
      <c r="U399" s="25">
        <v>27.954308515132059</v>
      </c>
      <c r="V399" s="26">
        <v>1706.4335347071462</v>
      </c>
      <c r="W399" s="26">
        <v>1304.5091661811557</v>
      </c>
      <c r="X399" s="26">
        <v>-452.75952557072776</v>
      </c>
      <c r="Y399" s="26">
        <v>-141.32027055623061</v>
      </c>
      <c r="Z399" s="26">
        <v>851.74964061042795</v>
      </c>
      <c r="AA399" s="25">
        <v>956.17797316241274</v>
      </c>
      <c r="AB399" s="28">
        <v>1.7903303884363453E-3</v>
      </c>
      <c r="AC399" s="24">
        <v>2.6298218917763707</v>
      </c>
    </row>
    <row r="400" spans="1:29" x14ac:dyDescent="0.25">
      <c r="A400">
        <v>381</v>
      </c>
      <c r="B400">
        <v>3.81</v>
      </c>
      <c r="C400">
        <v>6.8100000000000005</v>
      </c>
      <c r="D400">
        <v>-47.474969191734601</v>
      </c>
      <c r="E400">
        <v>1882.6936454432914</v>
      </c>
      <c r="F400">
        <v>177.58736467910833</v>
      </c>
      <c r="G400">
        <v>8</v>
      </c>
      <c r="H400">
        <v>900</v>
      </c>
      <c r="I400">
        <v>145.69481506214564</v>
      </c>
      <c r="J400">
        <v>5.4909297881243248E-2</v>
      </c>
      <c r="K400">
        <v>1.3584223652378507E-2</v>
      </c>
      <c r="L400">
        <v>0.8465302342591059</v>
      </c>
      <c r="M400">
        <v>9.4503417317418119</v>
      </c>
      <c r="N400" s="40">
        <v>4093</v>
      </c>
      <c r="O400">
        <v>4093</v>
      </c>
      <c r="P400">
        <v>192.8897705078125</v>
      </c>
      <c r="Q400">
        <v>1.5174812143541565</v>
      </c>
      <c r="R400">
        <v>1.1600557426130673</v>
      </c>
      <c r="S400">
        <v>7.1578221318325417</v>
      </c>
      <c r="T400" s="23">
        <v>40.239417541503272</v>
      </c>
      <c r="U400" s="25">
        <v>27.945195570009378</v>
      </c>
      <c r="V400" s="26">
        <v>1706.4051866766633</v>
      </c>
      <c r="W400" s="26">
        <v>1304.4808181506728</v>
      </c>
      <c r="X400" s="26">
        <v>-452.44295807590322</v>
      </c>
      <c r="Y400" s="26">
        <v>-141.22442560214654</v>
      </c>
      <c r="Z400" s="26">
        <v>852.03786007476958</v>
      </c>
      <c r="AA400" s="25">
        <v>958.18947139783836</v>
      </c>
      <c r="AB400" s="28">
        <v>1.793546477563801E-3</v>
      </c>
      <c r="AC400" s="24">
        <v>2.6285065025019994</v>
      </c>
    </row>
    <row r="401" spans="1:29" x14ac:dyDescent="0.25">
      <c r="A401">
        <v>382</v>
      </c>
      <c r="B401">
        <v>3.82</v>
      </c>
      <c r="C401">
        <v>6.82</v>
      </c>
      <c r="D401">
        <v>-48.09859832993039</v>
      </c>
      <c r="E401">
        <v>1885.4582469784502</v>
      </c>
      <c r="F401">
        <v>178.32351274733077</v>
      </c>
      <c r="G401">
        <v>8</v>
      </c>
      <c r="H401">
        <v>900</v>
      </c>
      <c r="I401">
        <v>146.12301414082992</v>
      </c>
      <c r="J401">
        <v>5.4748391600311419E-2</v>
      </c>
      <c r="K401">
        <v>1.3555444729224528E-2</v>
      </c>
      <c r="L401">
        <v>0.84597724935945706</v>
      </c>
      <c r="M401">
        <v>9.4565190802203087</v>
      </c>
      <c r="N401" s="40">
        <v>4093</v>
      </c>
      <c r="O401">
        <v>4093</v>
      </c>
      <c r="P401">
        <v>192.89764404296875</v>
      </c>
      <c r="Q401">
        <v>1.517543156165061</v>
      </c>
      <c r="R401">
        <v>1.1600953408339929</v>
      </c>
      <c r="S401">
        <v>7.1596156783101055</v>
      </c>
      <c r="T401" s="23">
        <v>40.259585773206652</v>
      </c>
      <c r="U401" s="25">
        <v>27.929450348747615</v>
      </c>
      <c r="V401" s="26">
        <v>1706.3681706591408</v>
      </c>
      <c r="W401" s="26">
        <v>1304.44380213315</v>
      </c>
      <c r="X401" s="26">
        <v>-452.32652006495368</v>
      </c>
      <c r="Y401" s="26">
        <v>-141.04917596529629</v>
      </c>
      <c r="Z401" s="26">
        <v>852.11728206819635</v>
      </c>
      <c r="AA401" s="25">
        <v>960.27740967994168</v>
      </c>
      <c r="AB401" s="28">
        <v>1.7964771044400862E-3</v>
      </c>
      <c r="AC401" s="24">
        <v>2.6271897396203605</v>
      </c>
    </row>
    <row r="402" spans="1:29" x14ac:dyDescent="0.25">
      <c r="A402">
        <v>383</v>
      </c>
      <c r="B402">
        <v>3.83</v>
      </c>
      <c r="C402">
        <v>6.83</v>
      </c>
      <c r="D402">
        <v>-48.723142551234289</v>
      </c>
      <c r="E402">
        <v>1888.2228485136093</v>
      </c>
      <c r="F402">
        <v>179.06122369667654</v>
      </c>
      <c r="G402">
        <v>8</v>
      </c>
      <c r="H402">
        <v>900</v>
      </c>
      <c r="I402">
        <v>146.5518415380449</v>
      </c>
      <c r="J402">
        <v>5.4588191564438296E-2</v>
      </c>
      <c r="K402">
        <v>1.3525706363505259E-2</v>
      </c>
      <c r="L402">
        <v>0.84535903210905183</v>
      </c>
      <c r="M402">
        <v>9.4634347018699572</v>
      </c>
      <c r="N402" s="40">
        <v>4093</v>
      </c>
      <c r="O402">
        <v>4093</v>
      </c>
      <c r="P402">
        <v>192.90782165527344</v>
      </c>
      <c r="Q402">
        <v>1.5176232243586136</v>
      </c>
      <c r="R402">
        <v>1.1601504263892202</v>
      </c>
      <c r="S402">
        <v>7.1614121554145456</v>
      </c>
      <c r="T402" s="23">
        <v>40.279792024828133</v>
      </c>
      <c r="U402" s="25">
        <v>27.913488692111986</v>
      </c>
      <c r="V402" s="26">
        <v>1706.3389426429549</v>
      </c>
      <c r="W402" s="26">
        <v>1304.4145741169643</v>
      </c>
      <c r="X402" s="26">
        <v>-452.21523820275615</v>
      </c>
      <c r="Y402" s="26">
        <v>-140.8714748099425</v>
      </c>
      <c r="Z402" s="26">
        <v>852.19933591420818</v>
      </c>
      <c r="AA402" s="25">
        <v>962.29169472606543</v>
      </c>
      <c r="AB402" s="28">
        <v>1.7993974965406778E-3</v>
      </c>
      <c r="AC402" s="24">
        <v>2.6258718168042892</v>
      </c>
    </row>
    <row r="403" spans="1:29" x14ac:dyDescent="0.25">
      <c r="A403">
        <v>384</v>
      </c>
      <c r="B403">
        <v>3.84</v>
      </c>
      <c r="C403">
        <v>6.84</v>
      </c>
      <c r="D403">
        <v>-49.348601855646351</v>
      </c>
      <c r="E403">
        <v>1890.9874500487681</v>
      </c>
      <c r="F403">
        <v>179.80055661809655</v>
      </c>
      <c r="G403">
        <v>8</v>
      </c>
      <c r="H403">
        <v>900</v>
      </c>
      <c r="I403">
        <v>146.98129725379061</v>
      </c>
      <c r="J403">
        <v>5.4428693646556323E-2</v>
      </c>
      <c r="K403">
        <v>1.3496036983948667E-2</v>
      </c>
      <c r="L403">
        <v>0.84473969020355566</v>
      </c>
      <c r="M403">
        <v>9.4703730542982445</v>
      </c>
      <c r="N403" s="40">
        <v>4094</v>
      </c>
      <c r="O403">
        <v>4094</v>
      </c>
      <c r="P403">
        <v>192.91802978515625</v>
      </c>
      <c r="Q403">
        <v>1.5173328185349371</v>
      </c>
      <c r="R403">
        <v>1.1599223113585213</v>
      </c>
      <c r="S403">
        <v>7.1632115529110862</v>
      </c>
      <c r="T403" s="23">
        <v>40.300036206016365</v>
      </c>
      <c r="U403" s="25">
        <v>27.904329146221123</v>
      </c>
      <c r="V403" s="26">
        <v>1706.3097549966433</v>
      </c>
      <c r="W403" s="26">
        <v>1304.3853864706527</v>
      </c>
      <c r="X403" s="26">
        <v>-451.8983677327783</v>
      </c>
      <c r="Y403" s="26">
        <v>-140.77510498875324</v>
      </c>
      <c r="Z403" s="26">
        <v>852.48701873787445</v>
      </c>
      <c r="AA403" s="25">
        <v>964.3858481308315</v>
      </c>
      <c r="AB403" s="28">
        <v>1.8026113753331074E-3</v>
      </c>
      <c r="AC403" s="24">
        <v>2.6245527454127719</v>
      </c>
    </row>
    <row r="404" spans="1:29" x14ac:dyDescent="0.25">
      <c r="A404">
        <v>385</v>
      </c>
      <c r="B404">
        <v>3.85</v>
      </c>
      <c r="C404">
        <v>6.85</v>
      </c>
      <c r="D404">
        <v>-49.974976243166552</v>
      </c>
      <c r="E404">
        <v>1893.7520515839271</v>
      </c>
      <c r="F404">
        <v>180.54151487213019</v>
      </c>
      <c r="G404">
        <v>8</v>
      </c>
      <c r="H404">
        <v>900</v>
      </c>
      <c r="I404">
        <v>147.41138128806705</v>
      </c>
      <c r="J404">
        <v>5.4269893749700586E-2</v>
      </c>
      <c r="K404">
        <v>1.34675541769105E-2</v>
      </c>
      <c r="L404">
        <v>0.84418929646251828</v>
      </c>
      <c r="M404">
        <v>9.4765475391871394</v>
      </c>
      <c r="N404" s="40">
        <v>4094</v>
      </c>
      <c r="O404">
        <v>4094</v>
      </c>
      <c r="P404">
        <v>192.92572021484375</v>
      </c>
      <c r="Q404">
        <v>1.517393305060569</v>
      </c>
      <c r="R404">
        <v>1.1599605554264745</v>
      </c>
      <c r="S404">
        <v>7.1650141642864194</v>
      </c>
      <c r="T404" s="23">
        <v>40.320321644662194</v>
      </c>
      <c r="U404" s="25">
        <v>27.888554713783734</v>
      </c>
      <c r="V404" s="26">
        <v>1706.2715897364437</v>
      </c>
      <c r="W404" s="26">
        <v>1304.3472212104534</v>
      </c>
      <c r="X404" s="26">
        <v>-451.78156651028473</v>
      </c>
      <c r="Y404" s="26">
        <v>-140.59953118572253</v>
      </c>
      <c r="Z404" s="26">
        <v>852.56565470016869</v>
      </c>
      <c r="AA404" s="25">
        <v>966.48097911401248</v>
      </c>
      <c r="AB404" s="28">
        <v>1.8055386637199078E-3</v>
      </c>
      <c r="AC404" s="24">
        <v>2.6232323143864766</v>
      </c>
    </row>
    <row r="405" spans="1:29" x14ac:dyDescent="0.25">
      <c r="A405">
        <v>386</v>
      </c>
      <c r="B405">
        <v>3.86</v>
      </c>
      <c r="C405">
        <v>6.8599999999999994</v>
      </c>
      <c r="D405">
        <v>-50.602265713794885</v>
      </c>
      <c r="E405">
        <v>1896.5166531190862</v>
      </c>
      <c r="F405">
        <v>181.28404019399929</v>
      </c>
      <c r="G405">
        <v>8</v>
      </c>
      <c r="H405">
        <v>900</v>
      </c>
      <c r="I405">
        <v>147.8420936408742</v>
      </c>
      <c r="J405">
        <v>5.4111787806745616E-2</v>
      </c>
      <c r="K405">
        <v>1.3438118545191505E-2</v>
      </c>
      <c r="L405">
        <v>0.84357387660971017</v>
      </c>
      <c r="M405">
        <v>9.4834610480728507</v>
      </c>
      <c r="N405" s="40">
        <v>4095</v>
      </c>
      <c r="O405">
        <v>4095</v>
      </c>
      <c r="P405">
        <v>192.93572998046875</v>
      </c>
      <c r="Q405">
        <v>1.5171014665130877</v>
      </c>
      <c r="R405">
        <v>1.1597311345528112</v>
      </c>
      <c r="S405">
        <v>7.1668197029501393</v>
      </c>
      <c r="T405" s="23">
        <v>40.340645141741987</v>
      </c>
      <c r="U405" s="25">
        <v>27.879373054790307</v>
      </c>
      <c r="V405" s="26">
        <v>1706.2413815198981</v>
      </c>
      <c r="W405" s="26">
        <v>1304.3170129939078</v>
      </c>
      <c r="X405" s="26">
        <v>-451.46416072700003</v>
      </c>
      <c r="Y405" s="26">
        <v>-140.50291818940309</v>
      </c>
      <c r="Z405" s="26">
        <v>852.8528522669078</v>
      </c>
      <c r="AA405" s="25">
        <v>968.49962507549549</v>
      </c>
      <c r="AB405" s="28">
        <v>1.8087516321871888E-3</v>
      </c>
      <c r="AC405" s="24">
        <v>2.6219107377460009</v>
      </c>
    </row>
    <row r="406" spans="1:29" x14ac:dyDescent="0.25">
      <c r="A406">
        <v>387</v>
      </c>
      <c r="B406">
        <v>3.87</v>
      </c>
      <c r="C406">
        <v>6.87</v>
      </c>
      <c r="D406">
        <v>-51.230470267531423</v>
      </c>
      <c r="E406">
        <v>1899.2812546542455</v>
      </c>
      <c r="F406">
        <v>182.0281919862588</v>
      </c>
      <c r="G406">
        <v>8</v>
      </c>
      <c r="H406">
        <v>900</v>
      </c>
      <c r="I406">
        <v>148.27343431221212</v>
      </c>
      <c r="J406">
        <v>5.3954371780144991E-2</v>
      </c>
      <c r="K406">
        <v>1.3409831469421752E-2</v>
      </c>
      <c r="L406">
        <v>0.84302527490599022</v>
      </c>
      <c r="M406">
        <v>9.4896324441661832</v>
      </c>
      <c r="N406" s="40">
        <v>4095</v>
      </c>
      <c r="O406">
        <v>4095</v>
      </c>
      <c r="P406">
        <v>192.94331359863281</v>
      </c>
      <c r="Q406">
        <v>1.517161098382412</v>
      </c>
      <c r="R406">
        <v>1.159768595958196</v>
      </c>
      <c r="S406">
        <v>7.1686284545823264</v>
      </c>
      <c r="T406" s="23">
        <v>40.361009939049993</v>
      </c>
      <c r="U406" s="25">
        <v>27.863577473667281</v>
      </c>
      <c r="V406" s="26">
        <v>1706.2025987768222</v>
      </c>
      <c r="W406" s="26">
        <v>1304.2782302508319</v>
      </c>
      <c r="X406" s="26">
        <v>-451.34722659547526</v>
      </c>
      <c r="Y406" s="26">
        <v>-140.3270927335127</v>
      </c>
      <c r="Z406" s="26">
        <v>852.93100365535668</v>
      </c>
      <c r="AA406" s="25">
        <v>970.59541277010976</v>
      </c>
      <c r="AB406" s="28">
        <v>1.8116768075522316E-3</v>
      </c>
      <c r="AC406" s="24">
        <v>2.6205878104749907</v>
      </c>
    </row>
    <row r="407" spans="1:29" x14ac:dyDescent="0.25">
      <c r="A407">
        <v>388</v>
      </c>
      <c r="B407">
        <v>3.88</v>
      </c>
      <c r="C407">
        <v>6.88</v>
      </c>
      <c r="D407">
        <v>-51.859589904376016</v>
      </c>
      <c r="E407">
        <v>1902.0458561894043</v>
      </c>
      <c r="F407">
        <v>182.77391351324462</v>
      </c>
      <c r="G407">
        <v>8</v>
      </c>
      <c r="H407">
        <v>900</v>
      </c>
      <c r="I407">
        <v>148.7054033020807</v>
      </c>
      <c r="J407">
        <v>5.3797641661673661E-2</v>
      </c>
      <c r="K407">
        <v>1.3380594320705874E-2</v>
      </c>
      <c r="L407">
        <v>0.84241168177275783</v>
      </c>
      <c r="M407">
        <v>9.4965444723711876</v>
      </c>
      <c r="N407" s="40">
        <v>4096</v>
      </c>
      <c r="O407">
        <v>4096</v>
      </c>
      <c r="P407">
        <v>192.95320129394531</v>
      </c>
      <c r="Q407">
        <v>1.5168684281408789</v>
      </c>
      <c r="R407">
        <v>1.1595383855995012</v>
      </c>
      <c r="S407">
        <v>7.1704401313898787</v>
      </c>
      <c r="T407" s="23">
        <v>40.381412822471674</v>
      </c>
      <c r="U407" s="25">
        <v>27.854367263369021</v>
      </c>
      <c r="V407" s="26">
        <v>1706.1716411570324</v>
      </c>
      <c r="W407" s="26">
        <v>1304.2472726310418</v>
      </c>
      <c r="X407" s="26">
        <v>-451.02946486009284</v>
      </c>
      <c r="Y407" s="26">
        <v>-140.23016231910464</v>
      </c>
      <c r="Z407" s="26">
        <v>853.21780777094898</v>
      </c>
      <c r="AA407" s="25">
        <v>972.61681059526006</v>
      </c>
      <c r="AB407" s="28">
        <v>1.8148885571278583E-3</v>
      </c>
      <c r="AC407" s="24">
        <v>2.6192637471533713</v>
      </c>
    </row>
    <row r="408" spans="1:29" x14ac:dyDescent="0.25">
      <c r="A408">
        <v>389</v>
      </c>
      <c r="B408">
        <v>3.89</v>
      </c>
      <c r="C408">
        <v>6.8900000000000006</v>
      </c>
      <c r="D408">
        <v>-52.489624624328826</v>
      </c>
      <c r="E408">
        <v>1904.8104577245633</v>
      </c>
      <c r="F408">
        <v>183.52126447242628</v>
      </c>
      <c r="G408">
        <v>8</v>
      </c>
      <c r="H408">
        <v>900</v>
      </c>
      <c r="I408">
        <v>149.13800061048002</v>
      </c>
      <c r="J408">
        <v>5.3641593472172615E-2</v>
      </c>
      <c r="K408">
        <v>1.3352500033105901E-2</v>
      </c>
      <c r="L408">
        <v>0.84186479426429683</v>
      </c>
      <c r="M408">
        <v>9.5027135645827503</v>
      </c>
      <c r="N408" s="40">
        <v>4096</v>
      </c>
      <c r="O408">
        <v>4096</v>
      </c>
      <c r="P408">
        <v>192.96067810058594</v>
      </c>
      <c r="Q408">
        <v>1.516927205771208</v>
      </c>
      <c r="R408">
        <v>1.1595750616323492</v>
      </c>
      <c r="S408">
        <v>7.1722550199470065</v>
      </c>
      <c r="T408" s="23">
        <v>40.401857045568718</v>
      </c>
      <c r="U408" s="25">
        <v>27.838550472908913</v>
      </c>
      <c r="V408" s="26">
        <v>1706.1322263749364</v>
      </c>
      <c r="W408" s="26">
        <v>1304.2078578489459</v>
      </c>
      <c r="X408" s="26">
        <v>-450.9123835725901</v>
      </c>
      <c r="Y408" s="26">
        <v>-140.05408744504734</v>
      </c>
      <c r="Z408" s="26">
        <v>853.29547427635578</v>
      </c>
      <c r="AA408" s="25">
        <v>974.71572187326979</v>
      </c>
      <c r="AB408" s="28">
        <v>1.8178115868900946E-3</v>
      </c>
      <c r="AC408" s="24">
        <v>2.6179383424241678</v>
      </c>
    </row>
    <row r="409" spans="1:29" x14ac:dyDescent="0.25">
      <c r="A409">
        <v>390</v>
      </c>
      <c r="B409">
        <v>3.9</v>
      </c>
      <c r="C409">
        <v>6.9</v>
      </c>
      <c r="D409">
        <v>-53.120574427389734</v>
      </c>
      <c r="E409">
        <v>1907.5750592597226</v>
      </c>
      <c r="F409">
        <v>184.27018789314945</v>
      </c>
      <c r="G409">
        <v>8</v>
      </c>
      <c r="H409">
        <v>900</v>
      </c>
      <c r="I409">
        <v>149.57122623741006</v>
      </c>
      <c r="J409">
        <v>5.3486223261296477E-2</v>
      </c>
      <c r="K409">
        <v>1.3323459420159231E-2</v>
      </c>
      <c r="L409">
        <v>0.84125301335680225</v>
      </c>
      <c r="M409">
        <v>9.5096241831908248</v>
      </c>
      <c r="N409" s="40">
        <v>4097</v>
      </c>
      <c r="O409">
        <v>4097</v>
      </c>
      <c r="P409">
        <v>192.97044372558594</v>
      </c>
      <c r="Q409">
        <v>1.5166337046531286</v>
      </c>
      <c r="R409">
        <v>1.1593440620287463</v>
      </c>
      <c r="S409">
        <v>7.1740728315338966</v>
      </c>
      <c r="T409" s="23">
        <v>40.422339382223726</v>
      </c>
      <c r="U409" s="25">
        <v>27.829311842367723</v>
      </c>
      <c r="V409" s="26">
        <v>1706.1005170776359</v>
      </c>
      <c r="W409" s="26">
        <v>1304.1761485516452</v>
      </c>
      <c r="X409" s="26">
        <v>-450.59426495482512</v>
      </c>
      <c r="Y409" s="26">
        <v>-139.95684169599375</v>
      </c>
      <c r="Z409" s="26">
        <v>853.58188359682003</v>
      </c>
      <c r="AA409" s="25">
        <v>976.73993631657288</v>
      </c>
      <c r="AB409" s="28">
        <v>1.8210220928098764E-3</v>
      </c>
      <c r="AC409" s="24">
        <v>2.6166118112215933</v>
      </c>
    </row>
    <row r="410" spans="1:29" x14ac:dyDescent="0.25">
      <c r="A410">
        <v>391</v>
      </c>
      <c r="B410">
        <v>3.91</v>
      </c>
      <c r="C410">
        <v>6.91</v>
      </c>
      <c r="D410">
        <v>-53.752439313558746</v>
      </c>
      <c r="E410">
        <v>1910.3396607948814</v>
      </c>
      <c r="F410">
        <v>185.02074371237381</v>
      </c>
      <c r="G410">
        <v>8</v>
      </c>
      <c r="H410">
        <v>900</v>
      </c>
      <c r="I410">
        <v>150.00508018287081</v>
      </c>
      <c r="J410">
        <v>5.3331527107263438E-2</v>
      </c>
      <c r="K410">
        <v>1.3295556049789603E-2</v>
      </c>
      <c r="L410">
        <v>0.84070782793315868</v>
      </c>
      <c r="M410">
        <v>9.5157910206065637</v>
      </c>
      <c r="N410" s="40">
        <v>4097</v>
      </c>
      <c r="O410">
        <v>4097</v>
      </c>
      <c r="P410">
        <v>192.97779846191406</v>
      </c>
      <c r="Q410">
        <v>1.5166915085364006</v>
      </c>
      <c r="R410">
        <v>1.1593798327095906</v>
      </c>
      <c r="S410">
        <v>7.1758938536267065</v>
      </c>
      <c r="T410" s="23">
        <v>40.442863097869235</v>
      </c>
      <c r="U410" s="25">
        <v>27.813473989656341</v>
      </c>
      <c r="V410" s="26">
        <v>1706.0603334795512</v>
      </c>
      <c r="W410" s="26">
        <v>1304.1359649535605</v>
      </c>
      <c r="X410" s="26">
        <v>-450.47691377047511</v>
      </c>
      <c r="Y410" s="26">
        <v>-139.78053490204081</v>
      </c>
      <c r="Z410" s="26">
        <v>853.65905118308535</v>
      </c>
      <c r="AA410" s="25">
        <v>978.84191757236044</v>
      </c>
      <c r="AB410" s="28">
        <v>1.8239429534858687E-3</v>
      </c>
      <c r="AC410" s="24">
        <v>2.6152839478446053</v>
      </c>
    </row>
    <row r="411" spans="1:29" x14ac:dyDescent="0.25">
      <c r="A411">
        <v>392</v>
      </c>
      <c r="B411">
        <v>3.92</v>
      </c>
      <c r="C411">
        <v>6.92</v>
      </c>
      <c r="D411">
        <v>-54.385219282835926</v>
      </c>
      <c r="E411">
        <v>1913.1042623300405</v>
      </c>
      <c r="F411">
        <v>185.77287472235577</v>
      </c>
      <c r="G411">
        <v>8</v>
      </c>
      <c r="H411">
        <v>900</v>
      </c>
      <c r="I411">
        <v>150.43956244686228</v>
      </c>
      <c r="J411">
        <v>5.3177501116607746E-2</v>
      </c>
      <c r="K411">
        <v>1.3266710082543945E-2</v>
      </c>
      <c r="L411">
        <v>0.84009784695898859</v>
      </c>
      <c r="M411">
        <v>9.5227002770672957</v>
      </c>
      <c r="N411" s="40">
        <v>4097</v>
      </c>
      <c r="O411">
        <v>4097</v>
      </c>
      <c r="P411">
        <v>192.98745727539063</v>
      </c>
      <c r="Q411">
        <v>1.5167674211050961</v>
      </c>
      <c r="R411">
        <v>1.1594310901977796</v>
      </c>
      <c r="S411">
        <v>7.1777177965801924</v>
      </c>
      <c r="T411" s="23">
        <v>40.463424954382987</v>
      </c>
      <c r="U411" s="25">
        <v>27.797422253639411</v>
      </c>
      <c r="V411" s="26">
        <v>1706.0280055502703</v>
      </c>
      <c r="W411" s="26">
        <v>1304.10363702428</v>
      </c>
      <c r="X411" s="26">
        <v>-450.36489899011531</v>
      </c>
      <c r="Y411" s="26">
        <v>-139.60178192236114</v>
      </c>
      <c r="Z411" s="26">
        <v>853.73873803416473</v>
      </c>
      <c r="AA411" s="25">
        <v>980.86894305525834</v>
      </c>
      <c r="AB411" s="28">
        <v>1.8268534502423606E-3</v>
      </c>
      <c r="AC411" s="24">
        <v>2.6139549675781319</v>
      </c>
    </row>
    <row r="412" spans="1:29" x14ac:dyDescent="0.25">
      <c r="A412">
        <v>393</v>
      </c>
      <c r="B412">
        <v>3.93</v>
      </c>
      <c r="C412">
        <v>6.93</v>
      </c>
      <c r="D412">
        <v>-55.018914335221211</v>
      </c>
      <c r="E412">
        <v>1915.8688638651993</v>
      </c>
      <c r="F412">
        <v>186.52664109983604</v>
      </c>
      <c r="G412">
        <v>8</v>
      </c>
      <c r="H412">
        <v>900</v>
      </c>
      <c r="I412">
        <v>150.87467302938444</v>
      </c>
      <c r="J412">
        <v>5.3024141423934787E-2</v>
      </c>
      <c r="K412">
        <v>1.3237929598273123E-2</v>
      </c>
      <c r="L412">
        <v>0.83948673931318074</v>
      </c>
      <c r="M412">
        <v>9.529632363871686</v>
      </c>
      <c r="N412" s="40">
        <v>4098</v>
      </c>
      <c r="O412">
        <v>4098</v>
      </c>
      <c r="P412">
        <v>192.99711608886719</v>
      </c>
      <c r="Q412">
        <v>1.5164731913278486</v>
      </c>
      <c r="R412">
        <v>1.1591993601549127</v>
      </c>
      <c r="S412">
        <v>7.1795446500304347</v>
      </c>
      <c r="T412" s="23">
        <v>40.484024859989972</v>
      </c>
      <c r="U412" s="25">
        <v>27.788138073972757</v>
      </c>
      <c r="V412" s="26">
        <v>1705.9954483932281</v>
      </c>
      <c r="W412" s="26">
        <v>1304.0710798672374</v>
      </c>
      <c r="X412" s="26">
        <v>-450.04648139229823</v>
      </c>
      <c r="Y412" s="26">
        <v>-139.50402570082284</v>
      </c>
      <c r="Z412" s="26">
        <v>854.02459847493913</v>
      </c>
      <c r="AA412" s="25">
        <v>982.97720409348062</v>
      </c>
      <c r="AB412" s="28">
        <v>1.8300615830666445E-3</v>
      </c>
      <c r="AC412" s="24">
        <v>2.6126248818028355</v>
      </c>
    </row>
    <row r="413" spans="1:29" x14ac:dyDescent="0.25">
      <c r="A413">
        <v>394</v>
      </c>
      <c r="B413">
        <v>3.94</v>
      </c>
      <c r="C413">
        <v>6.9399999999999995</v>
      </c>
      <c r="D413">
        <v>-55.653524470714657</v>
      </c>
      <c r="E413">
        <v>1918.6334654003583</v>
      </c>
      <c r="F413">
        <v>187.28204623519076</v>
      </c>
      <c r="G413">
        <v>8</v>
      </c>
      <c r="H413">
        <v>900</v>
      </c>
      <c r="I413">
        <v>151.31041193043734</v>
      </c>
      <c r="J413">
        <v>5.2871444191678482E-2</v>
      </c>
      <c r="K413">
        <v>1.3210309613650188E-2</v>
      </c>
      <c r="L413">
        <v>0.83894406394193266</v>
      </c>
      <c r="M413">
        <v>9.5357966565858181</v>
      </c>
      <c r="N413" s="40">
        <v>4098</v>
      </c>
      <c r="O413">
        <v>4098</v>
      </c>
      <c r="P413">
        <v>193.00430297851563</v>
      </c>
      <c r="Q413">
        <v>1.51652966225188</v>
      </c>
      <c r="R413">
        <v>1.1592338959125299</v>
      </c>
      <c r="S413">
        <v>7.1813747116135014</v>
      </c>
      <c r="T413" s="23">
        <v>40.50466619722296</v>
      </c>
      <c r="U413" s="25">
        <v>27.772272024460737</v>
      </c>
      <c r="V413" s="26">
        <v>1705.9542381272011</v>
      </c>
      <c r="W413" s="26">
        <v>1304.0298696012105</v>
      </c>
      <c r="X413" s="26">
        <v>-449.92888417513007</v>
      </c>
      <c r="Y413" s="26">
        <v>-139.32739492131199</v>
      </c>
      <c r="Z413" s="26">
        <v>854.10098542608046</v>
      </c>
      <c r="AA413" s="25">
        <v>985.08642537599439</v>
      </c>
      <c r="AB413" s="28">
        <v>1.8329789499311744E-3</v>
      </c>
      <c r="AC413" s="24">
        <v>2.61129347788542</v>
      </c>
    </row>
    <row r="414" spans="1:29" x14ac:dyDescent="0.25">
      <c r="A414">
        <v>395</v>
      </c>
      <c r="B414">
        <v>3.95</v>
      </c>
      <c r="C414">
        <v>6.95</v>
      </c>
      <c r="D414">
        <v>-56.289049689316279</v>
      </c>
      <c r="E414">
        <v>1921.3980669355174</v>
      </c>
      <c r="F414">
        <v>188.03903076412772</v>
      </c>
      <c r="G414">
        <v>8</v>
      </c>
      <c r="H414">
        <v>900</v>
      </c>
      <c r="I414">
        <v>151.74677915002098</v>
      </c>
      <c r="J414">
        <v>5.2719405609861297E-2</v>
      </c>
      <c r="K414">
        <v>1.318175348504849E-2</v>
      </c>
      <c r="L414">
        <v>0.83833679651125803</v>
      </c>
      <c r="M414">
        <v>9.5427041175957346</v>
      </c>
      <c r="N414" s="40">
        <v>4099</v>
      </c>
      <c r="O414">
        <v>4099</v>
      </c>
      <c r="P414">
        <v>193.01377868652344</v>
      </c>
      <c r="Q414">
        <v>1.5162341238609551</v>
      </c>
      <c r="R414">
        <v>1.1590009808814501</v>
      </c>
      <c r="S414">
        <v>7.1832076905634326</v>
      </c>
      <c r="T414" s="23">
        <v>40.525345712932804</v>
      </c>
      <c r="U414" s="25">
        <v>27.76296624870686</v>
      </c>
      <c r="V414" s="26">
        <v>1705.9207823987808</v>
      </c>
      <c r="W414" s="26">
        <v>1303.9964138727903</v>
      </c>
      <c r="X414" s="26">
        <v>-449.61004287461333</v>
      </c>
      <c r="Y414" s="26">
        <v>-139.22938969605565</v>
      </c>
      <c r="Z414" s="26">
        <v>854.38637099817697</v>
      </c>
      <c r="AA414" s="25">
        <v>987.11777382538048</v>
      </c>
      <c r="AB414" s="28">
        <v>1.8361860643150152E-3</v>
      </c>
      <c r="AC414" s="24">
        <v>2.6099609714367036</v>
      </c>
    </row>
    <row r="415" spans="1:29" x14ac:dyDescent="0.25">
      <c r="A415">
        <v>396</v>
      </c>
      <c r="B415">
        <v>3.96</v>
      </c>
      <c r="C415">
        <v>6.96</v>
      </c>
      <c r="D415">
        <v>-56.925489991025998</v>
      </c>
      <c r="E415">
        <v>1924.1626684706766</v>
      </c>
      <c r="F415">
        <v>188.79765517713486</v>
      </c>
      <c r="G415">
        <v>8</v>
      </c>
      <c r="H415">
        <v>900</v>
      </c>
      <c r="I415">
        <v>152.18377468813532</v>
      </c>
      <c r="J415">
        <v>5.2568021895856569E-2</v>
      </c>
      <c r="K415">
        <v>1.3154320853310473E-2</v>
      </c>
      <c r="L415">
        <v>0.83779585810733892</v>
      </c>
      <c r="M415">
        <v>9.548865541150759</v>
      </c>
      <c r="N415" s="40">
        <v>4099</v>
      </c>
      <c r="O415">
        <v>4099</v>
      </c>
      <c r="P415">
        <v>193.02085876464844</v>
      </c>
      <c r="Q415">
        <v>1.5162897419423471</v>
      </c>
      <c r="R415">
        <v>1.1590347336551008</v>
      </c>
      <c r="S415">
        <v>7.1850438766277476</v>
      </c>
      <c r="T415" s="23">
        <v>40.546066702478988</v>
      </c>
      <c r="U415" s="25">
        <v>27.747079711820401</v>
      </c>
      <c r="V415" s="26">
        <v>1705.878946118532</v>
      </c>
      <c r="W415" s="26">
        <v>1303.9545775925412</v>
      </c>
      <c r="X415" s="26">
        <v>-449.49230939169308</v>
      </c>
      <c r="Y415" s="26">
        <v>-139.05251738458372</v>
      </c>
      <c r="Z415" s="26">
        <v>854.46226820084814</v>
      </c>
      <c r="AA415" s="25">
        <v>989.22764502588893</v>
      </c>
      <c r="AB415" s="28">
        <v>1.8391012136484974E-3</v>
      </c>
      <c r="AC415" s="24">
        <v>2.6086271558929686</v>
      </c>
    </row>
    <row r="416" spans="1:29" x14ac:dyDescent="0.25">
      <c r="A416">
        <v>397</v>
      </c>
      <c r="B416">
        <v>3.97</v>
      </c>
      <c r="C416">
        <v>6.9700000000000006</v>
      </c>
      <c r="D416">
        <v>-57.562845375843878</v>
      </c>
      <c r="E416">
        <v>1926.9272700058357</v>
      </c>
      <c r="F416">
        <v>189.55786166073173</v>
      </c>
      <c r="G416">
        <v>8</v>
      </c>
      <c r="H416">
        <v>900</v>
      </c>
      <c r="I416">
        <v>152.62139854478039</v>
      </c>
      <c r="J416">
        <v>5.2417289294153159E-2</v>
      </c>
      <c r="K416">
        <v>1.3125954770807835E-2</v>
      </c>
      <c r="L416">
        <v>0.8371903623794561</v>
      </c>
      <c r="M416">
        <v>9.5557717330410501</v>
      </c>
      <c r="N416" s="40">
        <v>4100</v>
      </c>
      <c r="O416">
        <v>4100</v>
      </c>
      <c r="P416">
        <v>193.03021240234375</v>
      </c>
      <c r="Q416">
        <v>1.5159933754525534</v>
      </c>
      <c r="R416">
        <v>1.1588010305446517</v>
      </c>
      <c r="S416">
        <v>7.1868829778413961</v>
      </c>
      <c r="T416" s="23">
        <v>40.56682589758082</v>
      </c>
      <c r="U416" s="25">
        <v>27.737746011065937</v>
      </c>
      <c r="V416" s="26">
        <v>1705.8447326900514</v>
      </c>
      <c r="W416" s="26">
        <v>1303.9203641640609</v>
      </c>
      <c r="X416" s="26">
        <v>-449.17310991525414</v>
      </c>
      <c r="Y416" s="26">
        <v>-138.95420419315323</v>
      </c>
      <c r="Z416" s="26">
        <v>854.74725424880671</v>
      </c>
      <c r="AA416" s="25">
        <v>991.2617195665955</v>
      </c>
      <c r="AB416" s="28">
        <v>1.842307000739396E-3</v>
      </c>
      <c r="AC416" s="24">
        <v>2.6072922474085374</v>
      </c>
    </row>
    <row r="417" spans="1:29" x14ac:dyDescent="0.25">
      <c r="A417">
        <v>398</v>
      </c>
      <c r="B417">
        <v>3.98</v>
      </c>
      <c r="C417">
        <v>6.98</v>
      </c>
      <c r="D417">
        <v>-58.201115843769877</v>
      </c>
      <c r="E417">
        <v>1929.6918715409945</v>
      </c>
      <c r="F417">
        <v>190.31971100233085</v>
      </c>
      <c r="G417">
        <v>8</v>
      </c>
      <c r="H417">
        <v>900</v>
      </c>
      <c r="I417">
        <v>153.05965071995618</v>
      </c>
      <c r="J417">
        <v>5.2267204076122634E-2</v>
      </c>
      <c r="K417">
        <v>1.309870668674849E-2</v>
      </c>
      <c r="L417">
        <v>0.83665108487901352</v>
      </c>
      <c r="M417">
        <v>9.5619310661108674</v>
      </c>
      <c r="N417" s="40">
        <v>4100</v>
      </c>
      <c r="O417">
        <v>4100</v>
      </c>
      <c r="P417">
        <v>193.03718566894531</v>
      </c>
      <c r="Q417">
        <v>1.5160481411073268</v>
      </c>
      <c r="R417">
        <v>1.1588339976930577</v>
      </c>
      <c r="S417">
        <v>7.1887252848421355</v>
      </c>
      <c r="T417" s="23">
        <v>40.587626605390859</v>
      </c>
      <c r="U417" s="25">
        <v>27.721838933644236</v>
      </c>
      <c r="V417" s="26">
        <v>1705.8022561634773</v>
      </c>
      <c r="W417" s="26">
        <v>1303.8778876374868</v>
      </c>
      <c r="X417" s="26">
        <v>-449.05522636503736</v>
      </c>
      <c r="Y417" s="26">
        <v>-138.77709260054834</v>
      </c>
      <c r="Z417" s="26">
        <v>854.82266127244941</v>
      </c>
      <c r="AA417" s="25">
        <v>993.37469057916849</v>
      </c>
      <c r="AB417" s="28">
        <v>1.845219900604711E-3</v>
      </c>
      <c r="AC417" s="24">
        <v>2.605956039092121</v>
      </c>
    </row>
    <row r="418" spans="1:29" x14ac:dyDescent="0.25">
      <c r="A418">
        <v>399</v>
      </c>
      <c r="B418">
        <v>3.99</v>
      </c>
      <c r="C418">
        <v>6.99</v>
      </c>
      <c r="D418">
        <v>-58.840301394804001</v>
      </c>
      <c r="E418">
        <v>1932.4564730761538</v>
      </c>
      <c r="F418">
        <v>191.0831451519112</v>
      </c>
      <c r="G418">
        <v>8</v>
      </c>
      <c r="H418">
        <v>900</v>
      </c>
      <c r="I418">
        <v>153.49853121366266</v>
      </c>
      <c r="J418">
        <v>5.2117762539788608E-2</v>
      </c>
      <c r="K418">
        <v>1.307052881034295E-2</v>
      </c>
      <c r="L418">
        <v>0.83604734700110195</v>
      </c>
      <c r="M418">
        <v>9.5688360577854397</v>
      </c>
      <c r="N418" s="40">
        <v>4100</v>
      </c>
      <c r="O418">
        <v>4100</v>
      </c>
      <c r="P418">
        <v>193.04641723632813</v>
      </c>
      <c r="Q418">
        <v>1.5161206426853089</v>
      </c>
      <c r="R418">
        <v>1.1588820920105944</v>
      </c>
      <c r="S418">
        <v>7.1905705047427402</v>
      </c>
      <c r="T418" s="23">
        <v>40.608465545602336</v>
      </c>
      <c r="U418" s="25">
        <v>27.705719949787046</v>
      </c>
      <c r="V418" s="26">
        <v>1705.767282869125</v>
      </c>
      <c r="W418" s="26">
        <v>1303.8429143431342</v>
      </c>
      <c r="X418" s="26">
        <v>-448.94245246422145</v>
      </c>
      <c r="Y418" s="26">
        <v>-138.59758476654793</v>
      </c>
      <c r="Z418" s="26">
        <v>854.90046187891278</v>
      </c>
      <c r="AA418" s="25">
        <v>995.41155640152965</v>
      </c>
      <c r="AB418" s="28">
        <v>1.8481223381492384E-3</v>
      </c>
      <c r="AC418" s="24">
        <v>2.6046187474372227</v>
      </c>
    </row>
    <row r="419" spans="1:29" x14ac:dyDescent="0.25">
      <c r="A419">
        <v>400</v>
      </c>
      <c r="B419">
        <v>4</v>
      </c>
      <c r="C419">
        <v>7</v>
      </c>
      <c r="D419">
        <v>-59.480402028946266</v>
      </c>
      <c r="E419">
        <v>1935.2210746113126</v>
      </c>
      <c r="F419">
        <v>191.8482251379701</v>
      </c>
      <c r="G419">
        <v>8</v>
      </c>
      <c r="H419">
        <v>900</v>
      </c>
      <c r="I419">
        <v>153.93804002589985</v>
      </c>
      <c r="J419">
        <v>5.1968961009598483E-2</v>
      </c>
      <c r="K419">
        <v>1.3042413837412356E-2</v>
      </c>
      <c r="L419">
        <v>0.83544248143696176</v>
      </c>
      <c r="M419">
        <v>9.5757639547368871</v>
      </c>
      <c r="N419" s="40">
        <v>4101</v>
      </c>
      <c r="O419">
        <v>4101</v>
      </c>
      <c r="P419">
        <v>193.05567932128906</v>
      </c>
      <c r="Q419">
        <v>1.5158236708474782</v>
      </c>
      <c r="R419">
        <v>1.1586477800494541</v>
      </c>
      <c r="S419">
        <v>7.1924186270808894</v>
      </c>
      <c r="T419" s="23">
        <v>40.629342625342595</v>
      </c>
      <c r="U419" s="25">
        <v>27.696341532114857</v>
      </c>
      <c r="V419" s="26">
        <v>1705.7323503579887</v>
      </c>
      <c r="W419" s="26">
        <v>1303.8079818319979</v>
      </c>
      <c r="X419" s="26">
        <v>-448.62307957405267</v>
      </c>
      <c r="Y419" s="26">
        <v>-138.49875714188718</v>
      </c>
      <c r="Z419" s="26">
        <v>855.18490225794528</v>
      </c>
      <c r="AA419" s="25">
        <v>997.530755646084</v>
      </c>
      <c r="AB419" s="28">
        <v>1.8513256286301072E-3</v>
      </c>
      <c r="AC419" s="24">
        <v>2.6032803838366925</v>
      </c>
    </row>
    <row r="420" spans="1:29" x14ac:dyDescent="0.25">
      <c r="A420">
        <v>401</v>
      </c>
      <c r="B420">
        <v>4.01</v>
      </c>
      <c r="C420">
        <v>7.01</v>
      </c>
      <c r="D420">
        <v>-60.121417746196663</v>
      </c>
      <c r="E420">
        <v>1937.9856761464714</v>
      </c>
      <c r="F420">
        <v>192.61495437418822</v>
      </c>
      <c r="G420">
        <v>8</v>
      </c>
      <c r="H420">
        <v>900</v>
      </c>
      <c r="I420">
        <v>154.37817715666779</v>
      </c>
      <c r="J420">
        <v>5.1820795836197434E-2</v>
      </c>
      <c r="K420">
        <v>1.3015439726166225E-2</v>
      </c>
      <c r="L420">
        <v>0.83490565359171642</v>
      </c>
      <c r="M420">
        <v>9.5819209818312494</v>
      </c>
      <c r="N420" s="40">
        <v>4101</v>
      </c>
      <c r="O420">
        <v>4101</v>
      </c>
      <c r="P420">
        <v>193.06246948242188</v>
      </c>
      <c r="Q420">
        <v>1.515876985450862</v>
      </c>
      <c r="R420">
        <v>1.158679391878485</v>
      </c>
      <c r="S420">
        <v>7.1942699527095195</v>
      </c>
      <c r="T420" s="23">
        <v>40.650261269747737</v>
      </c>
      <c r="U420" s="25">
        <v>27.680407060174339</v>
      </c>
      <c r="V420" s="26">
        <v>1705.6887031266274</v>
      </c>
      <c r="W420" s="26">
        <v>1303.7643346006369</v>
      </c>
      <c r="X420" s="26">
        <v>-448.50482458982697</v>
      </c>
      <c r="Y420" s="26">
        <v>-138.32134890498614</v>
      </c>
      <c r="Z420" s="26">
        <v>855.25951001080989</v>
      </c>
      <c r="AA420" s="25">
        <v>999.65096528094284</v>
      </c>
      <c r="AB420" s="28">
        <v>1.8542349170465044E-3</v>
      </c>
      <c r="AC420" s="24">
        <v>2.6019407344731866</v>
      </c>
    </row>
    <row r="421" spans="1:29" x14ac:dyDescent="0.25">
      <c r="A421">
        <v>402</v>
      </c>
      <c r="B421">
        <v>4.0199999999999996</v>
      </c>
      <c r="C421">
        <v>7.02</v>
      </c>
      <c r="D421">
        <v>-60.7633485465552</v>
      </c>
      <c r="E421">
        <v>1940.7502776816305</v>
      </c>
      <c r="F421">
        <v>193.38327263391599</v>
      </c>
      <c r="G421">
        <v>8</v>
      </c>
      <c r="H421">
        <v>900</v>
      </c>
      <c r="I421">
        <v>154.81894260596641</v>
      </c>
      <c r="J421">
        <v>5.1673263396204698E-2</v>
      </c>
      <c r="K421">
        <v>1.2987542150652722E-2</v>
      </c>
      <c r="L421">
        <v>0.83430456676780618</v>
      </c>
      <c r="M421">
        <v>9.5888244157561537</v>
      </c>
      <c r="N421" s="40">
        <v>4102</v>
      </c>
      <c r="O421">
        <v>4102</v>
      </c>
      <c r="P421">
        <v>193.07154846191406</v>
      </c>
      <c r="Q421">
        <v>1.5155787080628067</v>
      </c>
      <c r="R421">
        <v>1.1584438955478293</v>
      </c>
      <c r="S421">
        <v>7.196124187626566</v>
      </c>
      <c r="T421" s="23">
        <v>40.671218183468653</v>
      </c>
      <c r="U421" s="25">
        <v>27.671007460109625</v>
      </c>
      <c r="V421" s="26">
        <v>1705.6528622900189</v>
      </c>
      <c r="W421" s="26">
        <v>1303.7284937640284</v>
      </c>
      <c r="X421" s="26">
        <v>-448.18502026270517</v>
      </c>
      <c r="Y421" s="26">
        <v>-138.2222796823043</v>
      </c>
      <c r="Z421" s="26">
        <v>855.54347350132321</v>
      </c>
      <c r="AA421" s="25">
        <v>1001.6921760709002</v>
      </c>
      <c r="AB421" s="28">
        <v>1.8574371069650653E-3</v>
      </c>
      <c r="AC421" s="24">
        <v>2.6006000161491545</v>
      </c>
    </row>
    <row r="422" spans="1:29" x14ac:dyDescent="0.25">
      <c r="A422">
        <v>403</v>
      </c>
      <c r="B422">
        <v>4.03</v>
      </c>
      <c r="C422">
        <v>7.03</v>
      </c>
      <c r="D422">
        <v>-61.406194430021934</v>
      </c>
      <c r="E422">
        <v>1943.5148792167897</v>
      </c>
      <c r="F422">
        <v>194.15324126108214</v>
      </c>
      <c r="G422">
        <v>8</v>
      </c>
      <c r="H422">
        <v>900</v>
      </c>
      <c r="I422">
        <v>155.26033637379581</v>
      </c>
      <c r="J422">
        <v>5.1526360091991963E-2</v>
      </c>
      <c r="K422">
        <v>1.2960749195771963E-2</v>
      </c>
      <c r="L422">
        <v>0.83376943484751309</v>
      </c>
      <c r="M422">
        <v>9.5949787382924505</v>
      </c>
      <c r="N422" s="40">
        <v>4102</v>
      </c>
      <c r="O422">
        <v>4102</v>
      </c>
      <c r="P422">
        <v>193.07823181152344</v>
      </c>
      <c r="Q422">
        <v>1.5156311712167372</v>
      </c>
      <c r="R422">
        <v>1.1584747241957392</v>
      </c>
      <c r="S422">
        <v>7.1979816247335311</v>
      </c>
      <c r="T422" s="23">
        <v>40.692216703635594</v>
      </c>
      <c r="U422" s="25">
        <v>27.655053024246783</v>
      </c>
      <c r="V422" s="26">
        <v>1705.6085827110387</v>
      </c>
      <c r="W422" s="26">
        <v>1303.6842141850479</v>
      </c>
      <c r="X422" s="26">
        <v>-448.06662671922993</v>
      </c>
      <c r="Y422" s="26">
        <v>-138.04463783755716</v>
      </c>
      <c r="Z422" s="26">
        <v>855.61758746581802</v>
      </c>
      <c r="AA422" s="25">
        <v>1003.8129915975627</v>
      </c>
      <c r="AB422" s="28">
        <v>1.8603440986577624E-3</v>
      </c>
      <c r="AC422" s="24">
        <v>2.5992580211361282</v>
      </c>
    </row>
    <row r="423" spans="1:29" x14ac:dyDescent="0.25">
      <c r="A423">
        <v>404</v>
      </c>
      <c r="B423">
        <v>4.04</v>
      </c>
      <c r="C423">
        <v>7.04</v>
      </c>
      <c r="D423">
        <v>-62.049955396596737</v>
      </c>
      <c r="E423">
        <v>1946.2794807519485</v>
      </c>
      <c r="F423">
        <v>194.92480159675023</v>
      </c>
      <c r="G423">
        <v>8</v>
      </c>
      <c r="H423">
        <v>900</v>
      </c>
      <c r="I423">
        <v>155.70235846015589</v>
      </c>
      <c r="J423">
        <v>5.1380082351464143E-2</v>
      </c>
      <c r="K423">
        <v>1.2933035425251245E-2</v>
      </c>
      <c r="L423">
        <v>0.83317007872335047</v>
      </c>
      <c r="M423">
        <v>9.6018810616173802</v>
      </c>
      <c r="N423" s="40">
        <v>4103</v>
      </c>
      <c r="O423">
        <v>4103</v>
      </c>
      <c r="P423">
        <v>193.08718872070313</v>
      </c>
      <c r="Q423">
        <v>1.5153320684393472</v>
      </c>
      <c r="R423">
        <v>1.1582384408625592</v>
      </c>
      <c r="S423">
        <v>7.1998419688321889</v>
      </c>
      <c r="T423" s="23">
        <v>40.71325351973713</v>
      </c>
      <c r="U423" s="25">
        <v>27.645625996488981</v>
      </c>
      <c r="V423" s="26">
        <v>1705.5719779925234</v>
      </c>
      <c r="W423" s="26">
        <v>1303.6476094665329</v>
      </c>
      <c r="X423" s="26">
        <v>-447.74646279171191</v>
      </c>
      <c r="Y423" s="26">
        <v>-137.94526806960823</v>
      </c>
      <c r="Z423" s="26">
        <v>855.90114667482101</v>
      </c>
      <c r="AA423" s="25">
        <v>1005.8569085273461</v>
      </c>
      <c r="AB423" s="28">
        <v>1.8635448789821041E-3</v>
      </c>
      <c r="AC423" s="24">
        <v>2.5979149667677377</v>
      </c>
    </row>
    <row r="424" spans="1:29" x14ac:dyDescent="0.25">
      <c r="A424">
        <v>405</v>
      </c>
      <c r="B424">
        <v>4.05</v>
      </c>
      <c r="C424">
        <v>7.05</v>
      </c>
      <c r="D424">
        <v>-62.694631446279715</v>
      </c>
      <c r="E424">
        <v>1949.0440822871078</v>
      </c>
      <c r="F424">
        <v>195.69801528334349</v>
      </c>
      <c r="G424">
        <v>8</v>
      </c>
      <c r="H424">
        <v>900</v>
      </c>
      <c r="I424">
        <v>156.14500886504669</v>
      </c>
      <c r="J424">
        <v>5.1234426627842174E-2</v>
      </c>
      <c r="K424">
        <v>1.2906420922944268E-2</v>
      </c>
      <c r="L424">
        <v>0.8326365680035811</v>
      </c>
      <c r="M424">
        <v>9.6080334535170131</v>
      </c>
      <c r="N424" s="40">
        <v>4103</v>
      </c>
      <c r="O424">
        <v>4103</v>
      </c>
      <c r="P424">
        <v>193.09375</v>
      </c>
      <c r="Q424">
        <v>1.5153835608091641</v>
      </c>
      <c r="R424">
        <v>1.1582683639900773</v>
      </c>
      <c r="S424">
        <v>7.201705513711171</v>
      </c>
      <c r="T424" s="23">
        <v>40.73433198071605</v>
      </c>
      <c r="U424" s="25">
        <v>27.629651549080744</v>
      </c>
      <c r="V424" s="26">
        <v>1705.5269173029412</v>
      </c>
      <c r="W424" s="26">
        <v>1303.6025487769507</v>
      </c>
      <c r="X424" s="26">
        <v>-447.62779515153272</v>
      </c>
      <c r="Y424" s="26">
        <v>-137.76741013749003</v>
      </c>
      <c r="Z424" s="26">
        <v>855.97475362541797</v>
      </c>
      <c r="AA424" s="25">
        <v>1007.9807533631599</v>
      </c>
      <c r="AB424" s="28">
        <v>1.8664495425175787E-3</v>
      </c>
      <c r="AC424" s="24">
        <v>2.5965706449980939</v>
      </c>
    </row>
    <row r="425" spans="1:29" x14ac:dyDescent="0.25">
      <c r="A425">
        <v>406</v>
      </c>
      <c r="B425">
        <v>4.0599999999999996</v>
      </c>
      <c r="C425">
        <v>7.06</v>
      </c>
      <c r="D425">
        <v>-63.340222579070783</v>
      </c>
      <c r="E425">
        <v>1951.8086838222666</v>
      </c>
      <c r="F425">
        <v>196.47282342416759</v>
      </c>
      <c r="G425">
        <v>8</v>
      </c>
      <c r="H425">
        <v>900</v>
      </c>
      <c r="I425">
        <v>156.58828758846821</v>
      </c>
      <c r="J425">
        <v>5.1089389399447988E-2</v>
      </c>
      <c r="K425">
        <v>1.2878889195831621E-2</v>
      </c>
      <c r="L425">
        <v>0.83203892920053535</v>
      </c>
      <c r="M425">
        <v>9.614934733506761</v>
      </c>
      <c r="N425" s="40">
        <v>4103</v>
      </c>
      <c r="O425">
        <v>4103</v>
      </c>
      <c r="P425">
        <v>193.10260009765625</v>
      </c>
      <c r="Q425">
        <v>1.5154530156335686</v>
      </c>
      <c r="R425">
        <v>1.1583136538509342</v>
      </c>
      <c r="S425">
        <v>7.2035719632536885</v>
      </c>
      <c r="T425" s="23">
        <v>40.755448764017267</v>
      </c>
      <c r="U425" s="25">
        <v>27.613467163156564</v>
      </c>
      <c r="V425" s="26">
        <v>1705.4896813923435</v>
      </c>
      <c r="W425" s="26">
        <v>1303.565312866353</v>
      </c>
      <c r="X425" s="26">
        <v>-447.51462001104494</v>
      </c>
      <c r="Y425" s="26">
        <v>-137.58712962664245</v>
      </c>
      <c r="Z425" s="26">
        <v>856.05069285530806</v>
      </c>
      <c r="AA425" s="25">
        <v>1010.0274418480859</v>
      </c>
      <c r="AB425" s="28">
        <v>1.8693436470647029E-3</v>
      </c>
      <c r="AC425" s="24">
        <v>2.5952252734882815</v>
      </c>
    </row>
    <row r="426" spans="1:29" x14ac:dyDescent="0.25">
      <c r="A426">
        <v>407</v>
      </c>
      <c r="B426">
        <v>4.07</v>
      </c>
      <c r="C426">
        <v>7.07</v>
      </c>
      <c r="D426">
        <v>-63.986728794970062</v>
      </c>
      <c r="E426">
        <v>1954.5732853574257</v>
      </c>
      <c r="F426">
        <v>197.24928790397982</v>
      </c>
      <c r="G426">
        <v>8</v>
      </c>
      <c r="H426">
        <v>900</v>
      </c>
      <c r="I426">
        <v>157.03219463042046</v>
      </c>
      <c r="J426">
        <v>5.0944967169491692E-2</v>
      </c>
      <c r="K426">
        <v>1.2851417913273676E-2</v>
      </c>
      <c r="L426">
        <v>0.83144016217742855</v>
      </c>
      <c r="M426">
        <v>9.6218589910897379</v>
      </c>
      <c r="N426" s="40">
        <v>4104</v>
      </c>
      <c r="O426">
        <v>4104</v>
      </c>
      <c r="P426">
        <v>193.1114501953125</v>
      </c>
      <c r="Q426">
        <v>1.5151531911035729</v>
      </c>
      <c r="R426">
        <v>1.1580766436207424</v>
      </c>
      <c r="S426">
        <v>7.2054413069007532</v>
      </c>
      <c r="T426" s="23">
        <v>40.776603775678986</v>
      </c>
      <c r="U426" s="25">
        <v>27.603996261624719</v>
      </c>
      <c r="V426" s="26">
        <v>1705.4522170312089</v>
      </c>
      <c r="W426" s="26">
        <v>1303.5278485052183</v>
      </c>
      <c r="X426" s="26">
        <v>-447.19416443978241</v>
      </c>
      <c r="Y426" s="26">
        <v>-137.48727205239888</v>
      </c>
      <c r="Z426" s="26">
        <v>856.33368406543593</v>
      </c>
      <c r="AA426" s="25">
        <v>1012.157617683204</v>
      </c>
      <c r="AB426" s="28">
        <v>1.8725418097451652E-3</v>
      </c>
      <c r="AC426" s="24">
        <v>2.5938788636394512</v>
      </c>
    </row>
    <row r="427" spans="1:29" x14ac:dyDescent="0.25">
      <c r="A427">
        <v>408</v>
      </c>
      <c r="B427">
        <v>4.08</v>
      </c>
      <c r="C427">
        <v>7.08</v>
      </c>
      <c r="D427">
        <v>-64.634150093977439</v>
      </c>
      <c r="E427">
        <v>1957.3378868925845</v>
      </c>
      <c r="F427">
        <v>198.02741215979998</v>
      </c>
      <c r="G427">
        <v>8</v>
      </c>
      <c r="H427">
        <v>900</v>
      </c>
      <c r="I427">
        <v>157.47672999090341</v>
      </c>
      <c r="J427">
        <v>5.0801156465860815E-2</v>
      </c>
      <c r="K427">
        <v>1.2825068376378304E-2</v>
      </c>
      <c r="L427">
        <v>0.83090904298092361</v>
      </c>
      <c r="M427">
        <v>9.6280093080942279</v>
      </c>
      <c r="N427" s="40">
        <v>4104</v>
      </c>
      <c r="O427">
        <v>4104</v>
      </c>
      <c r="P427">
        <v>193.11785888671875</v>
      </c>
      <c r="Q427">
        <v>1.5152034737213314</v>
      </c>
      <c r="R427">
        <v>1.1581054505095509</v>
      </c>
      <c r="S427">
        <v>7.2073138487104984</v>
      </c>
      <c r="T427" s="23">
        <v>40.797800483505185</v>
      </c>
      <c r="U427" s="25">
        <v>27.587995232357617</v>
      </c>
      <c r="V427" s="26">
        <v>1705.4062464038386</v>
      </c>
      <c r="W427" s="26">
        <v>1303.4818778778481</v>
      </c>
      <c r="X427" s="26">
        <v>-447.07536660166954</v>
      </c>
      <c r="Y427" s="26">
        <v>-137.30909908840562</v>
      </c>
      <c r="Z427" s="26">
        <v>856.40651127617855</v>
      </c>
      <c r="AA427" s="25">
        <v>1014.2887516288711</v>
      </c>
      <c r="AB427" s="28">
        <v>1.8754427467735368E-3</v>
      </c>
      <c r="AC427" s="24">
        <v>2.5925312004870871</v>
      </c>
    </row>
    <row r="428" spans="1:29" x14ac:dyDescent="0.25">
      <c r="A428">
        <v>409</v>
      </c>
      <c r="B428">
        <v>4.09</v>
      </c>
      <c r="C428">
        <v>7.09</v>
      </c>
      <c r="D428">
        <v>-65.282486476092927</v>
      </c>
      <c r="E428">
        <v>1960.1024884277438</v>
      </c>
      <c r="F428">
        <v>198.80713509823033</v>
      </c>
      <c r="G428">
        <v>8</v>
      </c>
      <c r="H428">
        <v>900</v>
      </c>
      <c r="I428">
        <v>157.92189366991707</v>
      </c>
      <c r="J428">
        <v>5.0657953840911547E-2</v>
      </c>
      <c r="K428">
        <v>1.2797807820817818E-2</v>
      </c>
      <c r="L428">
        <v>0.83031399504376691</v>
      </c>
      <c r="M428">
        <v>9.6349092605362028</v>
      </c>
      <c r="N428" s="40">
        <v>4105</v>
      </c>
      <c r="O428">
        <v>4105</v>
      </c>
      <c r="P428">
        <v>193.12652587890625</v>
      </c>
      <c r="Q428">
        <v>1.5149023467236984</v>
      </c>
      <c r="R428">
        <v>1.157867256619213</v>
      </c>
      <c r="S428">
        <v>7.2091892914572719</v>
      </c>
      <c r="T428" s="23">
        <v>40.819035549883587</v>
      </c>
      <c r="U428" s="25">
        <v>27.57850357134048</v>
      </c>
      <c r="V428" s="26">
        <v>1705.3678642826881</v>
      </c>
      <c r="W428" s="26">
        <v>1303.4434957566978</v>
      </c>
      <c r="X428" s="26">
        <v>-446.75447222128696</v>
      </c>
      <c r="Y428" s="26">
        <v>-137.20900737095846</v>
      </c>
      <c r="Z428" s="26">
        <v>856.6890235354108</v>
      </c>
      <c r="AA428" s="25">
        <v>1016.3397562994876</v>
      </c>
      <c r="AB428" s="28">
        <v>1.8786397283605538E-3</v>
      </c>
      <c r="AC428" s="24">
        <v>2.5911825019843224</v>
      </c>
    </row>
    <row r="429" spans="1:29" x14ac:dyDescent="0.25">
      <c r="A429">
        <v>410</v>
      </c>
      <c r="B429">
        <v>4.0999999999999996</v>
      </c>
      <c r="C429">
        <v>7.1</v>
      </c>
      <c r="D429">
        <v>-65.931737941316584</v>
      </c>
      <c r="E429">
        <v>1962.8670899629026</v>
      </c>
      <c r="F429">
        <v>199.58851892114828</v>
      </c>
      <c r="G429">
        <v>8</v>
      </c>
      <c r="H429">
        <v>900</v>
      </c>
      <c r="I429">
        <v>158.36768566746147</v>
      </c>
      <c r="J429">
        <v>5.0515355871262158E-2</v>
      </c>
      <c r="K429">
        <v>1.2771633509529578E-2</v>
      </c>
      <c r="L429">
        <v>0.82978453224055182</v>
      </c>
      <c r="M429">
        <v>9.6410570324789155</v>
      </c>
      <c r="N429" s="40">
        <v>4105</v>
      </c>
      <c r="O429">
        <v>4105</v>
      </c>
      <c r="P429">
        <v>193.13282775878906</v>
      </c>
      <c r="Q429">
        <v>1.5149517792528644</v>
      </c>
      <c r="R429">
        <v>1.1578952801548794</v>
      </c>
      <c r="S429">
        <v>7.2110679311856325</v>
      </c>
      <c r="T429" s="23">
        <v>40.840312353784043</v>
      </c>
      <c r="U429" s="25">
        <v>27.562483108699908</v>
      </c>
      <c r="V429" s="26">
        <v>1705.3212552124346</v>
      </c>
      <c r="W429" s="26">
        <v>1303.3968866864441</v>
      </c>
      <c r="X429" s="26">
        <v>-446.63553381593999</v>
      </c>
      <c r="Y429" s="26">
        <v>-137.03060875730378</v>
      </c>
      <c r="Z429" s="26">
        <v>856.76135287050408</v>
      </c>
      <c r="AA429" s="25">
        <v>1018.4714518851503</v>
      </c>
      <c r="AB429" s="28">
        <v>1.8815382911734346E-3</v>
      </c>
      <c r="AC429" s="24">
        <v>2.5898325592736149</v>
      </c>
    </row>
    <row r="430" spans="1:29" x14ac:dyDescent="0.25">
      <c r="A430">
        <v>411</v>
      </c>
      <c r="B430">
        <v>4.1100000000000003</v>
      </c>
      <c r="C430">
        <v>7.11</v>
      </c>
      <c r="D430">
        <v>-66.581904489648394</v>
      </c>
      <c r="E430">
        <v>1965.6316914980616</v>
      </c>
      <c r="F430">
        <v>200.37150411975574</v>
      </c>
      <c r="G430">
        <v>8</v>
      </c>
      <c r="H430">
        <v>900</v>
      </c>
      <c r="I430">
        <v>158.81410598353659</v>
      </c>
      <c r="J430">
        <v>5.0373359157588414E-2</v>
      </c>
      <c r="K430">
        <v>1.2744550784357522E-2</v>
      </c>
      <c r="L430">
        <v>0.82919117550767163</v>
      </c>
      <c r="M430">
        <v>9.6479560278750025</v>
      </c>
      <c r="N430" s="40">
        <v>4106</v>
      </c>
      <c r="O430">
        <v>4106</v>
      </c>
      <c r="P430">
        <v>193.14138793945313</v>
      </c>
      <c r="Q430">
        <v>1.5146499492572798</v>
      </c>
      <c r="R430">
        <v>1.1576564200806154</v>
      </c>
      <c r="S430">
        <v>7.2129494694768059</v>
      </c>
      <c r="T430" s="23">
        <v>40.861627542402019</v>
      </c>
      <c r="U430" s="25">
        <v>27.552964525232934</v>
      </c>
      <c r="V430" s="26">
        <v>1705.2822380203233</v>
      </c>
      <c r="W430" s="26">
        <v>1303.3578694943328</v>
      </c>
      <c r="X430" s="26">
        <v>-446.31440075457419</v>
      </c>
      <c r="Y430" s="26">
        <v>-136.93020870450286</v>
      </c>
      <c r="Z430" s="26">
        <v>857.04346873975862</v>
      </c>
      <c r="AA430" s="25">
        <v>1020.5251952445772</v>
      </c>
      <c r="AB430" s="28">
        <v>-7.2129494694768059</v>
      </c>
      <c r="AC430" s="24">
        <v>2.5884815908269321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F962-5A13-40E7-A7C1-CF4B16EC583E}">
  <dimension ref="A1:AC430"/>
  <sheetViews>
    <sheetView workbookViewId="0">
      <selection activeCell="F6" sqref="F6:F7"/>
    </sheetView>
  </sheetViews>
  <sheetFormatPr defaultRowHeight="15" x14ac:dyDescent="0.25"/>
  <cols>
    <col min="14" max="14" width="12.5703125" bestFit="1" customWidth="1"/>
    <col min="22" max="22" width="12.140625" bestFit="1" customWidth="1"/>
  </cols>
  <sheetData>
    <row r="1" spans="1:8" x14ac:dyDescent="0.25">
      <c r="A1" t="s">
        <v>14</v>
      </c>
      <c r="B1">
        <v>6</v>
      </c>
      <c r="C1" t="s">
        <v>15</v>
      </c>
      <c r="D1" s="31" t="s">
        <v>16</v>
      </c>
      <c r="E1" s="31">
        <v>2.5600000000000001E-2</v>
      </c>
    </row>
    <row r="2" spans="1:8" x14ac:dyDescent="0.25">
      <c r="A2" t="s">
        <v>17</v>
      </c>
      <c r="B2">
        <v>44</v>
      </c>
      <c r="C2" t="s">
        <v>15</v>
      </c>
      <c r="D2" s="31" t="s">
        <v>18</v>
      </c>
      <c r="E2" s="31">
        <v>981.65499999999997</v>
      </c>
    </row>
    <row r="3" spans="1:8" x14ac:dyDescent="0.25">
      <c r="A3" t="s">
        <v>19</v>
      </c>
      <c r="B3">
        <v>3.3099999999999997E-2</v>
      </c>
      <c r="C3" t="s">
        <v>20</v>
      </c>
      <c r="D3" s="31"/>
      <c r="E3" s="31"/>
    </row>
    <row r="4" spans="1:8" x14ac:dyDescent="0.25">
      <c r="A4" t="s">
        <v>21</v>
      </c>
      <c r="B4">
        <v>3</v>
      </c>
      <c r="D4" s="31"/>
      <c r="E4" s="31"/>
    </row>
    <row r="5" spans="1:8" x14ac:dyDescent="0.25">
      <c r="A5" t="s">
        <v>22</v>
      </c>
      <c r="B5">
        <v>8</v>
      </c>
      <c r="C5" t="s">
        <v>23</v>
      </c>
      <c r="D5" s="31" t="s">
        <v>24</v>
      </c>
      <c r="E5" s="31">
        <v>0.5</v>
      </c>
    </row>
    <row r="6" spans="1:8" x14ac:dyDescent="0.25">
      <c r="A6" t="s">
        <v>25</v>
      </c>
      <c r="B6">
        <v>900</v>
      </c>
      <c r="C6" t="s">
        <v>26</v>
      </c>
      <c r="D6" s="31" t="s">
        <v>27</v>
      </c>
      <c r="E6" s="31">
        <v>529.66999999999996</v>
      </c>
    </row>
    <row r="7" spans="1:8" x14ac:dyDescent="0.25">
      <c r="A7" t="s">
        <v>28</v>
      </c>
      <c r="B7">
        <v>6.7</v>
      </c>
      <c r="C7" t="s">
        <v>15</v>
      </c>
      <c r="D7" s="31" t="s">
        <v>29</v>
      </c>
      <c r="E7" s="31">
        <f>3*T19</f>
        <v>105.76957066473436</v>
      </c>
    </row>
    <row r="8" spans="1:8" x14ac:dyDescent="0.25">
      <c r="A8" t="s">
        <v>30</v>
      </c>
      <c r="B8">
        <v>0.104</v>
      </c>
      <c r="F8" s="29"/>
      <c r="G8" s="29"/>
      <c r="H8" s="29">
        <f>SQRT(1.3*1716*529.67)</f>
        <v>1087.0086641789014</v>
      </c>
    </row>
    <row r="9" spans="1:8" x14ac:dyDescent="0.25">
      <c r="A9" t="s">
        <v>31</v>
      </c>
      <c r="B9">
        <v>0.68600000000000005</v>
      </c>
      <c r="F9" s="29"/>
      <c r="G9" s="29"/>
      <c r="H9" s="29"/>
    </row>
    <row r="10" spans="1:8" x14ac:dyDescent="0.25">
      <c r="A10" t="s">
        <v>32</v>
      </c>
      <c r="B10">
        <v>0.33</v>
      </c>
      <c r="F10" s="29"/>
      <c r="G10" s="29"/>
      <c r="H10" s="29"/>
    </row>
    <row r="11" spans="1:8" x14ac:dyDescent="0.25">
      <c r="A11" t="s">
        <v>33</v>
      </c>
      <c r="B11">
        <v>0.71</v>
      </c>
      <c r="F11" s="29"/>
      <c r="G11" s="29"/>
      <c r="H11" s="29"/>
    </row>
    <row r="12" spans="1:8" x14ac:dyDescent="0.25">
      <c r="A12" t="s">
        <v>34</v>
      </c>
      <c r="B12">
        <v>3.8</v>
      </c>
      <c r="C12" t="s">
        <v>35</v>
      </c>
      <c r="F12" s="29" t="s">
        <v>36</v>
      </c>
      <c r="G12" s="29">
        <f>609.73/L19</f>
        <v>518.71827131400744</v>
      </c>
      <c r="H12" s="29"/>
    </row>
    <row r="13" spans="1:8" x14ac:dyDescent="0.25">
      <c r="F13" s="29" t="s">
        <v>37</v>
      </c>
      <c r="G13" s="29">
        <f>G12*2</f>
        <v>1037.4365426280149</v>
      </c>
      <c r="H13" s="29"/>
    </row>
    <row r="14" spans="1:8" x14ac:dyDescent="0.25">
      <c r="A14" t="s">
        <v>38</v>
      </c>
      <c r="F14" s="29" t="s">
        <v>39</v>
      </c>
      <c r="G14" s="29">
        <f>G13*G13</f>
        <v>1076274.579979969</v>
      </c>
      <c r="H14" s="29"/>
    </row>
    <row r="15" spans="1:8" x14ac:dyDescent="0.25">
      <c r="A15" t="s">
        <v>40</v>
      </c>
      <c r="B15">
        <v>30</v>
      </c>
      <c r="F15" s="29" t="s">
        <v>41</v>
      </c>
      <c r="G15" s="29">
        <f>G14/(1.3*1716)</f>
        <v>482.46126052535811</v>
      </c>
      <c r="H15" s="29"/>
    </row>
    <row r="17" spans="1:29" s="41" customFormat="1" x14ac:dyDescent="0.25">
      <c r="A17" s="41" t="s">
        <v>42</v>
      </c>
      <c r="B17" s="41" t="s">
        <v>43</v>
      </c>
      <c r="C17" s="41" t="s">
        <v>44</v>
      </c>
      <c r="D17" s="41" t="s">
        <v>45</v>
      </c>
      <c r="E17" s="41" t="s">
        <v>46</v>
      </c>
      <c r="F17" s="41" t="s">
        <v>47</v>
      </c>
      <c r="G17" s="41" t="s">
        <v>48</v>
      </c>
      <c r="H17" s="41" t="s">
        <v>49</v>
      </c>
      <c r="I17" s="41" t="s">
        <v>50</v>
      </c>
      <c r="J17" s="41" t="s">
        <v>51</v>
      </c>
      <c r="K17" s="41" t="s">
        <v>52</v>
      </c>
      <c r="L17" s="41" t="s">
        <v>53</v>
      </c>
      <c r="M17" s="41" t="s">
        <v>54</v>
      </c>
      <c r="N17" s="41" t="s">
        <v>55</v>
      </c>
      <c r="O17" s="41" t="s">
        <v>56</v>
      </c>
      <c r="P17" s="41" t="s">
        <v>57</v>
      </c>
      <c r="Q17" s="41" t="s">
        <v>58</v>
      </c>
      <c r="R17" s="41" t="s">
        <v>59</v>
      </c>
      <c r="S17" s="41" t="s">
        <v>60</v>
      </c>
      <c r="T17" s="41" t="s">
        <v>61</v>
      </c>
      <c r="U17" s="41" t="s">
        <v>62</v>
      </c>
      <c r="V17" s="41" t="s">
        <v>63</v>
      </c>
      <c r="W17" s="41" t="s">
        <v>64</v>
      </c>
      <c r="X17" s="41" t="s">
        <v>65</v>
      </c>
      <c r="Y17" s="41" t="s">
        <v>36</v>
      </c>
      <c r="Z17" s="41" t="s">
        <v>66</v>
      </c>
      <c r="AA17" s="41" t="s">
        <v>67</v>
      </c>
      <c r="AB17" s="41" t="s">
        <v>68</v>
      </c>
      <c r="AC17" s="41" t="s">
        <v>69</v>
      </c>
    </row>
    <row r="18" spans="1:29" s="39" customFormat="1" x14ac:dyDescent="0.25">
      <c r="A18" s="39" t="s">
        <v>70</v>
      </c>
      <c r="B18" s="39" t="s">
        <v>15</v>
      </c>
      <c r="C18" s="39" t="s">
        <v>15</v>
      </c>
      <c r="D18" s="39" t="s">
        <v>71</v>
      </c>
      <c r="E18" s="39" t="s">
        <v>72</v>
      </c>
      <c r="F18" s="39" t="s">
        <v>73</v>
      </c>
      <c r="G18" s="39" t="s">
        <v>23</v>
      </c>
      <c r="H18" s="39" t="s">
        <v>26</v>
      </c>
      <c r="I18" s="39" t="s">
        <v>72</v>
      </c>
      <c r="J18" s="39" t="s">
        <v>74</v>
      </c>
      <c r="K18" s="39" t="s">
        <v>75</v>
      </c>
      <c r="L18" s="39" t="s">
        <v>23</v>
      </c>
      <c r="M18" s="39" t="s">
        <v>70</v>
      </c>
      <c r="N18" s="39" t="s">
        <v>76</v>
      </c>
      <c r="O18" s="39" t="s">
        <v>76</v>
      </c>
      <c r="P18" s="39" t="s">
        <v>73</v>
      </c>
      <c r="Q18" s="39" t="s">
        <v>70</v>
      </c>
      <c r="R18" s="39" t="s">
        <v>70</v>
      </c>
      <c r="S18" s="39" t="s">
        <v>15</v>
      </c>
      <c r="T18" s="39" t="s">
        <v>72</v>
      </c>
      <c r="U18" s="39" t="s">
        <v>35</v>
      </c>
      <c r="V18" s="39" t="s">
        <v>77</v>
      </c>
      <c r="W18" s="39" t="s">
        <v>77</v>
      </c>
      <c r="AA18" s="39" t="s">
        <v>78</v>
      </c>
      <c r="AB18" s="39" t="s">
        <v>15</v>
      </c>
      <c r="AC18" s="39" t="s">
        <v>79</v>
      </c>
    </row>
    <row r="19" spans="1:29" s="30" customFormat="1" x14ac:dyDescent="0.25">
      <c r="A19" s="30">
        <v>0</v>
      </c>
      <c r="B19" s="30">
        <v>0</v>
      </c>
      <c r="C19" s="30">
        <f>3+B19</f>
        <v>3</v>
      </c>
      <c r="D19" s="30">
        <f>$B$3*PI()*($B$1^2-C19^2)*44</f>
        <v>123.5362195985807</v>
      </c>
      <c r="E19" s="30">
        <f>PI()*2*C19*$B$2</f>
        <v>829.38046054770541</v>
      </c>
      <c r="F19" s="32">
        <v>0</v>
      </c>
      <c r="G19" s="30">
        <f>$B$5</f>
        <v>8</v>
      </c>
      <c r="H19" s="30">
        <f>$B$6</f>
        <v>900</v>
      </c>
      <c r="I19" s="32">
        <f>PI()*C19^2</f>
        <v>28.274333882308138</v>
      </c>
      <c r="J19" s="30">
        <f>G19/(PI()*C19^2)</f>
        <v>0.28294212105225841</v>
      </c>
      <c r="K19" s="33">
        <f>$B$8*J19^$B$9 *B15^$B$10 *H19^$B$11 / (100^$B$10 * 530^$B$11)</f>
        <v>4.2817787706689876E-2</v>
      </c>
      <c r="L19" s="32">
        <f t="shared" ref="L19:L82" si="0">2*PI()*$B$3*C19*$B$2*K19</f>
        <v>1.1754550277464555</v>
      </c>
      <c r="M19" s="34">
        <f>G19/L19</f>
        <v>6.8058750110902517</v>
      </c>
      <c r="N19" s="35" t="e">
        <f ca="1">[1]!CEQUEL("ROCKET","AR",'Loomis-Task5(equations)'!$B$15,1,'Loomis-Task5(equations)'!$B$4,"Mass",3,"HTPB",90,"IPDI (ARC)",10,"AIR (500 K)",100,"OPT:FOX","O","OF",'Loomis-Task5(equations)'!M19,1,0,"CSTAR",FALSE,FALSE)</f>
        <v>#NAME?</v>
      </c>
      <c r="O19" s="35" t="e">
        <f ca="1">N19</f>
        <v>#NAME?</v>
      </c>
      <c r="P19" s="34" t="e">
        <f ca="1">[1]!CEQUEL("ROCKET","AR",'Loomis-Task5(equations)'!U19,1,'Loomis-Task5(equations)'!AC19,"Mass",3,"HTPB",90,"IPDI (ARC)",10,"AIR (500 K)",100,"OPT:FOX","O","OF",'Loomis-Task5(equations)'!M19,1,0,"ISPV",FALSE,FALSE)</f>
        <v>#NAME?</v>
      </c>
      <c r="Q19" s="32" t="e">
        <f ca="1">P19*32.2/N19</f>
        <v>#NAME?</v>
      </c>
      <c r="R19" s="34" t="e">
        <f ca="1">Q19-($B$12/U19)*AC19</f>
        <v>#NAME?</v>
      </c>
      <c r="S19" s="30">
        <f>$B$7</f>
        <v>6.7</v>
      </c>
      <c r="T19" s="32">
        <f>PI()*(S19^2)/4</f>
        <v>35.256523554911453</v>
      </c>
      <c r="U19" s="34" t="e">
        <f ca="1">N19*(G19+L19)/(T19*32.2)</f>
        <v>#NAME?</v>
      </c>
      <c r="V19" s="34" t="e">
        <f ca="1">Q19*U19*T19</f>
        <v>#NAME?</v>
      </c>
      <c r="W19" s="34" t="e">
        <f ca="1">(Q19-($B$12/B15)*AC19)*T19*B15</f>
        <v>#NAME?</v>
      </c>
      <c r="X19" s="34" t="e">
        <f ca="1">Z19-W19</f>
        <v>#NAME?</v>
      </c>
      <c r="Y19" s="30" t="e">
        <f ca="1">(V19-U19*$E$7)/(G19+L19)</f>
        <v>#NAME?</v>
      </c>
      <c r="Z19" s="34" t="e">
        <f ca="1">(L19+G19)*Y19-G19*Y19+(U19-$B$12)*T19</f>
        <v>#NAME?</v>
      </c>
      <c r="AA19" s="30">
        <v>0</v>
      </c>
      <c r="AB19" s="36" t="e">
        <f ca="1">S20-S19</f>
        <v>#NAME?</v>
      </c>
      <c r="AC19" s="30">
        <f>(3*$T$19)/T19</f>
        <v>3</v>
      </c>
    </row>
    <row r="20" spans="1:29" s="30" customFormat="1" x14ac:dyDescent="0.25">
      <c r="A20" s="30">
        <v>1</v>
      </c>
      <c r="B20" s="30">
        <v>0.01</v>
      </c>
      <c r="C20" s="30">
        <f t="shared" ref="C20:C83" si="1">3+B20</f>
        <v>3.01</v>
      </c>
      <c r="D20" s="30">
        <f t="shared" ref="D20:D83" si="2">$B$3*PI()*($B$1^2-C20^2)*44</f>
        <v>123.26123712458535</v>
      </c>
      <c r="E20" s="30">
        <f t="shared" ref="E20:E83" si="3">PI()*2*C20*$B$2</f>
        <v>832.14506208286434</v>
      </c>
      <c r="F20" s="32">
        <f>F19+(B20-B19)/K19</f>
        <v>0.23354779720292729</v>
      </c>
      <c r="G20" s="30">
        <f t="shared" ref="G20:G83" si="4">$B$5</f>
        <v>8</v>
      </c>
      <c r="H20" s="30">
        <f t="shared" ref="H20:H83" si="5">$B$6</f>
        <v>900</v>
      </c>
      <c r="I20" s="32">
        <f t="shared" ref="I20:I83" si="6">PI()*C20^2</f>
        <v>28.463143600788879</v>
      </c>
      <c r="J20" s="30">
        <f t="shared" ref="J20:J83" si="7">G20/(PI()*C20^2)</f>
        <v>0.28106522990588689</v>
      </c>
      <c r="K20" s="33" t="e">
        <f t="shared" ref="K20:K83" ca="1" si="8">$B$8*J20^$B$9 *U19^$B$10 *H20^$B$11 / (100^$B$10 * 530^$B$11)</f>
        <v>#NAME?</v>
      </c>
      <c r="L20" s="32" t="e">
        <f t="shared" ca="1" si="0"/>
        <v>#NAME?</v>
      </c>
      <c r="M20" s="34" t="e">
        <f ca="1">G20/L20</f>
        <v>#NAME?</v>
      </c>
      <c r="N20" s="35" t="e">
        <f ca="1">[1]!CEQUEL("ROCKET","AR",'Loomis-Task5(equations)'!$B$15,1,'Loomis-Task5(equations)'!$B$4,"Mass",3,"HTPB",90,"IPDI (ARC)",10,"AIR (500 K)",100,"OPT:FOX","O","OF",'Loomis-Task5(equations)'!M20,1,0,"CSTAR",FALSE,FALSE)</f>
        <v>#NAME?</v>
      </c>
      <c r="O20" s="35" t="e">
        <f t="shared" ref="O20:O83" ca="1" si="9">N20</f>
        <v>#NAME?</v>
      </c>
      <c r="P20" s="34" t="e">
        <f ca="1">[1]!CEQUEL("ROCKET","AR",'Loomis-Task5(equations)'!U20,1,'Loomis-Task5(equations)'!AC20,"Mass",3,"HTPB",90,"IPDI (ARC)",10,"AIR (500 K)",100,"OPT:FOX","O","OF",'Loomis-Task5(equations)'!M20,1,0,"ISPV",FALSE,FALSE)</f>
        <v>#NAME?</v>
      </c>
      <c r="Q20" s="32" t="e">
        <f t="shared" ref="Q20:Q83" ca="1" si="10">P20*32.2/N20</f>
        <v>#NAME?</v>
      </c>
      <c r="R20" s="34" t="e">
        <f t="shared" ref="R20:R83" ca="1" si="11">Q20-($B$12/U20)*AC20</f>
        <v>#NAME?</v>
      </c>
      <c r="S20" s="32" t="e">
        <f ca="1">S19+0.000087*((B20-B19)/K19)*U19</f>
        <v>#NAME?</v>
      </c>
      <c r="T20" s="32" t="e">
        <f t="shared" ref="T20:T83" ca="1" si="12">PI()*(S20^2)/4</f>
        <v>#NAME?</v>
      </c>
      <c r="U20" s="34" t="e">
        <f ca="1">N20*(G20+L20)/(T20*32.2)</f>
        <v>#NAME?</v>
      </c>
      <c r="V20" s="34" t="e">
        <f ca="1">Q20*U20*T20</f>
        <v>#NAME?</v>
      </c>
      <c r="W20" s="34" t="e">
        <f t="shared" ref="W20:W83" ca="1" si="13">(Q20-($B$12/U20)*AC20)*T20*U20</f>
        <v>#NAME?</v>
      </c>
      <c r="X20" s="34" t="e">
        <f t="shared" ref="X20:X83" ca="1" si="14">Z20-W20</f>
        <v>#NAME?</v>
      </c>
      <c r="Y20" s="30" t="e">
        <f t="shared" ref="Y20:Y24" ca="1" si="15">(V20-U20*$E$7)/(G20+L20)</f>
        <v>#NAME?</v>
      </c>
      <c r="Z20" s="34" t="e">
        <f t="shared" ref="Z20:Z83" ca="1" si="16">(L20+G20)*Y20-G20*Y20+(U20-$B$12)*T20</f>
        <v>#NAME?</v>
      </c>
      <c r="AA20" s="35" t="e">
        <f ca="1">(W20+W19)/(2)*(F20-F19)</f>
        <v>#NAME?</v>
      </c>
      <c r="AB20" s="37" t="e">
        <f t="shared" ref="AB20:AB83" ca="1" si="17">S21-S20</f>
        <v>#NAME?</v>
      </c>
      <c r="AC20" s="36" t="e">
        <f t="shared" ref="AC20:AC83" ca="1" si="18">(3*$T$19)/T20</f>
        <v>#NAME?</v>
      </c>
    </row>
    <row r="21" spans="1:29" s="30" customFormat="1" x14ac:dyDescent="0.25">
      <c r="A21" s="30">
        <v>2</v>
      </c>
      <c r="B21" s="30">
        <v>0.02</v>
      </c>
      <c r="C21" s="30">
        <f t="shared" si="1"/>
        <v>3.02</v>
      </c>
      <c r="D21" s="30">
        <f t="shared" si="2"/>
        <v>122.98533956748184</v>
      </c>
      <c r="E21" s="30">
        <f t="shared" si="3"/>
        <v>834.90966361802339</v>
      </c>
      <c r="F21" s="32" t="e">
        <f t="shared" ref="F21:F84" ca="1" si="19">F20+(B21-B20)/K20</f>
        <v>#NAME?</v>
      </c>
      <c r="G21" s="30">
        <f t="shared" si="4"/>
        <v>8</v>
      </c>
      <c r="H21" s="30">
        <f t="shared" si="5"/>
        <v>900</v>
      </c>
      <c r="I21" s="32">
        <f t="shared" si="6"/>
        <v>28.652581637800349</v>
      </c>
      <c r="J21" s="30">
        <f t="shared" si="7"/>
        <v>0.27920695248786515</v>
      </c>
      <c r="K21" s="33" t="e">
        <f t="shared" ca="1" si="8"/>
        <v>#NAME?</v>
      </c>
      <c r="L21" s="32" t="e">
        <f t="shared" ca="1" si="0"/>
        <v>#NAME?</v>
      </c>
      <c r="M21" s="34" t="e">
        <f t="shared" ref="M21:M84" ca="1" si="20">G21/L21</f>
        <v>#NAME?</v>
      </c>
      <c r="N21" s="35" t="e">
        <f ca="1">[1]!CEQUEL("ROCKET","AR",'Loomis-Task5(equations)'!$B$15,1,'Loomis-Task5(equations)'!$B$4,"Mass",3,"HTPB",90,"IPDI (ARC)",10,"AIR (500 K)",100,"OPT:FOX","O","OF",'Loomis-Task5(equations)'!M21,1,0,"CSTAR",FALSE,FALSE)</f>
        <v>#NAME?</v>
      </c>
      <c r="O21" s="35" t="e">
        <f t="shared" ca="1" si="9"/>
        <v>#NAME?</v>
      </c>
      <c r="P21" s="34" t="e">
        <f ca="1">[1]!CEQUEL("ROCKET","AR",'Loomis-Task5(equations)'!U21,1,'Loomis-Task5(equations)'!AC21,"Mass",3,"HTPB",90,"IPDI (ARC)",10,"AIR (500 K)",100,"OPT:FOX","O","OF",'Loomis-Task5(equations)'!M21,1,0,"ISPV",FALSE,FALSE)</f>
        <v>#NAME?</v>
      </c>
      <c r="Q21" s="32" t="e">
        <f t="shared" ca="1" si="10"/>
        <v>#NAME?</v>
      </c>
      <c r="R21" s="34" t="e">
        <f t="shared" ca="1" si="11"/>
        <v>#NAME?</v>
      </c>
      <c r="S21" s="32" t="e">
        <f t="shared" ref="S21:S25" ca="1" si="21">S20+0.000087*((B21-B20)/K20)*U20</f>
        <v>#NAME?</v>
      </c>
      <c r="T21" s="32" t="e">
        <f t="shared" ca="1" si="12"/>
        <v>#NAME?</v>
      </c>
      <c r="U21" s="34" t="e">
        <f ca="1">N21*(G21+L21)/(T21*32.2)</f>
        <v>#NAME?</v>
      </c>
      <c r="V21" s="34" t="e">
        <f t="shared" ref="V21:V84" ca="1" si="22">Q21*U21*T21</f>
        <v>#NAME?</v>
      </c>
      <c r="W21" s="34" t="e">
        <f t="shared" ca="1" si="13"/>
        <v>#NAME?</v>
      </c>
      <c r="X21" s="34" t="e">
        <f t="shared" ca="1" si="14"/>
        <v>#NAME?</v>
      </c>
      <c r="Y21" s="30" t="e">
        <f t="shared" ca="1" si="15"/>
        <v>#NAME?</v>
      </c>
      <c r="Z21" s="34" t="e">
        <f t="shared" ca="1" si="16"/>
        <v>#NAME?</v>
      </c>
      <c r="AA21" s="35" t="e">
        <f t="shared" ref="AA21:AA84" ca="1" si="23">(W21+W20)/(2)*(F21-F20)</f>
        <v>#NAME?</v>
      </c>
      <c r="AB21" s="37" t="e">
        <f t="shared" ca="1" si="17"/>
        <v>#NAME?</v>
      </c>
      <c r="AC21" s="36" t="e">
        <f t="shared" ca="1" si="18"/>
        <v>#NAME?</v>
      </c>
    </row>
    <row r="22" spans="1:29" s="30" customFormat="1" x14ac:dyDescent="0.25">
      <c r="A22" s="30">
        <v>3</v>
      </c>
      <c r="B22" s="30">
        <v>0.03</v>
      </c>
      <c r="C22" s="30">
        <f t="shared" si="1"/>
        <v>3.03</v>
      </c>
      <c r="D22" s="30">
        <f t="shared" si="2"/>
        <v>122.70852692727021</v>
      </c>
      <c r="E22" s="30">
        <f t="shared" si="3"/>
        <v>837.67426515318243</v>
      </c>
      <c r="F22" s="32" t="e">
        <f t="shared" ca="1" si="19"/>
        <v>#NAME?</v>
      </c>
      <c r="G22" s="30">
        <f t="shared" si="4"/>
        <v>8</v>
      </c>
      <c r="H22" s="30">
        <f t="shared" si="5"/>
        <v>900</v>
      </c>
      <c r="I22" s="32">
        <f t="shared" si="6"/>
        <v>28.842647993342531</v>
      </c>
      <c r="J22" s="30">
        <f t="shared" si="7"/>
        <v>0.27736704347834368</v>
      </c>
      <c r="K22" s="33" t="e">
        <f t="shared" ca="1" si="8"/>
        <v>#NAME?</v>
      </c>
      <c r="L22" s="32" t="e">
        <f t="shared" ca="1" si="0"/>
        <v>#NAME?</v>
      </c>
      <c r="M22" s="34" t="e">
        <f t="shared" ca="1" si="20"/>
        <v>#NAME?</v>
      </c>
      <c r="N22" s="35" t="e">
        <f ca="1">[1]!CEQUEL("ROCKET","AR",'Loomis-Task5(equations)'!$B$15,1,'Loomis-Task5(equations)'!$B$4,"Mass",3,"HTPB",90,"IPDI (ARC)",10,"AIR (500 K)",100,"OPT:FOX","O","OF",'Loomis-Task5(equations)'!M22,1,0,"CSTAR",FALSE,FALSE)</f>
        <v>#NAME?</v>
      </c>
      <c r="O22" s="35" t="e">
        <f t="shared" ca="1" si="9"/>
        <v>#NAME?</v>
      </c>
      <c r="P22" s="34" t="e">
        <f ca="1">[1]!CEQUEL("ROCKET","AR",'Loomis-Task5(equations)'!U22,1,'Loomis-Task5(equations)'!AC22,"Mass",3,"HTPB",90,"IPDI (ARC)",10,"AIR (500 K)",100,"OPT:FOX","O","OF",'Loomis-Task5(equations)'!M22,1,0,"ISPV",FALSE,FALSE)</f>
        <v>#NAME?</v>
      </c>
      <c r="Q22" s="32" t="e">
        <f t="shared" ca="1" si="10"/>
        <v>#NAME?</v>
      </c>
      <c r="R22" s="34" t="e">
        <f t="shared" ca="1" si="11"/>
        <v>#NAME?</v>
      </c>
      <c r="S22" s="32" t="e">
        <f t="shared" ca="1" si="21"/>
        <v>#NAME?</v>
      </c>
      <c r="T22" s="32" t="e">
        <f t="shared" ca="1" si="12"/>
        <v>#NAME?</v>
      </c>
      <c r="U22" s="34" t="e">
        <f t="shared" ref="U22:U85" ca="1" si="24">N22*(G22+L22)/(T22*32.2)</f>
        <v>#NAME?</v>
      </c>
      <c r="V22" s="34" t="e">
        <f t="shared" ca="1" si="22"/>
        <v>#NAME?</v>
      </c>
      <c r="W22" s="34" t="e">
        <f t="shared" ca="1" si="13"/>
        <v>#NAME?</v>
      </c>
      <c r="X22" s="34" t="e">
        <f t="shared" ca="1" si="14"/>
        <v>#NAME?</v>
      </c>
      <c r="Y22" s="30" t="e">
        <f t="shared" ca="1" si="15"/>
        <v>#NAME?</v>
      </c>
      <c r="Z22" s="34" t="e">
        <f t="shared" ca="1" si="16"/>
        <v>#NAME?</v>
      </c>
      <c r="AA22" s="35" t="e">
        <f t="shared" ca="1" si="23"/>
        <v>#NAME?</v>
      </c>
      <c r="AB22" s="37" t="e">
        <f t="shared" ca="1" si="17"/>
        <v>#NAME?</v>
      </c>
      <c r="AC22" s="36" t="e">
        <f t="shared" ca="1" si="18"/>
        <v>#NAME?</v>
      </c>
    </row>
    <row r="23" spans="1:29" s="30" customFormat="1" x14ac:dyDescent="0.25">
      <c r="A23" s="30">
        <v>4</v>
      </c>
      <c r="B23" s="30">
        <v>0.04</v>
      </c>
      <c r="C23" s="30">
        <f t="shared" si="1"/>
        <v>3.04</v>
      </c>
      <c r="D23" s="30">
        <f t="shared" si="2"/>
        <v>122.43079920395044</v>
      </c>
      <c r="E23" s="30">
        <f t="shared" si="3"/>
        <v>840.43886668834136</v>
      </c>
      <c r="F23" s="32" t="e">
        <f t="shared" ca="1" si="19"/>
        <v>#NAME?</v>
      </c>
      <c r="G23" s="30">
        <f t="shared" si="4"/>
        <v>8</v>
      </c>
      <c r="H23" s="30">
        <f t="shared" si="5"/>
        <v>900</v>
      </c>
      <c r="I23" s="32">
        <f t="shared" si="6"/>
        <v>29.033342667415432</v>
      </c>
      <c r="J23" s="30">
        <f t="shared" si="7"/>
        <v>0.27554526158569137</v>
      </c>
      <c r="K23" s="33" t="e">
        <f t="shared" ca="1" si="8"/>
        <v>#NAME?</v>
      </c>
      <c r="L23" s="32" t="e">
        <f t="shared" ca="1" si="0"/>
        <v>#NAME?</v>
      </c>
      <c r="M23" s="34" t="e">
        <f t="shared" ca="1" si="20"/>
        <v>#NAME?</v>
      </c>
      <c r="N23" s="35" t="e">
        <f ca="1">[1]!CEQUEL("ROCKET","AR",'Loomis-Task5(equations)'!$B$15,1,'Loomis-Task5(equations)'!$B$4,"Mass",3,"HTPB",90,"IPDI (ARC)",10,"AIR (500 K)",100,"OPT:FOX","O","OF",'Loomis-Task5(equations)'!M23,1,0,"CSTAR",FALSE,FALSE)</f>
        <v>#NAME?</v>
      </c>
      <c r="O23" s="35" t="e">
        <f t="shared" ca="1" si="9"/>
        <v>#NAME?</v>
      </c>
      <c r="P23" s="34" t="e">
        <f ca="1">[1]!CEQUEL("ROCKET","AR",'Loomis-Task5(equations)'!U23,1,'Loomis-Task5(equations)'!AC23,"Mass",3,"HTPB",90,"IPDI (ARC)",10,"AIR (500 K)",100,"OPT:FOX","O","OF",'Loomis-Task5(equations)'!M23,1,0,"ISPV",FALSE,FALSE)</f>
        <v>#NAME?</v>
      </c>
      <c r="Q23" s="32" t="e">
        <f t="shared" ca="1" si="10"/>
        <v>#NAME?</v>
      </c>
      <c r="R23" s="34" t="e">
        <f t="shared" ca="1" si="11"/>
        <v>#NAME?</v>
      </c>
      <c r="S23" s="32" t="e">
        <f t="shared" ca="1" si="21"/>
        <v>#NAME?</v>
      </c>
      <c r="T23" s="32" t="e">
        <f t="shared" ca="1" si="12"/>
        <v>#NAME?</v>
      </c>
      <c r="U23" s="34" t="e">
        <f t="shared" ca="1" si="24"/>
        <v>#NAME?</v>
      </c>
      <c r="V23" s="34" t="e">
        <f t="shared" ca="1" si="22"/>
        <v>#NAME?</v>
      </c>
      <c r="W23" s="34" t="e">
        <f t="shared" ca="1" si="13"/>
        <v>#NAME?</v>
      </c>
      <c r="X23" s="34" t="e">
        <f t="shared" ca="1" si="14"/>
        <v>#NAME?</v>
      </c>
      <c r="Y23" s="30" t="e">
        <f t="shared" ca="1" si="15"/>
        <v>#NAME?</v>
      </c>
      <c r="Z23" s="34" t="e">
        <f t="shared" ca="1" si="16"/>
        <v>#NAME?</v>
      </c>
      <c r="AA23" s="35" t="e">
        <f t="shared" ca="1" si="23"/>
        <v>#NAME?</v>
      </c>
      <c r="AB23" s="37" t="e">
        <f t="shared" ca="1" si="17"/>
        <v>#NAME?</v>
      </c>
      <c r="AC23" s="36" t="e">
        <f t="shared" ca="1" si="18"/>
        <v>#NAME?</v>
      </c>
    </row>
    <row r="24" spans="1:29" s="30" customFormat="1" x14ac:dyDescent="0.25">
      <c r="A24" s="30">
        <v>5</v>
      </c>
      <c r="B24" s="30">
        <v>0.05</v>
      </c>
      <c r="C24" s="30">
        <f t="shared" si="1"/>
        <v>3.05</v>
      </c>
      <c r="D24" s="30">
        <f t="shared" si="2"/>
        <v>122.15215639752255</v>
      </c>
      <c r="E24" s="30">
        <f t="shared" si="3"/>
        <v>843.20346822350041</v>
      </c>
      <c r="F24" s="32" t="e">
        <f t="shared" ca="1" si="19"/>
        <v>#NAME?</v>
      </c>
      <c r="G24" s="30">
        <f t="shared" si="4"/>
        <v>8</v>
      </c>
      <c r="H24" s="30">
        <f t="shared" si="5"/>
        <v>900</v>
      </c>
      <c r="I24" s="32">
        <f t="shared" si="6"/>
        <v>29.224665660019046</v>
      </c>
      <c r="J24" s="30">
        <f t="shared" si="7"/>
        <v>0.27374136946738253</v>
      </c>
      <c r="K24" s="33" t="e">
        <f t="shared" ca="1" si="8"/>
        <v>#NAME?</v>
      </c>
      <c r="L24" s="32" t="e">
        <f t="shared" ca="1" si="0"/>
        <v>#NAME?</v>
      </c>
      <c r="M24" s="34" t="e">
        <f t="shared" ca="1" si="20"/>
        <v>#NAME?</v>
      </c>
      <c r="N24" s="35" t="e">
        <f ca="1">[1]!CEQUEL("ROCKET","AR",'Loomis-Task5(equations)'!$B$15,1,'Loomis-Task5(equations)'!$B$4,"Mass",3,"HTPB",90,"IPDI (ARC)",10,"AIR (500 K)",100,"OPT:FOX","O","OF",'Loomis-Task5(equations)'!M24,1,0,"CSTAR",FALSE,FALSE)</f>
        <v>#NAME?</v>
      </c>
      <c r="O24" s="35" t="e">
        <f t="shared" ca="1" si="9"/>
        <v>#NAME?</v>
      </c>
      <c r="P24" s="34" t="e">
        <f ca="1">[1]!CEQUEL("ROCKET","AR",'Loomis-Task5(equations)'!U24,1,'Loomis-Task5(equations)'!AC24,"Mass",3,"HTPB",90,"IPDI (ARC)",10,"AIR (500 K)",100,"OPT:FOX","O","OF",'Loomis-Task5(equations)'!M24,1,0,"ISPV",FALSE,FALSE)</f>
        <v>#NAME?</v>
      </c>
      <c r="Q24" s="32" t="e">
        <f ca="1">P24*32.2/N24</f>
        <v>#NAME?</v>
      </c>
      <c r="R24" s="34" t="e">
        <f t="shared" ca="1" si="11"/>
        <v>#NAME?</v>
      </c>
      <c r="S24" s="32" t="e">
        <f t="shared" ca="1" si="21"/>
        <v>#NAME?</v>
      </c>
      <c r="T24" s="32" t="e">
        <f t="shared" ca="1" si="12"/>
        <v>#NAME?</v>
      </c>
      <c r="U24" s="34" t="e">
        <f t="shared" ca="1" si="24"/>
        <v>#NAME?</v>
      </c>
      <c r="V24" s="34" t="e">
        <f t="shared" ca="1" si="22"/>
        <v>#NAME?</v>
      </c>
      <c r="W24" s="34" t="e">
        <f t="shared" ca="1" si="13"/>
        <v>#NAME?</v>
      </c>
      <c r="X24" s="34" t="e">
        <f t="shared" ca="1" si="14"/>
        <v>#NAME?</v>
      </c>
      <c r="Y24" s="30" t="e">
        <f t="shared" ca="1" si="15"/>
        <v>#NAME?</v>
      </c>
      <c r="Z24" s="34" t="e">
        <f t="shared" ca="1" si="16"/>
        <v>#NAME?</v>
      </c>
      <c r="AA24" s="35" t="e">
        <f t="shared" ca="1" si="23"/>
        <v>#NAME?</v>
      </c>
      <c r="AB24" s="37" t="e">
        <f t="shared" ca="1" si="17"/>
        <v>#NAME?</v>
      </c>
      <c r="AC24" s="36" t="e">
        <f t="shared" ca="1" si="18"/>
        <v>#NAME?</v>
      </c>
    </row>
    <row r="25" spans="1:29" s="30" customFormat="1" x14ac:dyDescent="0.25">
      <c r="A25" s="30">
        <v>6</v>
      </c>
      <c r="B25" s="30">
        <v>0.06</v>
      </c>
      <c r="C25" s="30">
        <f t="shared" si="1"/>
        <v>3.06</v>
      </c>
      <c r="D25" s="30">
        <f t="shared" si="2"/>
        <v>121.8725985079865</v>
      </c>
      <c r="E25" s="30">
        <f t="shared" si="3"/>
        <v>845.96806975865957</v>
      </c>
      <c r="F25" s="32" t="e">
        <f t="shared" ca="1" si="19"/>
        <v>#NAME?</v>
      </c>
      <c r="G25" s="30">
        <f t="shared" si="4"/>
        <v>8</v>
      </c>
      <c r="H25" s="30">
        <f t="shared" si="5"/>
        <v>900</v>
      </c>
      <c r="I25" s="32">
        <f t="shared" si="6"/>
        <v>29.416616971153388</v>
      </c>
      <c r="J25" s="30">
        <f t="shared" si="7"/>
        <v>0.2719551336526897</v>
      </c>
      <c r="K25" s="33" t="e">
        <f t="shared" ca="1" si="8"/>
        <v>#NAME?</v>
      </c>
      <c r="L25" s="32" t="e">
        <f t="shared" ca="1" si="0"/>
        <v>#NAME?</v>
      </c>
      <c r="M25" s="34" t="e">
        <f t="shared" ca="1" si="20"/>
        <v>#NAME?</v>
      </c>
      <c r="N25" s="35" t="e">
        <f ca="1">[1]!CEQUEL("ROCKET","AR",'Loomis-Task5(equations)'!$B$15,1,'Loomis-Task5(equations)'!$B$4,"Mass",3,"HTPB",90,"IPDI (ARC)",10,"AIR (500 K)",100,"OPT:FOX","O","OF",'Loomis-Task5(equations)'!M25,1,0,"CSTAR",FALSE,FALSE)</f>
        <v>#NAME?</v>
      </c>
      <c r="O25" s="35" t="e">
        <f t="shared" ca="1" si="9"/>
        <v>#NAME?</v>
      </c>
      <c r="P25" s="34" t="e">
        <f ca="1">[1]!CEQUEL("ROCKET","AR",'Loomis-Task5(equations)'!U25,1,'Loomis-Task5(equations)'!AC25,"Mass",3,"HTPB",90,"IPDI (ARC)",10,"AIR (500 K)",100,"OPT:FOX","O","OF",'Loomis-Task5(equations)'!M25,1,0,"ISPV",FALSE,FALSE)</f>
        <v>#NAME?</v>
      </c>
      <c r="Q25" s="32" t="e">
        <f t="shared" ca="1" si="10"/>
        <v>#NAME?</v>
      </c>
      <c r="R25" s="34" t="e">
        <f t="shared" ca="1" si="11"/>
        <v>#NAME?</v>
      </c>
      <c r="S25" s="32" t="e">
        <f t="shared" ca="1" si="21"/>
        <v>#NAME?</v>
      </c>
      <c r="T25" s="32" t="e">
        <f ca="1">PI()*(S25^2)/4</f>
        <v>#NAME?</v>
      </c>
      <c r="U25" s="34" t="e">
        <f t="shared" ca="1" si="24"/>
        <v>#NAME?</v>
      </c>
      <c r="V25" s="34" t="e">
        <f t="shared" ca="1" si="22"/>
        <v>#NAME?</v>
      </c>
      <c r="W25" s="34" t="e">
        <f t="shared" ca="1" si="13"/>
        <v>#NAME?</v>
      </c>
      <c r="X25" s="34" t="e">
        <f t="shared" ca="1" si="14"/>
        <v>#NAME?</v>
      </c>
      <c r="Y25" s="30" t="e">
        <f ca="1">(V25-U25*$E$7)/(G25+L25)</f>
        <v>#NAME?</v>
      </c>
      <c r="Z25" s="34" t="e">
        <f t="shared" ca="1" si="16"/>
        <v>#NAME?</v>
      </c>
      <c r="AA25" s="35" t="e">
        <f t="shared" ca="1" si="23"/>
        <v>#NAME?</v>
      </c>
      <c r="AB25" s="37" t="e">
        <f t="shared" ca="1" si="17"/>
        <v>#NAME?</v>
      </c>
      <c r="AC25" s="36" t="e">
        <f t="shared" ca="1" si="18"/>
        <v>#NAME?</v>
      </c>
    </row>
    <row r="26" spans="1:29" s="30" customFormat="1" x14ac:dyDescent="0.25">
      <c r="A26" s="30">
        <v>7</v>
      </c>
      <c r="B26" s="30">
        <v>7.0000000000000007E-2</v>
      </c>
      <c r="C26" s="30">
        <f t="shared" si="1"/>
        <v>3.07</v>
      </c>
      <c r="D26" s="30">
        <f t="shared" si="2"/>
        <v>121.59212553534229</v>
      </c>
      <c r="E26" s="30">
        <f t="shared" si="3"/>
        <v>848.73267129381838</v>
      </c>
      <c r="F26" s="32" t="e">
        <f t="shared" ca="1" si="19"/>
        <v>#NAME?</v>
      </c>
      <c r="G26" s="30">
        <f t="shared" si="4"/>
        <v>8</v>
      </c>
      <c r="H26" s="30">
        <f t="shared" si="5"/>
        <v>900</v>
      </c>
      <c r="I26" s="32">
        <f t="shared" si="6"/>
        <v>29.609196600818439</v>
      </c>
      <c r="J26" s="30">
        <f t="shared" si="7"/>
        <v>0.27018632446713764</v>
      </c>
      <c r="K26" s="33" t="e">
        <f t="shared" ca="1" si="8"/>
        <v>#NAME?</v>
      </c>
      <c r="L26" s="32" t="e">
        <f t="shared" ca="1" si="0"/>
        <v>#NAME?</v>
      </c>
      <c r="M26" s="34" t="e">
        <f t="shared" ca="1" si="20"/>
        <v>#NAME?</v>
      </c>
      <c r="N26" s="35" t="e">
        <f ca="1">[1]!CEQUEL("ROCKET","AR",'Loomis-Task5(equations)'!$B$15,1,'Loomis-Task5(equations)'!$B$4,"Mass",3,"HTPB",90,"IPDI (ARC)",10,"AIR (500 K)",100,"OPT:FOX","O","OF",'Loomis-Task5(equations)'!M26,1,0,"CSTAR",FALSE,FALSE)</f>
        <v>#NAME?</v>
      </c>
      <c r="O26" s="35" t="e">
        <f t="shared" ca="1" si="9"/>
        <v>#NAME?</v>
      </c>
      <c r="P26" s="34" t="e">
        <f ca="1">[1]!CEQUEL("ROCKET","AR",'Loomis-Task5(equations)'!U26,1,'Loomis-Task5(equations)'!AC26,"Mass",3,"HTPB",90,"IPDI (ARC)",10,"AIR (500 K)",100,"OPT:FOX","O","OF",'Loomis-Task5(equations)'!M26,1,0,"ISPV",FALSE,FALSE)</f>
        <v>#NAME?</v>
      </c>
      <c r="Q26" s="32" t="e">
        <f t="shared" ca="1" si="10"/>
        <v>#NAME?</v>
      </c>
      <c r="R26" s="34" t="e">
        <f t="shared" ca="1" si="11"/>
        <v>#NAME?</v>
      </c>
      <c r="S26" s="32" t="e">
        <f t="shared" ref="S26:S89" ca="1" si="25">S25+0.000087*((B26-B25)/K26)*U25</f>
        <v>#NAME?</v>
      </c>
      <c r="T26" s="32" t="e">
        <f t="shared" ca="1" si="12"/>
        <v>#NAME?</v>
      </c>
      <c r="U26" s="34" t="e">
        <f t="shared" ca="1" si="24"/>
        <v>#NAME?</v>
      </c>
      <c r="V26" s="34" t="e">
        <f t="shared" ca="1" si="22"/>
        <v>#NAME?</v>
      </c>
      <c r="W26" s="34" t="e">
        <f t="shared" ca="1" si="13"/>
        <v>#NAME?</v>
      </c>
      <c r="X26" s="34" t="e">
        <f t="shared" ca="1" si="14"/>
        <v>#NAME?</v>
      </c>
      <c r="Y26" s="30" t="e">
        <f t="shared" ref="Y26:Y89" ca="1" si="26">(V26-U26*$E$7)/(G26+L26)</f>
        <v>#NAME?</v>
      </c>
      <c r="Z26" s="34" t="e">
        <f t="shared" ca="1" si="16"/>
        <v>#NAME?</v>
      </c>
      <c r="AA26" s="35" t="e">
        <f t="shared" ca="1" si="23"/>
        <v>#NAME?</v>
      </c>
      <c r="AB26" s="37" t="e">
        <f t="shared" ca="1" si="17"/>
        <v>#NAME?</v>
      </c>
      <c r="AC26" s="36" t="e">
        <f t="shared" ca="1" si="18"/>
        <v>#NAME?</v>
      </c>
    </row>
    <row r="27" spans="1:29" s="30" customFormat="1" x14ac:dyDescent="0.25">
      <c r="A27" s="30">
        <v>8</v>
      </c>
      <c r="B27" s="30">
        <v>0.08</v>
      </c>
      <c r="C27" s="30">
        <f t="shared" si="1"/>
        <v>3.08</v>
      </c>
      <c r="D27" s="30">
        <f t="shared" si="2"/>
        <v>121.31073747958999</v>
      </c>
      <c r="E27" s="30">
        <f t="shared" si="3"/>
        <v>851.49727282897754</v>
      </c>
      <c r="F27" s="32" t="e">
        <f t="shared" ca="1" si="19"/>
        <v>#NAME?</v>
      </c>
      <c r="G27" s="30">
        <f t="shared" si="4"/>
        <v>8</v>
      </c>
      <c r="H27" s="30">
        <f t="shared" si="5"/>
        <v>900</v>
      </c>
      <c r="I27" s="32">
        <f t="shared" si="6"/>
        <v>29.802404549014213</v>
      </c>
      <c r="J27" s="30">
        <f t="shared" si="7"/>
        <v>0.26843471595866986</v>
      </c>
      <c r="K27" s="33" t="e">
        <f t="shared" ca="1" si="8"/>
        <v>#NAME?</v>
      </c>
      <c r="L27" s="32" t="e">
        <f t="shared" ca="1" si="0"/>
        <v>#NAME?</v>
      </c>
      <c r="M27" s="34" t="e">
        <f t="shared" ca="1" si="20"/>
        <v>#NAME?</v>
      </c>
      <c r="N27" s="35" t="e">
        <f ca="1">[1]!CEQUEL("ROCKET","AR",'Loomis-Task5(equations)'!$B$15,1,'Loomis-Task5(equations)'!$B$4,"Mass",3,"HTPB",90,"IPDI (ARC)",10,"AIR (500 K)",100,"OPT:FOX","O","OF",'Loomis-Task5(equations)'!M27,1,0,"CSTAR",FALSE,FALSE)</f>
        <v>#NAME?</v>
      </c>
      <c r="O27" s="35" t="e">
        <f t="shared" ca="1" si="9"/>
        <v>#NAME?</v>
      </c>
      <c r="P27" s="34" t="e">
        <f ca="1">[1]!CEQUEL("ROCKET","AR",'Loomis-Task5(equations)'!U27,1,'Loomis-Task5(equations)'!AC27,"Mass",3,"HTPB",90,"IPDI (ARC)",10,"AIR (500 K)",100,"OPT:FOX","O","OF",'Loomis-Task5(equations)'!M27,1,0,"ISPV",FALSE,FALSE)</f>
        <v>#NAME?</v>
      </c>
      <c r="Q27" s="32" t="e">
        <f t="shared" ca="1" si="10"/>
        <v>#NAME?</v>
      </c>
      <c r="R27" s="34" t="e">
        <f t="shared" ca="1" si="11"/>
        <v>#NAME?</v>
      </c>
      <c r="S27" s="32" t="e">
        <f t="shared" ca="1" si="25"/>
        <v>#NAME?</v>
      </c>
      <c r="T27" s="32" t="e">
        <f t="shared" ca="1" si="12"/>
        <v>#NAME?</v>
      </c>
      <c r="U27" s="34" t="e">
        <f t="shared" ca="1" si="24"/>
        <v>#NAME?</v>
      </c>
      <c r="V27" s="34" t="e">
        <f t="shared" ca="1" si="22"/>
        <v>#NAME?</v>
      </c>
      <c r="W27" s="34" t="e">
        <f t="shared" ca="1" si="13"/>
        <v>#NAME?</v>
      </c>
      <c r="X27" s="34" t="e">
        <f t="shared" ca="1" si="14"/>
        <v>#NAME?</v>
      </c>
      <c r="Y27" s="30" t="e">
        <f t="shared" ca="1" si="26"/>
        <v>#NAME?</v>
      </c>
      <c r="Z27" s="34" t="e">
        <f t="shared" ca="1" si="16"/>
        <v>#NAME?</v>
      </c>
      <c r="AA27" s="35" t="e">
        <f t="shared" ca="1" si="23"/>
        <v>#NAME?</v>
      </c>
      <c r="AB27" s="37" t="e">
        <f t="shared" ca="1" si="17"/>
        <v>#NAME?</v>
      </c>
      <c r="AC27" s="36" t="e">
        <f t="shared" ca="1" si="18"/>
        <v>#NAME?</v>
      </c>
    </row>
    <row r="28" spans="1:29" x14ac:dyDescent="0.25">
      <c r="A28">
        <v>9</v>
      </c>
      <c r="B28">
        <v>0.09</v>
      </c>
      <c r="C28">
        <f t="shared" si="1"/>
        <v>3.09</v>
      </c>
      <c r="D28">
        <f t="shared" si="2"/>
        <v>121.02843434072952</v>
      </c>
      <c r="E28">
        <f t="shared" si="3"/>
        <v>854.26187436413659</v>
      </c>
      <c r="F28" s="23" t="e">
        <f t="shared" ca="1" si="19"/>
        <v>#NAME?</v>
      </c>
      <c r="G28">
        <f t="shared" si="4"/>
        <v>8</v>
      </c>
      <c r="H28">
        <f t="shared" si="5"/>
        <v>900</v>
      </c>
      <c r="I28" s="23">
        <f t="shared" si="6"/>
        <v>29.996240815740702</v>
      </c>
      <c r="J28">
        <f t="shared" si="7"/>
        <v>0.26670008582548627</v>
      </c>
      <c r="K28" s="24" t="e">
        <f t="shared" ca="1" si="8"/>
        <v>#NAME?</v>
      </c>
      <c r="L28" s="23" t="e">
        <f t="shared" ca="1" si="0"/>
        <v>#NAME?</v>
      </c>
      <c r="M28" s="25" t="e">
        <f t="shared" ca="1" si="20"/>
        <v>#NAME?</v>
      </c>
      <c r="N28" s="26" t="e">
        <f ca="1">[1]!CEQUEL("ROCKET","AR",'Loomis-Task5(equations)'!$B$15,1,'Loomis-Task5(equations)'!$B$4,"Mass",3,"HTPB",90,"IPDI (ARC)",10,"AIR (500 K)",100,"OPT:FOX","O","OF",'Loomis-Task5(equations)'!M28,1,0,"CSTAR",FALSE,FALSE)</f>
        <v>#NAME?</v>
      </c>
      <c r="O28" s="26" t="e">
        <f t="shared" ca="1" si="9"/>
        <v>#NAME?</v>
      </c>
      <c r="P28" s="25" t="e">
        <f ca="1">[1]!CEQUEL("ROCKET","AR",'Loomis-Task5(equations)'!U28,1,'Loomis-Task5(equations)'!AC28,"Mass",3,"HTPB",90,"IPDI (ARC)",10,"AIR (500 K)",100,"OPT:FOX","O","OF",'Loomis-Task5(equations)'!M28,1,0,"ISPV",FALSE,FALSE)</f>
        <v>#NAME?</v>
      </c>
      <c r="Q28" s="23" t="e">
        <f t="shared" ca="1" si="10"/>
        <v>#NAME?</v>
      </c>
      <c r="R28" s="25" t="e">
        <f t="shared" ca="1" si="11"/>
        <v>#NAME?</v>
      </c>
      <c r="S28" s="23" t="e">
        <f t="shared" ca="1" si="25"/>
        <v>#NAME?</v>
      </c>
      <c r="T28" s="23" t="e">
        <f t="shared" ca="1" si="12"/>
        <v>#NAME?</v>
      </c>
      <c r="U28" s="25" t="e">
        <f t="shared" ca="1" si="24"/>
        <v>#NAME?</v>
      </c>
      <c r="V28" s="25" t="e">
        <f t="shared" ca="1" si="22"/>
        <v>#NAME?</v>
      </c>
      <c r="W28" s="25" t="e">
        <f t="shared" ca="1" si="13"/>
        <v>#NAME?</v>
      </c>
      <c r="X28" s="25" t="e">
        <f t="shared" ca="1" si="14"/>
        <v>#NAME?</v>
      </c>
      <c r="Y28" t="e">
        <f t="shared" ca="1" si="26"/>
        <v>#NAME?</v>
      </c>
      <c r="Z28" s="25" t="e">
        <f t="shared" ca="1" si="16"/>
        <v>#NAME?</v>
      </c>
      <c r="AA28" s="26" t="e">
        <f t="shared" ca="1" si="23"/>
        <v>#NAME?</v>
      </c>
      <c r="AB28" s="27" t="e">
        <f t="shared" ca="1" si="17"/>
        <v>#NAME?</v>
      </c>
      <c r="AC28" s="28" t="e">
        <f t="shared" ca="1" si="18"/>
        <v>#NAME?</v>
      </c>
    </row>
    <row r="29" spans="1:29" x14ac:dyDescent="0.25">
      <c r="A29">
        <v>10</v>
      </c>
      <c r="B29">
        <v>0.1</v>
      </c>
      <c r="C29">
        <f t="shared" si="1"/>
        <v>3.1</v>
      </c>
      <c r="D29">
        <f t="shared" si="2"/>
        <v>120.74521611876092</v>
      </c>
      <c r="E29">
        <f t="shared" si="3"/>
        <v>857.02647589929552</v>
      </c>
      <c r="F29" s="23" t="e">
        <f t="shared" ca="1" si="19"/>
        <v>#NAME?</v>
      </c>
      <c r="G29">
        <f t="shared" si="4"/>
        <v>8</v>
      </c>
      <c r="H29">
        <f t="shared" si="5"/>
        <v>900</v>
      </c>
      <c r="I29" s="23">
        <f t="shared" si="6"/>
        <v>30.190705400997917</v>
      </c>
      <c r="J29">
        <f t="shared" si="7"/>
        <v>0.26498221534550731</v>
      </c>
      <c r="K29" s="24" t="e">
        <f t="shared" ca="1" si="8"/>
        <v>#NAME?</v>
      </c>
      <c r="L29" s="23" t="e">
        <f t="shared" ca="1" si="0"/>
        <v>#NAME?</v>
      </c>
      <c r="M29" s="25" t="e">
        <f t="shared" ca="1" si="20"/>
        <v>#NAME?</v>
      </c>
      <c r="N29" s="26" t="e">
        <f ca="1">[1]!CEQUEL("ROCKET","AR",'Loomis-Task5(equations)'!$B$15,1,'Loomis-Task5(equations)'!$B$4,"Mass",3,"HTPB",90,"IPDI (ARC)",10,"AIR (500 K)",100,"OPT:FOX","O","OF",'Loomis-Task5(equations)'!M29,1,0,"CSTAR",FALSE,FALSE)</f>
        <v>#NAME?</v>
      </c>
      <c r="O29" s="26" t="e">
        <f t="shared" ca="1" si="9"/>
        <v>#NAME?</v>
      </c>
      <c r="P29" s="25" t="e">
        <f ca="1">[1]!CEQUEL("ROCKET","AR",'Loomis-Task5(equations)'!U29,1,'Loomis-Task5(equations)'!AC29,"Mass",3,"HTPB",90,"IPDI (ARC)",10,"AIR (500 K)",100,"OPT:FOX","O","OF",'Loomis-Task5(equations)'!M29,1,0,"ISPV",FALSE,FALSE)</f>
        <v>#NAME?</v>
      </c>
      <c r="Q29" s="23" t="e">
        <f t="shared" ca="1" si="10"/>
        <v>#NAME?</v>
      </c>
      <c r="R29" s="25" t="e">
        <f t="shared" ca="1" si="11"/>
        <v>#NAME?</v>
      </c>
      <c r="S29" s="23" t="e">
        <f t="shared" ca="1" si="25"/>
        <v>#NAME?</v>
      </c>
      <c r="T29" s="23" t="e">
        <f t="shared" ca="1" si="12"/>
        <v>#NAME?</v>
      </c>
      <c r="U29" s="25" t="e">
        <f t="shared" ca="1" si="24"/>
        <v>#NAME?</v>
      </c>
      <c r="V29" s="25" t="e">
        <f t="shared" ca="1" si="22"/>
        <v>#NAME?</v>
      </c>
      <c r="W29" s="25" t="e">
        <f t="shared" ca="1" si="13"/>
        <v>#NAME?</v>
      </c>
      <c r="X29" s="25" t="e">
        <f t="shared" ca="1" si="14"/>
        <v>#NAME?</v>
      </c>
      <c r="Y29" t="e">
        <f t="shared" ca="1" si="26"/>
        <v>#NAME?</v>
      </c>
      <c r="Z29" s="25" t="e">
        <f t="shared" ca="1" si="16"/>
        <v>#NAME?</v>
      </c>
      <c r="AA29" s="26" t="e">
        <f t="shared" ca="1" si="23"/>
        <v>#NAME?</v>
      </c>
      <c r="AB29" s="27" t="e">
        <f t="shared" ca="1" si="17"/>
        <v>#NAME?</v>
      </c>
      <c r="AC29" s="28" t="e">
        <f t="shared" ca="1" si="18"/>
        <v>#NAME?</v>
      </c>
    </row>
    <row r="30" spans="1:29" x14ac:dyDescent="0.25">
      <c r="A30">
        <v>11</v>
      </c>
      <c r="B30">
        <v>0.11</v>
      </c>
      <c r="C30">
        <f t="shared" si="1"/>
        <v>3.11</v>
      </c>
      <c r="D30">
        <f t="shared" si="2"/>
        <v>120.46108281368419</v>
      </c>
      <c r="E30">
        <f t="shared" si="3"/>
        <v>859.79107743445456</v>
      </c>
      <c r="F30" s="23" t="e">
        <f t="shared" ca="1" si="19"/>
        <v>#NAME?</v>
      </c>
      <c r="G30">
        <f t="shared" si="4"/>
        <v>8</v>
      </c>
      <c r="H30">
        <f t="shared" si="5"/>
        <v>900</v>
      </c>
      <c r="I30" s="23">
        <f t="shared" si="6"/>
        <v>30.385798304785833</v>
      </c>
      <c r="J30">
        <f t="shared" si="7"/>
        <v>0.26328088930742299</v>
      </c>
      <c r="K30" s="24" t="e">
        <f t="shared" ca="1" si="8"/>
        <v>#NAME?</v>
      </c>
      <c r="L30" s="23" t="e">
        <f t="shared" ca="1" si="0"/>
        <v>#NAME?</v>
      </c>
      <c r="M30" s="25" t="e">
        <f t="shared" ca="1" si="20"/>
        <v>#NAME?</v>
      </c>
      <c r="N30" s="26" t="e">
        <f ca="1">[1]!CEQUEL("ROCKET","AR",'Loomis-Task5(equations)'!$B$15,1,'Loomis-Task5(equations)'!$B$4,"Mass",3,"HTPB",90,"IPDI (ARC)",10,"AIR (500 K)",100,"OPT:FOX","O","OF",'Loomis-Task5(equations)'!M30,1,0,"CSTAR",FALSE,FALSE)</f>
        <v>#NAME?</v>
      </c>
      <c r="O30" s="26" t="e">
        <f t="shared" ca="1" si="9"/>
        <v>#NAME?</v>
      </c>
      <c r="P30" s="25" t="e">
        <f ca="1">[1]!CEQUEL("ROCKET","AR",'Loomis-Task5(equations)'!U30,1,'Loomis-Task5(equations)'!AC30,"Mass",3,"HTPB",90,"IPDI (ARC)",10,"AIR (500 K)",100,"OPT:FOX","O","OF",'Loomis-Task5(equations)'!M30,1,0,"ISPV",FALSE,FALSE)</f>
        <v>#NAME?</v>
      </c>
      <c r="Q30" s="23" t="e">
        <f t="shared" ca="1" si="10"/>
        <v>#NAME?</v>
      </c>
      <c r="R30" s="25" t="e">
        <f t="shared" ca="1" si="11"/>
        <v>#NAME?</v>
      </c>
      <c r="S30" s="23" t="e">
        <f t="shared" ca="1" si="25"/>
        <v>#NAME?</v>
      </c>
      <c r="T30" s="23" t="e">
        <f t="shared" ca="1" si="12"/>
        <v>#NAME?</v>
      </c>
      <c r="U30" s="25" t="e">
        <f t="shared" ca="1" si="24"/>
        <v>#NAME?</v>
      </c>
      <c r="V30" s="25" t="e">
        <f t="shared" ca="1" si="22"/>
        <v>#NAME?</v>
      </c>
      <c r="W30" s="25" t="e">
        <f t="shared" ca="1" si="13"/>
        <v>#NAME?</v>
      </c>
      <c r="X30" s="25" t="e">
        <f t="shared" ca="1" si="14"/>
        <v>#NAME?</v>
      </c>
      <c r="Y30" t="e">
        <f t="shared" ca="1" si="26"/>
        <v>#NAME?</v>
      </c>
      <c r="Z30" s="25" t="e">
        <f t="shared" ca="1" si="16"/>
        <v>#NAME?</v>
      </c>
      <c r="AA30" s="26" t="e">
        <f t="shared" ca="1" si="23"/>
        <v>#NAME?</v>
      </c>
      <c r="AB30" s="27" t="e">
        <f t="shared" ca="1" si="17"/>
        <v>#NAME?</v>
      </c>
      <c r="AC30" s="28" t="e">
        <f t="shared" ca="1" si="18"/>
        <v>#NAME?</v>
      </c>
    </row>
    <row r="31" spans="1:29" x14ac:dyDescent="0.25">
      <c r="A31">
        <v>12</v>
      </c>
      <c r="B31">
        <v>0.12</v>
      </c>
      <c r="C31">
        <f t="shared" si="1"/>
        <v>3.12</v>
      </c>
      <c r="D31">
        <f t="shared" si="2"/>
        <v>120.1760344254993</v>
      </c>
      <c r="E31">
        <f t="shared" si="3"/>
        <v>862.55567896961361</v>
      </c>
      <c r="F31" s="23" t="e">
        <f t="shared" ca="1" si="19"/>
        <v>#NAME?</v>
      </c>
      <c r="G31">
        <f t="shared" si="4"/>
        <v>8</v>
      </c>
      <c r="H31">
        <f t="shared" si="5"/>
        <v>900</v>
      </c>
      <c r="I31" s="23">
        <f t="shared" si="6"/>
        <v>30.581519527104486</v>
      </c>
      <c r="J31">
        <f t="shared" si="7"/>
        <v>0.26159589594328619</v>
      </c>
      <c r="K31" s="24" t="e">
        <f t="shared" ca="1" si="8"/>
        <v>#NAME?</v>
      </c>
      <c r="L31" s="23" t="e">
        <f t="shared" ca="1" si="0"/>
        <v>#NAME?</v>
      </c>
      <c r="M31" s="25" t="e">
        <f t="shared" ca="1" si="20"/>
        <v>#NAME?</v>
      </c>
      <c r="N31" s="26" t="e">
        <f ca="1">[1]!CEQUEL("ROCKET","AR",'Loomis-Task5(equations)'!$B$15,1,'Loomis-Task5(equations)'!$B$4,"Mass",3,"HTPB",90,"IPDI (ARC)",10,"AIR (500 K)",100,"OPT:FOX","O","OF",'Loomis-Task5(equations)'!M31,1,0,"CSTAR",FALSE,FALSE)</f>
        <v>#NAME?</v>
      </c>
      <c r="O31" s="26" t="e">
        <f t="shared" ca="1" si="9"/>
        <v>#NAME?</v>
      </c>
      <c r="P31" s="25" t="e">
        <f ca="1">[1]!CEQUEL("ROCKET","AR",'Loomis-Task5(equations)'!U31,1,'Loomis-Task5(equations)'!AC31,"Mass",3,"HTPB",90,"IPDI (ARC)",10,"AIR (500 K)",100,"OPT:FOX","O","OF",'Loomis-Task5(equations)'!M31,1,0,"ISPV",FALSE,FALSE)</f>
        <v>#NAME?</v>
      </c>
      <c r="Q31" s="23" t="e">
        <f t="shared" ca="1" si="10"/>
        <v>#NAME?</v>
      </c>
      <c r="R31" s="25" t="e">
        <f t="shared" ca="1" si="11"/>
        <v>#NAME?</v>
      </c>
      <c r="S31" s="23" t="e">
        <f t="shared" ca="1" si="25"/>
        <v>#NAME?</v>
      </c>
      <c r="T31" s="23" t="e">
        <f t="shared" ca="1" si="12"/>
        <v>#NAME?</v>
      </c>
      <c r="U31" s="25" t="e">
        <f t="shared" ca="1" si="24"/>
        <v>#NAME?</v>
      </c>
      <c r="V31" s="25" t="e">
        <f t="shared" ca="1" si="22"/>
        <v>#NAME?</v>
      </c>
      <c r="W31" s="25" t="e">
        <f t="shared" ca="1" si="13"/>
        <v>#NAME?</v>
      </c>
      <c r="X31" s="25" t="e">
        <f t="shared" ca="1" si="14"/>
        <v>#NAME?</v>
      </c>
      <c r="Y31" t="e">
        <f t="shared" ca="1" si="26"/>
        <v>#NAME?</v>
      </c>
      <c r="Z31" s="25" t="e">
        <f t="shared" ca="1" si="16"/>
        <v>#NAME?</v>
      </c>
      <c r="AA31" s="26" t="e">
        <f t="shared" ca="1" si="23"/>
        <v>#NAME?</v>
      </c>
      <c r="AB31" s="27" t="e">
        <f t="shared" ca="1" si="17"/>
        <v>#NAME?</v>
      </c>
      <c r="AC31" s="28" t="e">
        <f t="shared" ca="1" si="18"/>
        <v>#NAME?</v>
      </c>
    </row>
    <row r="32" spans="1:29" x14ac:dyDescent="0.25">
      <c r="A32">
        <v>13</v>
      </c>
      <c r="B32">
        <v>0.13</v>
      </c>
      <c r="C32">
        <f t="shared" si="1"/>
        <v>3.13</v>
      </c>
      <c r="D32">
        <f t="shared" si="2"/>
        <v>119.89007095420631</v>
      </c>
      <c r="E32">
        <f t="shared" si="3"/>
        <v>865.32028050477254</v>
      </c>
      <c r="F32" s="23" t="e">
        <f t="shared" ca="1" si="19"/>
        <v>#NAME?</v>
      </c>
      <c r="G32">
        <f t="shared" si="4"/>
        <v>8</v>
      </c>
      <c r="H32">
        <f t="shared" si="5"/>
        <v>900</v>
      </c>
      <c r="I32" s="23">
        <f t="shared" si="6"/>
        <v>30.777869067953841</v>
      </c>
      <c r="J32">
        <f t="shared" si="7"/>
        <v>0.25992702686261221</v>
      </c>
      <c r="K32" s="24" t="e">
        <f t="shared" ca="1" si="8"/>
        <v>#NAME?</v>
      </c>
      <c r="L32" s="23" t="e">
        <f t="shared" ca="1" si="0"/>
        <v>#NAME?</v>
      </c>
      <c r="M32" s="25" t="e">
        <f t="shared" ca="1" si="20"/>
        <v>#NAME?</v>
      </c>
      <c r="N32" s="26" t="e">
        <f ca="1">[1]!CEQUEL("ROCKET","AR",'Loomis-Task5(equations)'!$B$15,1,'Loomis-Task5(equations)'!$B$4,"Mass",3,"HTPB",90,"IPDI (ARC)",10,"AIR (500 K)",100,"OPT:FOX","O","OF",'Loomis-Task5(equations)'!M32,1,0,"CSTAR",FALSE,FALSE)</f>
        <v>#NAME?</v>
      </c>
      <c r="O32" s="26" t="e">
        <f t="shared" ca="1" si="9"/>
        <v>#NAME?</v>
      </c>
      <c r="P32" s="25" t="e">
        <f ca="1">[1]!CEQUEL("ROCKET","AR",'Loomis-Task5(equations)'!U32,1,'Loomis-Task5(equations)'!AC32,"Mass",3,"HTPB",90,"IPDI (ARC)",10,"AIR (500 K)",100,"OPT:FOX","O","OF",'Loomis-Task5(equations)'!M32,1,0,"ISPV",FALSE,FALSE)</f>
        <v>#NAME?</v>
      </c>
      <c r="Q32" s="23" t="e">
        <f t="shared" ca="1" si="10"/>
        <v>#NAME?</v>
      </c>
      <c r="R32" s="25" t="e">
        <f t="shared" ca="1" si="11"/>
        <v>#NAME?</v>
      </c>
      <c r="S32" s="23" t="e">
        <f t="shared" ca="1" si="25"/>
        <v>#NAME?</v>
      </c>
      <c r="T32" s="23" t="e">
        <f t="shared" ca="1" si="12"/>
        <v>#NAME?</v>
      </c>
      <c r="U32" s="25" t="e">
        <f t="shared" ca="1" si="24"/>
        <v>#NAME?</v>
      </c>
      <c r="V32" s="25" t="e">
        <f t="shared" ca="1" si="22"/>
        <v>#NAME?</v>
      </c>
      <c r="W32" s="25" t="e">
        <f t="shared" ca="1" si="13"/>
        <v>#NAME?</v>
      </c>
      <c r="X32" s="25" t="e">
        <f t="shared" ca="1" si="14"/>
        <v>#NAME?</v>
      </c>
      <c r="Y32" t="e">
        <f t="shared" ca="1" si="26"/>
        <v>#NAME?</v>
      </c>
      <c r="Z32" s="25" t="e">
        <f t="shared" ca="1" si="16"/>
        <v>#NAME?</v>
      </c>
      <c r="AA32" s="26" t="e">
        <f t="shared" ca="1" si="23"/>
        <v>#NAME?</v>
      </c>
      <c r="AB32" s="27" t="e">
        <f t="shared" ca="1" si="17"/>
        <v>#NAME?</v>
      </c>
      <c r="AC32" s="28" t="e">
        <f t="shared" ca="1" si="18"/>
        <v>#NAME?</v>
      </c>
    </row>
    <row r="33" spans="1:29" x14ac:dyDescent="0.25">
      <c r="A33">
        <v>14</v>
      </c>
      <c r="B33">
        <v>0.14000000000000001</v>
      </c>
      <c r="C33">
        <f t="shared" si="1"/>
        <v>3.14</v>
      </c>
      <c r="D33">
        <f t="shared" si="2"/>
        <v>119.60319239980514</v>
      </c>
      <c r="E33">
        <f t="shared" si="3"/>
        <v>868.0848820399317</v>
      </c>
      <c r="F33" s="23" t="e">
        <f t="shared" ca="1" si="19"/>
        <v>#NAME?</v>
      </c>
      <c r="G33">
        <f t="shared" si="4"/>
        <v>8</v>
      </c>
      <c r="H33">
        <f t="shared" si="5"/>
        <v>900</v>
      </c>
      <c r="I33" s="23">
        <f t="shared" si="6"/>
        <v>30.974846927333925</v>
      </c>
      <c r="J33">
        <f t="shared" si="7"/>
        <v>0.25827407698794325</v>
      </c>
      <c r="K33" s="24" t="e">
        <f t="shared" ca="1" si="8"/>
        <v>#NAME?</v>
      </c>
      <c r="L33" s="23" t="e">
        <f t="shared" ca="1" si="0"/>
        <v>#NAME?</v>
      </c>
      <c r="M33" s="25" t="e">
        <f t="shared" ca="1" si="20"/>
        <v>#NAME?</v>
      </c>
      <c r="N33" s="26" t="e">
        <f ca="1">[1]!CEQUEL("ROCKET","AR",'Loomis-Task5(equations)'!$B$15,1,'Loomis-Task5(equations)'!$B$4,"Mass",3,"HTPB",90,"IPDI (ARC)",10,"AIR (500 K)",100,"OPT:FOX","O","OF",'Loomis-Task5(equations)'!M33,1,0,"CSTAR",FALSE,FALSE)</f>
        <v>#NAME?</v>
      </c>
      <c r="O33" s="26" t="e">
        <f t="shared" ca="1" si="9"/>
        <v>#NAME?</v>
      </c>
      <c r="P33" s="25" t="e">
        <f ca="1">[1]!CEQUEL("ROCKET","AR",'Loomis-Task5(equations)'!U33,1,'Loomis-Task5(equations)'!AC33,"Mass",3,"HTPB",90,"IPDI (ARC)",10,"AIR (500 K)",100,"OPT:FOX","O","OF",'Loomis-Task5(equations)'!M33,1,0,"ISPV",FALSE,FALSE)</f>
        <v>#NAME?</v>
      </c>
      <c r="Q33" s="23" t="e">
        <f t="shared" ca="1" si="10"/>
        <v>#NAME?</v>
      </c>
      <c r="R33" s="25" t="e">
        <f t="shared" ca="1" si="11"/>
        <v>#NAME?</v>
      </c>
      <c r="S33" s="23" t="e">
        <f t="shared" ca="1" si="25"/>
        <v>#NAME?</v>
      </c>
      <c r="T33" s="23" t="e">
        <f t="shared" ca="1" si="12"/>
        <v>#NAME?</v>
      </c>
      <c r="U33" s="25" t="e">
        <f t="shared" ca="1" si="24"/>
        <v>#NAME?</v>
      </c>
      <c r="V33" s="25" t="e">
        <f t="shared" ca="1" si="22"/>
        <v>#NAME?</v>
      </c>
      <c r="W33" s="25" t="e">
        <f t="shared" ca="1" si="13"/>
        <v>#NAME?</v>
      </c>
      <c r="X33" s="25" t="e">
        <f t="shared" ca="1" si="14"/>
        <v>#NAME?</v>
      </c>
      <c r="Y33" t="e">
        <f t="shared" ca="1" si="26"/>
        <v>#NAME?</v>
      </c>
      <c r="Z33" s="25" t="e">
        <f t="shared" ca="1" si="16"/>
        <v>#NAME?</v>
      </c>
      <c r="AA33" s="26" t="e">
        <f t="shared" ca="1" si="23"/>
        <v>#NAME?</v>
      </c>
      <c r="AB33" s="27" t="e">
        <f t="shared" ca="1" si="17"/>
        <v>#NAME?</v>
      </c>
      <c r="AC33" s="28" t="e">
        <f t="shared" ca="1" si="18"/>
        <v>#NAME?</v>
      </c>
    </row>
    <row r="34" spans="1:29" x14ac:dyDescent="0.25">
      <c r="A34">
        <v>15</v>
      </c>
      <c r="B34">
        <v>0.15</v>
      </c>
      <c r="C34">
        <f t="shared" si="1"/>
        <v>3.15</v>
      </c>
      <c r="D34">
        <f t="shared" si="2"/>
        <v>119.31539876229587</v>
      </c>
      <c r="E34">
        <f t="shared" si="3"/>
        <v>870.84948357509052</v>
      </c>
      <c r="F34" s="23" t="e">
        <f t="shared" ca="1" si="19"/>
        <v>#NAME?</v>
      </c>
      <c r="G34">
        <f t="shared" si="4"/>
        <v>8</v>
      </c>
      <c r="H34">
        <f t="shared" si="5"/>
        <v>900</v>
      </c>
      <c r="I34" s="23">
        <f t="shared" si="6"/>
        <v>31.17245310524472</v>
      </c>
      <c r="J34">
        <f t="shared" si="7"/>
        <v>0.25663684449184437</v>
      </c>
      <c r="K34" s="24" t="e">
        <f t="shared" ca="1" si="8"/>
        <v>#NAME?</v>
      </c>
      <c r="L34" s="23" t="e">
        <f t="shared" ca="1" si="0"/>
        <v>#NAME?</v>
      </c>
      <c r="M34" s="25" t="e">
        <f t="shared" ca="1" si="20"/>
        <v>#NAME?</v>
      </c>
      <c r="N34" s="26" t="e">
        <f ca="1">[1]!CEQUEL("ROCKET","AR",'Loomis-Task5(equations)'!$B$15,1,'Loomis-Task5(equations)'!$B$4,"Mass",3,"HTPB",90,"IPDI (ARC)",10,"AIR (500 K)",100,"OPT:FOX","O","OF",'Loomis-Task5(equations)'!M34,1,0,"CSTAR",FALSE,FALSE)</f>
        <v>#NAME?</v>
      </c>
      <c r="O34" s="26" t="e">
        <f t="shared" ca="1" si="9"/>
        <v>#NAME?</v>
      </c>
      <c r="P34" s="25" t="e">
        <f ca="1">[1]!CEQUEL("ROCKET","AR",'Loomis-Task5(equations)'!U34,1,'Loomis-Task5(equations)'!AC34,"Mass",3,"HTPB",90,"IPDI (ARC)",10,"AIR (500 K)",100,"OPT:FOX","O","OF",'Loomis-Task5(equations)'!M34,1,0,"ISPV",FALSE,FALSE)</f>
        <v>#NAME?</v>
      </c>
      <c r="Q34" s="23" t="e">
        <f t="shared" ca="1" si="10"/>
        <v>#NAME?</v>
      </c>
      <c r="R34" s="25" t="e">
        <f t="shared" ca="1" si="11"/>
        <v>#NAME?</v>
      </c>
      <c r="S34" s="23" t="e">
        <f t="shared" ca="1" si="25"/>
        <v>#NAME?</v>
      </c>
      <c r="T34" s="23" t="e">
        <f t="shared" ca="1" si="12"/>
        <v>#NAME?</v>
      </c>
      <c r="U34" s="25" t="e">
        <f t="shared" ca="1" si="24"/>
        <v>#NAME?</v>
      </c>
      <c r="V34" s="25" t="e">
        <f t="shared" ca="1" si="22"/>
        <v>#NAME?</v>
      </c>
      <c r="W34" s="25" t="e">
        <f t="shared" ca="1" si="13"/>
        <v>#NAME?</v>
      </c>
      <c r="X34" s="25" t="e">
        <f t="shared" ca="1" si="14"/>
        <v>#NAME?</v>
      </c>
      <c r="Y34" t="e">
        <f t="shared" ca="1" si="26"/>
        <v>#NAME?</v>
      </c>
      <c r="Z34" s="25" t="e">
        <f t="shared" ca="1" si="16"/>
        <v>#NAME?</v>
      </c>
      <c r="AA34" s="26" t="e">
        <f t="shared" ca="1" si="23"/>
        <v>#NAME?</v>
      </c>
      <c r="AB34" s="27" t="e">
        <f t="shared" ca="1" si="17"/>
        <v>#NAME?</v>
      </c>
      <c r="AC34" s="28" t="e">
        <f t="shared" ca="1" si="18"/>
        <v>#NAME?</v>
      </c>
    </row>
    <row r="35" spans="1:29" x14ac:dyDescent="0.25">
      <c r="A35">
        <v>16</v>
      </c>
      <c r="B35">
        <v>0.16</v>
      </c>
      <c r="C35">
        <f t="shared" si="1"/>
        <v>3.16</v>
      </c>
      <c r="D35">
        <f t="shared" si="2"/>
        <v>119.02669004167842</v>
      </c>
      <c r="E35">
        <f t="shared" si="3"/>
        <v>873.61408511024979</v>
      </c>
      <c r="F35" s="23" t="e">
        <f t="shared" ca="1" si="19"/>
        <v>#NAME?</v>
      </c>
      <c r="G35">
        <f t="shared" si="4"/>
        <v>8</v>
      </c>
      <c r="H35">
        <f t="shared" si="5"/>
        <v>900</v>
      </c>
      <c r="I35" s="23">
        <f t="shared" si="6"/>
        <v>31.370687601686242</v>
      </c>
      <c r="J35">
        <f t="shared" si="7"/>
        <v>0.25501513073529131</v>
      </c>
      <c r="K35" s="24" t="e">
        <f t="shared" ca="1" si="8"/>
        <v>#NAME?</v>
      </c>
      <c r="L35" s="23" t="e">
        <f t="shared" ca="1" si="0"/>
        <v>#NAME?</v>
      </c>
      <c r="M35" s="25" t="e">
        <f t="shared" ca="1" si="20"/>
        <v>#NAME?</v>
      </c>
      <c r="N35" s="26" t="e">
        <f ca="1">[1]!CEQUEL("ROCKET","AR",'Loomis-Task5(equations)'!$B$15,1,'Loomis-Task5(equations)'!$B$4,"Mass",3,"HTPB",90,"IPDI (ARC)",10,"AIR (500 K)",100,"OPT:FOX","O","OF",'Loomis-Task5(equations)'!M35,1,0,"CSTAR",FALSE,FALSE)</f>
        <v>#NAME?</v>
      </c>
      <c r="O35" s="26" t="e">
        <f t="shared" ca="1" si="9"/>
        <v>#NAME?</v>
      </c>
      <c r="P35" s="25" t="e">
        <f ca="1">[1]!CEQUEL("ROCKET","AR",'Loomis-Task5(equations)'!U35,1,'Loomis-Task5(equations)'!AC35,"Mass",3,"HTPB",90,"IPDI (ARC)",10,"AIR (500 K)",100,"OPT:FOX","O","OF",'Loomis-Task5(equations)'!M35,1,0,"ISPV",FALSE,FALSE)</f>
        <v>#NAME?</v>
      </c>
      <c r="Q35" s="23" t="e">
        <f t="shared" ca="1" si="10"/>
        <v>#NAME?</v>
      </c>
      <c r="R35" s="25" t="e">
        <f t="shared" ca="1" si="11"/>
        <v>#NAME?</v>
      </c>
      <c r="S35" s="23" t="e">
        <f t="shared" ca="1" si="25"/>
        <v>#NAME?</v>
      </c>
      <c r="T35" s="23" t="e">
        <f t="shared" ca="1" si="12"/>
        <v>#NAME?</v>
      </c>
      <c r="U35" s="25" t="e">
        <f t="shared" ca="1" si="24"/>
        <v>#NAME?</v>
      </c>
      <c r="V35" s="25" t="e">
        <f t="shared" ca="1" si="22"/>
        <v>#NAME?</v>
      </c>
      <c r="W35" s="25" t="e">
        <f t="shared" ca="1" si="13"/>
        <v>#NAME?</v>
      </c>
      <c r="X35" s="25" t="e">
        <f t="shared" ca="1" si="14"/>
        <v>#NAME?</v>
      </c>
      <c r="Y35" t="e">
        <f t="shared" ca="1" si="26"/>
        <v>#NAME?</v>
      </c>
      <c r="Z35" s="25" t="e">
        <f t="shared" ca="1" si="16"/>
        <v>#NAME?</v>
      </c>
      <c r="AA35" s="26" t="e">
        <f t="shared" ca="1" si="23"/>
        <v>#NAME?</v>
      </c>
      <c r="AB35" s="27" t="e">
        <f t="shared" ca="1" si="17"/>
        <v>#NAME?</v>
      </c>
      <c r="AC35" s="28" t="e">
        <f t="shared" ca="1" si="18"/>
        <v>#NAME?</v>
      </c>
    </row>
    <row r="36" spans="1:29" x14ac:dyDescent="0.25">
      <c r="A36">
        <v>17</v>
      </c>
      <c r="B36">
        <v>0.17</v>
      </c>
      <c r="C36">
        <f t="shared" si="1"/>
        <v>3.17</v>
      </c>
      <c r="D36">
        <f t="shared" si="2"/>
        <v>118.73706623795287</v>
      </c>
      <c r="E36">
        <f t="shared" si="3"/>
        <v>876.37868664540872</v>
      </c>
      <c r="F36" s="23" t="e">
        <f t="shared" ca="1" si="19"/>
        <v>#NAME?</v>
      </c>
      <c r="G36">
        <f t="shared" si="4"/>
        <v>8</v>
      </c>
      <c r="H36">
        <f t="shared" si="5"/>
        <v>900</v>
      </c>
      <c r="I36" s="23">
        <f t="shared" si="6"/>
        <v>31.569550416658473</v>
      </c>
      <c r="J36">
        <f t="shared" si="7"/>
        <v>0.25340874020741827</v>
      </c>
      <c r="K36" s="24" t="e">
        <f t="shared" ca="1" si="8"/>
        <v>#NAME?</v>
      </c>
      <c r="L36" s="23" t="e">
        <f t="shared" ca="1" si="0"/>
        <v>#NAME?</v>
      </c>
      <c r="M36" s="25" t="e">
        <f t="shared" ca="1" si="20"/>
        <v>#NAME?</v>
      </c>
      <c r="N36" s="26" t="e">
        <f ca="1">[1]!CEQUEL("ROCKET","AR",'Loomis-Task5(equations)'!$B$15,1,'Loomis-Task5(equations)'!$B$4,"Mass",3,"HTPB",90,"IPDI (ARC)",10,"AIR (500 K)",100,"OPT:FOX","O","OF",'Loomis-Task5(equations)'!M36,1,0,"CSTAR",FALSE,FALSE)</f>
        <v>#NAME?</v>
      </c>
      <c r="O36" s="26" t="e">
        <f t="shared" ca="1" si="9"/>
        <v>#NAME?</v>
      </c>
      <c r="P36" s="25" t="e">
        <f ca="1">[1]!CEQUEL("ROCKET","AR",'Loomis-Task5(equations)'!U36,1,'Loomis-Task5(equations)'!AC36,"Mass",3,"HTPB",90,"IPDI (ARC)",10,"AIR (500 K)",100,"OPT:FOX","O","OF",'Loomis-Task5(equations)'!M36,1,0,"ISPV",FALSE,FALSE)</f>
        <v>#NAME?</v>
      </c>
      <c r="Q36" s="23" t="e">
        <f t="shared" ca="1" si="10"/>
        <v>#NAME?</v>
      </c>
      <c r="R36" s="25" t="e">
        <f t="shared" ca="1" si="11"/>
        <v>#NAME?</v>
      </c>
      <c r="S36" s="23" t="e">
        <f t="shared" ca="1" si="25"/>
        <v>#NAME?</v>
      </c>
      <c r="T36" s="23" t="e">
        <f t="shared" ca="1" si="12"/>
        <v>#NAME?</v>
      </c>
      <c r="U36" s="25" t="e">
        <f t="shared" ca="1" si="24"/>
        <v>#NAME?</v>
      </c>
      <c r="V36" s="25" t="e">
        <f t="shared" ca="1" si="22"/>
        <v>#NAME?</v>
      </c>
      <c r="W36" s="25" t="e">
        <f t="shared" ca="1" si="13"/>
        <v>#NAME?</v>
      </c>
      <c r="X36" s="25" t="e">
        <f t="shared" ca="1" si="14"/>
        <v>#NAME?</v>
      </c>
      <c r="Y36" t="e">
        <f t="shared" ca="1" si="26"/>
        <v>#NAME?</v>
      </c>
      <c r="Z36" s="25" t="e">
        <f t="shared" ca="1" si="16"/>
        <v>#NAME?</v>
      </c>
      <c r="AA36" s="26" t="e">
        <f t="shared" ca="1" si="23"/>
        <v>#NAME?</v>
      </c>
      <c r="AB36" s="27" t="e">
        <f t="shared" ca="1" si="17"/>
        <v>#NAME?</v>
      </c>
      <c r="AC36" s="28" t="e">
        <f t="shared" ca="1" si="18"/>
        <v>#NAME?</v>
      </c>
    </row>
    <row r="37" spans="1:29" x14ac:dyDescent="0.25">
      <c r="A37">
        <v>18</v>
      </c>
      <c r="B37">
        <v>0.18</v>
      </c>
      <c r="C37">
        <f t="shared" si="1"/>
        <v>3.18</v>
      </c>
      <c r="D37">
        <f t="shared" si="2"/>
        <v>118.44652735111917</v>
      </c>
      <c r="E37">
        <f t="shared" si="3"/>
        <v>879.14328818056777</v>
      </c>
      <c r="F37" s="23" t="e">
        <f t="shared" ca="1" si="19"/>
        <v>#NAME?</v>
      </c>
      <c r="G37">
        <f t="shared" si="4"/>
        <v>8</v>
      </c>
      <c r="H37">
        <f t="shared" si="5"/>
        <v>900</v>
      </c>
      <c r="I37" s="23">
        <f t="shared" si="6"/>
        <v>31.769041550161425</v>
      </c>
      <c r="J37">
        <f t="shared" si="7"/>
        <v>0.25181748046658808</v>
      </c>
      <c r="K37" s="24" t="e">
        <f t="shared" ca="1" si="8"/>
        <v>#NAME?</v>
      </c>
      <c r="L37" s="23" t="e">
        <f t="shared" ca="1" si="0"/>
        <v>#NAME?</v>
      </c>
      <c r="M37" s="25" t="e">
        <f t="shared" ca="1" si="20"/>
        <v>#NAME?</v>
      </c>
      <c r="N37" s="26" t="e">
        <f ca="1">[1]!CEQUEL("ROCKET","AR",'Loomis-Task5(equations)'!$B$15,1,'Loomis-Task5(equations)'!$B$4,"Mass",3,"HTPB",90,"IPDI (ARC)",10,"AIR (500 K)",100,"OPT:FOX","O","OF",'Loomis-Task5(equations)'!M37,1,0,"CSTAR",FALSE,FALSE)</f>
        <v>#NAME?</v>
      </c>
      <c r="O37" s="26" t="e">
        <f t="shared" ca="1" si="9"/>
        <v>#NAME?</v>
      </c>
      <c r="P37" s="25" t="e">
        <f ca="1">[1]!CEQUEL("ROCKET","AR",'Loomis-Task5(equations)'!U37,1,'Loomis-Task5(equations)'!AC37,"Mass",3,"HTPB",90,"IPDI (ARC)",10,"AIR (500 K)",100,"OPT:FOX","O","OF",'Loomis-Task5(equations)'!M37,1,0,"ISPV",FALSE,FALSE)</f>
        <v>#NAME?</v>
      </c>
      <c r="Q37" s="23" t="e">
        <f t="shared" ca="1" si="10"/>
        <v>#NAME?</v>
      </c>
      <c r="R37" s="25" t="e">
        <f t="shared" ca="1" si="11"/>
        <v>#NAME?</v>
      </c>
      <c r="S37" s="23" t="e">
        <f t="shared" ca="1" si="25"/>
        <v>#NAME?</v>
      </c>
      <c r="T37" s="23" t="e">
        <f t="shared" ca="1" si="12"/>
        <v>#NAME?</v>
      </c>
      <c r="U37" s="25" t="e">
        <f t="shared" ca="1" si="24"/>
        <v>#NAME?</v>
      </c>
      <c r="V37" s="25" t="e">
        <f t="shared" ca="1" si="22"/>
        <v>#NAME?</v>
      </c>
      <c r="W37" s="25" t="e">
        <f t="shared" ca="1" si="13"/>
        <v>#NAME?</v>
      </c>
      <c r="X37" s="25" t="e">
        <f t="shared" ca="1" si="14"/>
        <v>#NAME?</v>
      </c>
      <c r="Y37" t="e">
        <f t="shared" ca="1" si="26"/>
        <v>#NAME?</v>
      </c>
      <c r="Z37" s="25" t="e">
        <f t="shared" ca="1" si="16"/>
        <v>#NAME?</v>
      </c>
      <c r="AA37" s="26" t="e">
        <f t="shared" ca="1" si="23"/>
        <v>#NAME?</v>
      </c>
      <c r="AB37" s="27" t="e">
        <f t="shared" ca="1" si="17"/>
        <v>#NAME?</v>
      </c>
      <c r="AC37" s="28" t="e">
        <f t="shared" ca="1" si="18"/>
        <v>#NAME?</v>
      </c>
    </row>
    <row r="38" spans="1:29" x14ac:dyDescent="0.25">
      <c r="A38">
        <v>19</v>
      </c>
      <c r="B38">
        <v>0.19</v>
      </c>
      <c r="C38">
        <f t="shared" si="1"/>
        <v>3.19</v>
      </c>
      <c r="D38">
        <f t="shared" si="2"/>
        <v>118.15507338117735</v>
      </c>
      <c r="E38">
        <f t="shared" si="3"/>
        <v>881.9078897157267</v>
      </c>
      <c r="F38" s="23" t="e">
        <f t="shared" ca="1" si="19"/>
        <v>#NAME?</v>
      </c>
      <c r="G38">
        <f t="shared" si="4"/>
        <v>8</v>
      </c>
      <c r="H38">
        <f t="shared" si="5"/>
        <v>900</v>
      </c>
      <c r="I38" s="23">
        <f t="shared" si="6"/>
        <v>31.969161002195094</v>
      </c>
      <c r="J38">
        <f t="shared" si="7"/>
        <v>0.25024116208275521</v>
      </c>
      <c r="K38" s="24" t="e">
        <f t="shared" ca="1" si="8"/>
        <v>#NAME?</v>
      </c>
      <c r="L38" s="23" t="e">
        <f t="shared" ca="1" si="0"/>
        <v>#NAME?</v>
      </c>
      <c r="M38" s="25" t="e">
        <f t="shared" ca="1" si="20"/>
        <v>#NAME?</v>
      </c>
      <c r="N38" s="26" t="e">
        <f ca="1">[1]!CEQUEL("ROCKET","AR",'Loomis-Task5(equations)'!$B$15,1,'Loomis-Task5(equations)'!$B$4,"Mass",3,"HTPB",90,"IPDI (ARC)",10,"AIR (500 K)",100,"OPT:FOX","O","OF",'Loomis-Task5(equations)'!M38,1,0,"CSTAR",FALSE,FALSE)</f>
        <v>#NAME?</v>
      </c>
      <c r="O38" s="26" t="e">
        <f t="shared" ca="1" si="9"/>
        <v>#NAME?</v>
      </c>
      <c r="P38" s="25" t="e">
        <f ca="1">[1]!CEQUEL("ROCKET","AR",'Loomis-Task5(equations)'!U38,1,'Loomis-Task5(equations)'!AC38,"Mass",3,"HTPB",90,"IPDI (ARC)",10,"AIR (500 K)",100,"OPT:FOX","O","OF",'Loomis-Task5(equations)'!M38,1,0,"ISPV",FALSE,FALSE)</f>
        <v>#NAME?</v>
      </c>
      <c r="Q38" s="23" t="e">
        <f t="shared" ca="1" si="10"/>
        <v>#NAME?</v>
      </c>
      <c r="R38" s="25" t="e">
        <f t="shared" ca="1" si="11"/>
        <v>#NAME?</v>
      </c>
      <c r="S38" s="23" t="e">
        <f t="shared" ca="1" si="25"/>
        <v>#NAME?</v>
      </c>
      <c r="T38" s="23" t="e">
        <f t="shared" ca="1" si="12"/>
        <v>#NAME?</v>
      </c>
      <c r="U38" s="25" t="e">
        <f t="shared" ca="1" si="24"/>
        <v>#NAME?</v>
      </c>
      <c r="V38" s="25" t="e">
        <f t="shared" ca="1" si="22"/>
        <v>#NAME?</v>
      </c>
      <c r="W38" s="25" t="e">
        <f t="shared" ca="1" si="13"/>
        <v>#NAME?</v>
      </c>
      <c r="X38" s="25" t="e">
        <f t="shared" ca="1" si="14"/>
        <v>#NAME?</v>
      </c>
      <c r="Y38" t="e">
        <f t="shared" ca="1" si="26"/>
        <v>#NAME?</v>
      </c>
      <c r="Z38" s="25" t="e">
        <f t="shared" ca="1" si="16"/>
        <v>#NAME?</v>
      </c>
      <c r="AA38" s="26" t="e">
        <f t="shared" ca="1" si="23"/>
        <v>#NAME?</v>
      </c>
      <c r="AB38" s="27" t="e">
        <f t="shared" ca="1" si="17"/>
        <v>#NAME?</v>
      </c>
      <c r="AC38" s="28" t="e">
        <f t="shared" ca="1" si="18"/>
        <v>#NAME?</v>
      </c>
    </row>
    <row r="39" spans="1:29" x14ac:dyDescent="0.25">
      <c r="A39">
        <v>20</v>
      </c>
      <c r="B39">
        <v>0.2</v>
      </c>
      <c r="C39">
        <f t="shared" si="1"/>
        <v>3.2</v>
      </c>
      <c r="D39">
        <f t="shared" si="2"/>
        <v>117.86270432812736</v>
      </c>
      <c r="E39">
        <f t="shared" si="3"/>
        <v>884.67249125088574</v>
      </c>
      <c r="F39" s="23" t="e">
        <f t="shared" ca="1" si="19"/>
        <v>#NAME?</v>
      </c>
      <c r="G39">
        <f t="shared" si="4"/>
        <v>8</v>
      </c>
      <c r="H39">
        <f t="shared" si="5"/>
        <v>900</v>
      </c>
      <c r="I39" s="23">
        <f t="shared" si="6"/>
        <v>32.169908772759484</v>
      </c>
      <c r="J39">
        <f t="shared" si="7"/>
        <v>0.24867959858108646</v>
      </c>
      <c r="K39" s="24" t="e">
        <f t="shared" ca="1" si="8"/>
        <v>#NAME?</v>
      </c>
      <c r="L39" s="23" t="e">
        <f t="shared" ca="1" si="0"/>
        <v>#NAME?</v>
      </c>
      <c r="M39" s="25" t="e">
        <f t="shared" ca="1" si="20"/>
        <v>#NAME?</v>
      </c>
      <c r="N39" s="26" t="e">
        <f ca="1">[1]!CEQUEL("ROCKET","AR",'Loomis-Task5(equations)'!$B$15,1,'Loomis-Task5(equations)'!$B$4,"Mass",3,"HTPB",90,"IPDI (ARC)",10,"AIR (500 K)",100,"OPT:FOX","O","OF",'Loomis-Task5(equations)'!M39,1,0,"CSTAR",FALSE,FALSE)</f>
        <v>#NAME?</v>
      </c>
      <c r="O39" s="26" t="e">
        <f t="shared" ca="1" si="9"/>
        <v>#NAME?</v>
      </c>
      <c r="P39" s="25" t="e">
        <f ca="1">[1]!CEQUEL("ROCKET","AR",'Loomis-Task5(equations)'!U39,1,'Loomis-Task5(equations)'!AC39,"Mass",3,"HTPB",90,"IPDI (ARC)",10,"AIR (500 K)",100,"OPT:FOX","O","OF",'Loomis-Task5(equations)'!M39,1,0,"ISPV",FALSE,FALSE)</f>
        <v>#NAME?</v>
      </c>
      <c r="Q39" s="23" t="e">
        <f t="shared" ca="1" si="10"/>
        <v>#NAME?</v>
      </c>
      <c r="R39" s="25" t="e">
        <f t="shared" ca="1" si="11"/>
        <v>#NAME?</v>
      </c>
      <c r="S39" s="23" t="e">
        <f t="shared" ca="1" si="25"/>
        <v>#NAME?</v>
      </c>
      <c r="T39" s="23" t="e">
        <f t="shared" ca="1" si="12"/>
        <v>#NAME?</v>
      </c>
      <c r="U39" s="25" t="e">
        <f t="shared" ca="1" si="24"/>
        <v>#NAME?</v>
      </c>
      <c r="V39" s="25" t="e">
        <f t="shared" ca="1" si="22"/>
        <v>#NAME?</v>
      </c>
      <c r="W39" s="25" t="e">
        <f t="shared" ca="1" si="13"/>
        <v>#NAME?</v>
      </c>
      <c r="X39" s="25" t="e">
        <f t="shared" ca="1" si="14"/>
        <v>#NAME?</v>
      </c>
      <c r="Y39" t="e">
        <f t="shared" ca="1" si="26"/>
        <v>#NAME?</v>
      </c>
      <c r="Z39" s="25" t="e">
        <f t="shared" ca="1" si="16"/>
        <v>#NAME?</v>
      </c>
      <c r="AA39" s="26" t="e">
        <f t="shared" ca="1" si="23"/>
        <v>#NAME?</v>
      </c>
      <c r="AB39" s="27" t="e">
        <f t="shared" ca="1" si="17"/>
        <v>#NAME?</v>
      </c>
      <c r="AC39" s="28" t="e">
        <f t="shared" ca="1" si="18"/>
        <v>#NAME?</v>
      </c>
    </row>
    <row r="40" spans="1:29" x14ac:dyDescent="0.25">
      <c r="A40">
        <v>21</v>
      </c>
      <c r="B40">
        <v>0.21</v>
      </c>
      <c r="C40">
        <f t="shared" si="1"/>
        <v>3.21</v>
      </c>
      <c r="D40">
        <f t="shared" si="2"/>
        <v>117.56942019196926</v>
      </c>
      <c r="E40">
        <f t="shared" si="3"/>
        <v>887.43709278604479</v>
      </c>
      <c r="F40" s="23" t="e">
        <f t="shared" ca="1" si="19"/>
        <v>#NAME?</v>
      </c>
      <c r="G40">
        <f t="shared" si="4"/>
        <v>8</v>
      </c>
      <c r="H40">
        <f t="shared" si="5"/>
        <v>900</v>
      </c>
      <c r="I40" s="23">
        <f t="shared" si="6"/>
        <v>32.371284861854591</v>
      </c>
      <c r="J40">
        <f t="shared" si="7"/>
        <v>0.24713260638680964</v>
      </c>
      <c r="K40" s="24" t="e">
        <f t="shared" ca="1" si="8"/>
        <v>#NAME?</v>
      </c>
      <c r="L40" s="23" t="e">
        <f t="shared" ca="1" si="0"/>
        <v>#NAME?</v>
      </c>
      <c r="M40" s="25" t="e">
        <f t="shared" ca="1" si="20"/>
        <v>#NAME?</v>
      </c>
      <c r="N40" s="26" t="e">
        <f ca="1">[1]!CEQUEL("ROCKET","AR",'Loomis-Task5(equations)'!$B$15,1,'Loomis-Task5(equations)'!$B$4,"Mass",3,"HTPB",90,"IPDI (ARC)",10,"AIR (500 K)",100,"OPT:FOX","O","OF",'Loomis-Task5(equations)'!M40,1,0,"CSTAR",FALSE,FALSE)</f>
        <v>#NAME?</v>
      </c>
      <c r="O40" s="26" t="e">
        <f t="shared" ca="1" si="9"/>
        <v>#NAME?</v>
      </c>
      <c r="P40" s="25" t="e">
        <f ca="1">[1]!CEQUEL("ROCKET","AR",'Loomis-Task5(equations)'!U40,1,'Loomis-Task5(equations)'!AC40,"Mass",3,"HTPB",90,"IPDI (ARC)",10,"AIR (500 K)",100,"OPT:FOX","O","OF",'Loomis-Task5(equations)'!M40,1,0,"ISPV",FALSE,FALSE)</f>
        <v>#NAME?</v>
      </c>
      <c r="Q40" s="23" t="e">
        <f t="shared" ca="1" si="10"/>
        <v>#NAME?</v>
      </c>
      <c r="R40" s="25" t="e">
        <f t="shared" ca="1" si="11"/>
        <v>#NAME?</v>
      </c>
      <c r="S40" s="23" t="e">
        <f t="shared" ca="1" si="25"/>
        <v>#NAME?</v>
      </c>
      <c r="T40" s="23" t="e">
        <f t="shared" ca="1" si="12"/>
        <v>#NAME?</v>
      </c>
      <c r="U40" s="25" t="e">
        <f t="shared" ca="1" si="24"/>
        <v>#NAME?</v>
      </c>
      <c r="V40" s="25" t="e">
        <f t="shared" ca="1" si="22"/>
        <v>#NAME?</v>
      </c>
      <c r="W40" s="25" t="e">
        <f t="shared" ca="1" si="13"/>
        <v>#NAME?</v>
      </c>
      <c r="X40" s="25" t="e">
        <f t="shared" ca="1" si="14"/>
        <v>#NAME?</v>
      </c>
      <c r="Y40" t="e">
        <f t="shared" ca="1" si="26"/>
        <v>#NAME?</v>
      </c>
      <c r="Z40" s="25" t="e">
        <f t="shared" ca="1" si="16"/>
        <v>#NAME?</v>
      </c>
      <c r="AA40" s="26" t="e">
        <f t="shared" ca="1" si="23"/>
        <v>#NAME?</v>
      </c>
      <c r="AB40" s="27" t="e">
        <f t="shared" ca="1" si="17"/>
        <v>#NAME?</v>
      </c>
      <c r="AC40" s="28" t="e">
        <f t="shared" ca="1" si="18"/>
        <v>#NAME?</v>
      </c>
    </row>
    <row r="41" spans="1:29" x14ac:dyDescent="0.25">
      <c r="A41">
        <v>22</v>
      </c>
      <c r="B41">
        <v>0.22</v>
      </c>
      <c r="C41">
        <f t="shared" si="1"/>
        <v>3.22</v>
      </c>
      <c r="D41">
        <f t="shared" si="2"/>
        <v>117.27522097270301</v>
      </c>
      <c r="E41">
        <f t="shared" si="3"/>
        <v>890.20169432120395</v>
      </c>
      <c r="F41" s="23" t="e">
        <f ca="1">F40+(B41-B40)/K40</f>
        <v>#NAME?</v>
      </c>
      <c r="G41">
        <f t="shared" si="4"/>
        <v>8</v>
      </c>
      <c r="H41">
        <f t="shared" si="5"/>
        <v>900</v>
      </c>
      <c r="I41" s="23">
        <f t="shared" si="6"/>
        <v>32.573289269480412</v>
      </c>
      <c r="J41">
        <f t="shared" si="7"/>
        <v>0.24560000477125934</v>
      </c>
      <c r="K41" s="24" t="e">
        <f t="shared" ca="1" si="8"/>
        <v>#NAME?</v>
      </c>
      <c r="L41" s="23" t="e">
        <f t="shared" ca="1" si="0"/>
        <v>#NAME?</v>
      </c>
      <c r="M41" s="25" t="e">
        <f t="shared" ca="1" si="20"/>
        <v>#NAME?</v>
      </c>
      <c r="N41" s="26" t="e">
        <f ca="1">[1]!CEQUEL("ROCKET","AR",'Loomis-Task5(equations)'!$B$15,1,'Loomis-Task5(equations)'!$B$4,"Mass",3,"HTPB",90,"IPDI (ARC)",10,"AIR (500 K)",100,"OPT:FOX","O","OF",'Loomis-Task5(equations)'!M41,1,0,"CSTAR",FALSE,FALSE)</f>
        <v>#NAME?</v>
      </c>
      <c r="O41" s="26" t="e">
        <f t="shared" ca="1" si="9"/>
        <v>#NAME?</v>
      </c>
      <c r="P41" s="25" t="e">
        <f ca="1">[1]!CEQUEL("ROCKET","AR",'Loomis-Task5(equations)'!U41,1,'Loomis-Task5(equations)'!AC41,"Mass",3,"HTPB",90,"IPDI (ARC)",10,"AIR (500 K)",100,"OPT:FOX","O","OF",'Loomis-Task5(equations)'!M41,1,0,"ISPV",FALSE,FALSE)</f>
        <v>#NAME?</v>
      </c>
      <c r="Q41" s="23" t="e">
        <f t="shared" ca="1" si="10"/>
        <v>#NAME?</v>
      </c>
      <c r="R41" s="25" t="e">
        <f t="shared" ca="1" si="11"/>
        <v>#NAME?</v>
      </c>
      <c r="S41" s="23" t="e">
        <f t="shared" ca="1" si="25"/>
        <v>#NAME?</v>
      </c>
      <c r="T41" s="23" t="e">
        <f t="shared" ca="1" si="12"/>
        <v>#NAME?</v>
      </c>
      <c r="U41" s="25" t="e">
        <f t="shared" ca="1" si="24"/>
        <v>#NAME?</v>
      </c>
      <c r="V41" s="25" t="e">
        <f t="shared" ca="1" si="22"/>
        <v>#NAME?</v>
      </c>
      <c r="W41" s="25" t="e">
        <f t="shared" ca="1" si="13"/>
        <v>#NAME?</v>
      </c>
      <c r="X41" s="25" t="e">
        <f t="shared" ca="1" si="14"/>
        <v>#NAME?</v>
      </c>
      <c r="Y41" t="e">
        <f t="shared" ca="1" si="26"/>
        <v>#NAME?</v>
      </c>
      <c r="Z41" s="25" t="e">
        <f t="shared" ca="1" si="16"/>
        <v>#NAME?</v>
      </c>
      <c r="AA41" s="26" t="e">
        <f t="shared" ca="1" si="23"/>
        <v>#NAME?</v>
      </c>
      <c r="AB41" s="27" t="e">
        <f t="shared" ca="1" si="17"/>
        <v>#NAME?</v>
      </c>
      <c r="AC41" s="28" t="e">
        <f t="shared" ca="1" si="18"/>
        <v>#NAME?</v>
      </c>
    </row>
    <row r="42" spans="1:29" x14ac:dyDescent="0.25">
      <c r="A42">
        <v>23</v>
      </c>
      <c r="B42">
        <v>0.23</v>
      </c>
      <c r="C42">
        <f t="shared" si="1"/>
        <v>3.23</v>
      </c>
      <c r="D42">
        <f t="shared" si="2"/>
        <v>116.98010667032862</v>
      </c>
      <c r="E42">
        <f t="shared" si="3"/>
        <v>892.96629585636276</v>
      </c>
      <c r="F42" s="23" t="e">
        <f t="shared" ca="1" si="19"/>
        <v>#NAME?</v>
      </c>
      <c r="G42">
        <f t="shared" si="4"/>
        <v>8</v>
      </c>
      <c r="H42">
        <f t="shared" si="5"/>
        <v>900</v>
      </c>
      <c r="I42" s="23">
        <f t="shared" si="6"/>
        <v>32.775921995636956</v>
      </c>
      <c r="J42">
        <f t="shared" si="7"/>
        <v>0.24408161579908991</v>
      </c>
      <c r="K42" s="24" t="e">
        <f t="shared" ca="1" si="8"/>
        <v>#NAME?</v>
      </c>
      <c r="L42" s="23" t="e">
        <f t="shared" ca="1" si="0"/>
        <v>#NAME?</v>
      </c>
      <c r="M42" s="25" t="e">
        <f t="shared" ca="1" si="20"/>
        <v>#NAME?</v>
      </c>
      <c r="N42" s="26" t="e">
        <f ca="1">[1]!CEQUEL("ROCKET","AR",'Loomis-Task5(equations)'!$B$15,1,'Loomis-Task5(equations)'!$B$4,"Mass",3,"HTPB",90,"IPDI (ARC)",10,"AIR (500 K)",100,"OPT:FOX","O","OF",'Loomis-Task5(equations)'!M42,1,0,"CSTAR",FALSE,FALSE)</f>
        <v>#NAME?</v>
      </c>
      <c r="O42" s="26" t="e">
        <f t="shared" ca="1" si="9"/>
        <v>#NAME?</v>
      </c>
      <c r="P42" s="25" t="e">
        <f ca="1">[1]!CEQUEL("ROCKET","AR",'Loomis-Task5(equations)'!U42,1,'Loomis-Task5(equations)'!AC42,"Mass",3,"HTPB",90,"IPDI (ARC)",10,"AIR (500 K)",100,"OPT:FOX","O","OF",'Loomis-Task5(equations)'!M42,1,0,"ISPV",FALSE,FALSE)</f>
        <v>#NAME?</v>
      </c>
      <c r="Q42" s="23" t="e">
        <f t="shared" ca="1" si="10"/>
        <v>#NAME?</v>
      </c>
      <c r="R42" s="25" t="e">
        <f t="shared" ca="1" si="11"/>
        <v>#NAME?</v>
      </c>
      <c r="S42" s="23" t="e">
        <f t="shared" ca="1" si="25"/>
        <v>#NAME?</v>
      </c>
      <c r="T42" s="23" t="e">
        <f t="shared" ca="1" si="12"/>
        <v>#NAME?</v>
      </c>
      <c r="U42" s="25" t="e">
        <f t="shared" ca="1" si="24"/>
        <v>#NAME?</v>
      </c>
      <c r="V42" s="25" t="e">
        <f t="shared" ca="1" si="22"/>
        <v>#NAME?</v>
      </c>
      <c r="W42" s="25" t="e">
        <f t="shared" ca="1" si="13"/>
        <v>#NAME?</v>
      </c>
      <c r="X42" s="25" t="e">
        <f t="shared" ca="1" si="14"/>
        <v>#NAME?</v>
      </c>
      <c r="Y42" t="e">
        <f t="shared" ca="1" si="26"/>
        <v>#NAME?</v>
      </c>
      <c r="Z42" s="25" t="e">
        <f t="shared" ca="1" si="16"/>
        <v>#NAME?</v>
      </c>
      <c r="AA42" s="26" t="e">
        <f t="shared" ca="1" si="23"/>
        <v>#NAME?</v>
      </c>
      <c r="AB42" s="27" t="e">
        <f t="shared" ca="1" si="17"/>
        <v>#NAME?</v>
      </c>
      <c r="AC42" s="28" t="e">
        <f t="shared" ca="1" si="18"/>
        <v>#NAME?</v>
      </c>
    </row>
    <row r="43" spans="1:29" x14ac:dyDescent="0.25">
      <c r="A43">
        <v>24</v>
      </c>
      <c r="B43">
        <v>0.24</v>
      </c>
      <c r="C43">
        <f t="shared" si="1"/>
        <v>3.24</v>
      </c>
      <c r="D43">
        <f t="shared" si="2"/>
        <v>116.68407728484608</v>
      </c>
      <c r="E43">
        <f t="shared" si="3"/>
        <v>895.73089739152192</v>
      </c>
      <c r="F43" s="23" t="e">
        <f t="shared" ca="1" si="19"/>
        <v>#NAME?</v>
      </c>
      <c r="G43">
        <f t="shared" si="4"/>
        <v>8</v>
      </c>
      <c r="H43">
        <f t="shared" si="5"/>
        <v>900</v>
      </c>
      <c r="I43" s="23">
        <f t="shared" si="6"/>
        <v>32.979183040324216</v>
      </c>
      <c r="J43">
        <f t="shared" si="7"/>
        <v>0.24257726427662754</v>
      </c>
      <c r="K43" s="24" t="e">
        <f t="shared" ca="1" si="8"/>
        <v>#NAME?</v>
      </c>
      <c r="L43" s="23" t="e">
        <f t="shared" ca="1" si="0"/>
        <v>#NAME?</v>
      </c>
      <c r="M43" s="25" t="e">
        <f t="shared" ca="1" si="20"/>
        <v>#NAME?</v>
      </c>
      <c r="N43" s="26" t="e">
        <f ca="1">[1]!CEQUEL("ROCKET","AR",'Loomis-Task5(equations)'!$B$15,1,'Loomis-Task5(equations)'!$B$4,"Mass",3,"HTPB",90,"IPDI (ARC)",10,"AIR (500 K)",100,"OPT:FOX","O","OF",'Loomis-Task5(equations)'!M43,1,0,"CSTAR",FALSE,FALSE)</f>
        <v>#NAME?</v>
      </c>
      <c r="O43" s="26" t="e">
        <f t="shared" ca="1" si="9"/>
        <v>#NAME?</v>
      </c>
      <c r="P43" s="25" t="e">
        <f ca="1">[1]!CEQUEL("ROCKET","AR",'Loomis-Task5(equations)'!U43,1,'Loomis-Task5(equations)'!AC43,"Mass",3,"HTPB",90,"IPDI (ARC)",10,"AIR (500 K)",100,"OPT:FOX","O","OF",'Loomis-Task5(equations)'!M43,1,0,"ISPV",FALSE,FALSE)</f>
        <v>#NAME?</v>
      </c>
      <c r="Q43" s="23" t="e">
        <f t="shared" ca="1" si="10"/>
        <v>#NAME?</v>
      </c>
      <c r="R43" s="25" t="e">
        <f t="shared" ca="1" si="11"/>
        <v>#NAME?</v>
      </c>
      <c r="S43" s="23" t="e">
        <f t="shared" ca="1" si="25"/>
        <v>#NAME?</v>
      </c>
      <c r="T43" s="23" t="e">
        <f t="shared" ca="1" si="12"/>
        <v>#NAME?</v>
      </c>
      <c r="U43" s="25" t="e">
        <f t="shared" ca="1" si="24"/>
        <v>#NAME?</v>
      </c>
      <c r="V43" s="25" t="e">
        <f t="shared" ca="1" si="22"/>
        <v>#NAME?</v>
      </c>
      <c r="W43" s="25" t="e">
        <f t="shared" ca="1" si="13"/>
        <v>#NAME?</v>
      </c>
      <c r="X43" s="25" t="e">
        <f t="shared" ca="1" si="14"/>
        <v>#NAME?</v>
      </c>
      <c r="Y43" t="e">
        <f t="shared" ca="1" si="26"/>
        <v>#NAME?</v>
      </c>
      <c r="Z43" s="25" t="e">
        <f t="shared" ca="1" si="16"/>
        <v>#NAME?</v>
      </c>
      <c r="AA43" s="26" t="e">
        <f t="shared" ca="1" si="23"/>
        <v>#NAME?</v>
      </c>
      <c r="AB43" s="27" t="e">
        <f t="shared" ca="1" si="17"/>
        <v>#NAME?</v>
      </c>
      <c r="AC43" s="28" t="e">
        <f t="shared" ca="1" si="18"/>
        <v>#NAME?</v>
      </c>
    </row>
    <row r="44" spans="1:29" x14ac:dyDescent="0.25">
      <c r="A44">
        <v>25</v>
      </c>
      <c r="B44">
        <v>0.25</v>
      </c>
      <c r="C44">
        <f t="shared" si="1"/>
        <v>3.25</v>
      </c>
      <c r="D44">
        <f t="shared" si="2"/>
        <v>116.38713281625543</v>
      </c>
      <c r="E44">
        <f t="shared" si="3"/>
        <v>898.49549892668097</v>
      </c>
      <c r="F44" s="23" t="e">
        <f t="shared" ca="1" si="19"/>
        <v>#NAME?</v>
      </c>
      <c r="G44">
        <f t="shared" si="4"/>
        <v>8</v>
      </c>
      <c r="H44">
        <f t="shared" si="5"/>
        <v>900</v>
      </c>
      <c r="I44" s="23">
        <f t="shared" si="6"/>
        <v>33.183072403542191</v>
      </c>
      <c r="J44">
        <f t="shared" si="7"/>
        <v>0.24108677770133258</v>
      </c>
      <c r="K44" s="24" t="e">
        <f t="shared" ca="1" si="8"/>
        <v>#NAME?</v>
      </c>
      <c r="L44" s="23" t="e">
        <f t="shared" ca="1" si="0"/>
        <v>#NAME?</v>
      </c>
      <c r="M44" s="25" t="e">
        <f t="shared" ca="1" si="20"/>
        <v>#NAME?</v>
      </c>
      <c r="N44" s="26" t="e">
        <f ca="1">[1]!CEQUEL("ROCKET","AR",'Loomis-Task5(equations)'!$B$15,1,'Loomis-Task5(equations)'!$B$4,"Mass",3,"HTPB",90,"IPDI (ARC)",10,"AIR (500 K)",100,"OPT:FOX","O","OF",'Loomis-Task5(equations)'!M44,1,0,"CSTAR",FALSE,FALSE)</f>
        <v>#NAME?</v>
      </c>
      <c r="O44" s="26" t="e">
        <f t="shared" ca="1" si="9"/>
        <v>#NAME?</v>
      </c>
      <c r="P44" s="25" t="e">
        <f ca="1">[1]!CEQUEL("ROCKET","AR",'Loomis-Task5(equations)'!U44,1,'Loomis-Task5(equations)'!AC44,"Mass",3,"HTPB",90,"IPDI (ARC)",10,"AIR (500 K)",100,"OPT:FOX","O","OF",'Loomis-Task5(equations)'!M44,1,0,"ISPV",FALSE,FALSE)</f>
        <v>#NAME?</v>
      </c>
      <c r="Q44" s="23" t="e">
        <f t="shared" ca="1" si="10"/>
        <v>#NAME?</v>
      </c>
      <c r="R44" s="25" t="e">
        <f t="shared" ca="1" si="11"/>
        <v>#NAME?</v>
      </c>
      <c r="S44" s="23" t="e">
        <f t="shared" ca="1" si="25"/>
        <v>#NAME?</v>
      </c>
      <c r="T44" s="23" t="e">
        <f t="shared" ca="1" si="12"/>
        <v>#NAME?</v>
      </c>
      <c r="U44" s="25" t="e">
        <f t="shared" ca="1" si="24"/>
        <v>#NAME?</v>
      </c>
      <c r="V44" s="25" t="e">
        <f t="shared" ca="1" si="22"/>
        <v>#NAME?</v>
      </c>
      <c r="W44" s="25" t="e">
        <f t="shared" ca="1" si="13"/>
        <v>#NAME?</v>
      </c>
      <c r="X44" s="25" t="e">
        <f t="shared" ca="1" si="14"/>
        <v>#NAME?</v>
      </c>
      <c r="Y44" t="e">
        <f t="shared" ca="1" si="26"/>
        <v>#NAME?</v>
      </c>
      <c r="Z44" s="25" t="e">
        <f t="shared" ca="1" si="16"/>
        <v>#NAME?</v>
      </c>
      <c r="AA44" s="26" t="e">
        <f t="shared" ca="1" si="23"/>
        <v>#NAME?</v>
      </c>
      <c r="AB44" s="27" t="e">
        <f t="shared" ca="1" si="17"/>
        <v>#NAME?</v>
      </c>
      <c r="AC44" s="28" t="e">
        <f t="shared" ca="1" si="18"/>
        <v>#NAME?</v>
      </c>
    </row>
    <row r="45" spans="1:29" x14ac:dyDescent="0.25">
      <c r="A45">
        <v>26</v>
      </c>
      <c r="B45">
        <v>0.26</v>
      </c>
      <c r="C45">
        <f t="shared" si="1"/>
        <v>3.26</v>
      </c>
      <c r="D45">
        <f t="shared" si="2"/>
        <v>116.08927326455664</v>
      </c>
      <c r="E45">
        <f t="shared" si="3"/>
        <v>901.26010046183978</v>
      </c>
      <c r="F45" s="23" t="e">
        <f t="shared" ca="1" si="19"/>
        <v>#NAME?</v>
      </c>
      <c r="G45">
        <f t="shared" si="4"/>
        <v>8</v>
      </c>
      <c r="H45">
        <f t="shared" si="5"/>
        <v>900</v>
      </c>
      <c r="I45" s="23">
        <f t="shared" si="6"/>
        <v>33.387590085290881</v>
      </c>
      <c r="J45">
        <f t="shared" si="7"/>
        <v>0.23960998621234575</v>
      </c>
      <c r="K45" s="24" t="e">
        <f t="shared" ca="1" si="8"/>
        <v>#NAME?</v>
      </c>
      <c r="L45" s="23" t="e">
        <f t="shared" ca="1" si="0"/>
        <v>#NAME?</v>
      </c>
      <c r="M45" s="25" t="e">
        <f t="shared" ca="1" si="20"/>
        <v>#NAME?</v>
      </c>
      <c r="N45" s="26" t="e">
        <f ca="1">[1]!CEQUEL("ROCKET","AR",'Loomis-Task5(equations)'!$B$15,1,'Loomis-Task5(equations)'!$B$4,"Mass",3,"HTPB",90,"IPDI (ARC)",10,"AIR (500 K)",100,"OPT:FOX","O","OF",'Loomis-Task5(equations)'!M45,1,0,"CSTAR",FALSE,FALSE)</f>
        <v>#NAME?</v>
      </c>
      <c r="O45" s="26" t="e">
        <f t="shared" ca="1" si="9"/>
        <v>#NAME?</v>
      </c>
      <c r="P45" s="25" t="e">
        <f ca="1">[1]!CEQUEL("ROCKET","AR",'Loomis-Task5(equations)'!U45,1,'Loomis-Task5(equations)'!AC45,"Mass",3,"HTPB",90,"IPDI (ARC)",10,"AIR (500 K)",100,"OPT:FOX","O","OF",'Loomis-Task5(equations)'!M45,1,0,"ISPV",FALSE,FALSE)</f>
        <v>#NAME?</v>
      </c>
      <c r="Q45" s="23" t="e">
        <f t="shared" ca="1" si="10"/>
        <v>#NAME?</v>
      </c>
      <c r="R45" s="25" t="e">
        <f t="shared" ca="1" si="11"/>
        <v>#NAME?</v>
      </c>
      <c r="S45" s="23" t="e">
        <f t="shared" ca="1" si="25"/>
        <v>#NAME?</v>
      </c>
      <c r="T45" s="23" t="e">
        <f t="shared" ca="1" si="12"/>
        <v>#NAME?</v>
      </c>
      <c r="U45" s="25" t="e">
        <f t="shared" ca="1" si="24"/>
        <v>#NAME?</v>
      </c>
      <c r="V45" s="25" t="e">
        <f t="shared" ca="1" si="22"/>
        <v>#NAME?</v>
      </c>
      <c r="W45" s="25" t="e">
        <f t="shared" ca="1" si="13"/>
        <v>#NAME?</v>
      </c>
      <c r="X45" s="25" t="e">
        <f t="shared" ca="1" si="14"/>
        <v>#NAME?</v>
      </c>
      <c r="Y45" t="e">
        <f t="shared" ca="1" si="26"/>
        <v>#NAME?</v>
      </c>
      <c r="Z45" s="25" t="e">
        <f t="shared" ca="1" si="16"/>
        <v>#NAME?</v>
      </c>
      <c r="AA45" s="26" t="e">
        <f t="shared" ca="1" si="23"/>
        <v>#NAME?</v>
      </c>
      <c r="AB45" s="27" t="e">
        <f t="shared" ca="1" si="17"/>
        <v>#NAME?</v>
      </c>
      <c r="AC45" s="28" t="e">
        <f t="shared" ca="1" si="18"/>
        <v>#NAME?</v>
      </c>
    </row>
    <row r="46" spans="1:29" x14ac:dyDescent="0.25">
      <c r="A46">
        <v>27</v>
      </c>
      <c r="B46">
        <v>0.27</v>
      </c>
      <c r="C46">
        <f t="shared" si="1"/>
        <v>3.27</v>
      </c>
      <c r="D46">
        <f t="shared" si="2"/>
        <v>115.79049862974969</v>
      </c>
      <c r="E46">
        <f t="shared" si="3"/>
        <v>904.02470199699894</v>
      </c>
      <c r="F46" s="23" t="e">
        <f t="shared" ca="1" si="19"/>
        <v>#NAME?</v>
      </c>
      <c r="G46">
        <f t="shared" si="4"/>
        <v>8</v>
      </c>
      <c r="H46">
        <f t="shared" si="5"/>
        <v>900</v>
      </c>
      <c r="I46" s="23">
        <f t="shared" si="6"/>
        <v>33.592736085570301</v>
      </c>
      <c r="J46">
        <f t="shared" si="7"/>
        <v>0.23814672254209104</v>
      </c>
      <c r="K46" s="24" t="e">
        <f t="shared" ca="1" si="8"/>
        <v>#NAME?</v>
      </c>
      <c r="L46" s="23" t="e">
        <f t="shared" ca="1" si="0"/>
        <v>#NAME?</v>
      </c>
      <c r="M46" s="25" t="e">
        <f t="shared" ca="1" si="20"/>
        <v>#NAME?</v>
      </c>
      <c r="N46" s="26" t="e">
        <f ca="1">[1]!CEQUEL("ROCKET","AR",'Loomis-Task5(equations)'!$B$15,1,'Loomis-Task5(equations)'!$B$4,"Mass",3,"HTPB",90,"IPDI (ARC)",10,"AIR (500 K)",100,"OPT:FOX","O","OF",'Loomis-Task5(equations)'!M46,1,0,"CSTAR",FALSE,FALSE)</f>
        <v>#NAME?</v>
      </c>
      <c r="O46" s="26" t="e">
        <f t="shared" ca="1" si="9"/>
        <v>#NAME?</v>
      </c>
      <c r="P46" s="25" t="e">
        <f ca="1">[1]!CEQUEL("ROCKET","AR",'Loomis-Task5(equations)'!U46,1,'Loomis-Task5(equations)'!AC46,"Mass",3,"HTPB",90,"IPDI (ARC)",10,"AIR (500 K)",100,"OPT:FOX","O","OF",'Loomis-Task5(equations)'!M46,1,0,"ISPV",FALSE,FALSE)</f>
        <v>#NAME?</v>
      </c>
      <c r="Q46" s="23" t="e">
        <f t="shared" ca="1" si="10"/>
        <v>#NAME?</v>
      </c>
      <c r="R46" s="25" t="e">
        <f t="shared" ca="1" si="11"/>
        <v>#NAME?</v>
      </c>
      <c r="S46" s="23" t="e">
        <f t="shared" ca="1" si="25"/>
        <v>#NAME?</v>
      </c>
      <c r="T46" s="23" t="e">
        <f t="shared" ca="1" si="12"/>
        <v>#NAME?</v>
      </c>
      <c r="U46" s="25" t="e">
        <f t="shared" ca="1" si="24"/>
        <v>#NAME?</v>
      </c>
      <c r="V46" s="25" t="e">
        <f t="shared" ca="1" si="22"/>
        <v>#NAME?</v>
      </c>
      <c r="W46" s="25" t="e">
        <f t="shared" ca="1" si="13"/>
        <v>#NAME?</v>
      </c>
      <c r="X46" s="25" t="e">
        <f t="shared" ca="1" si="14"/>
        <v>#NAME?</v>
      </c>
      <c r="Y46" t="e">
        <f t="shared" ca="1" si="26"/>
        <v>#NAME?</v>
      </c>
      <c r="Z46" s="25" t="e">
        <f t="shared" ca="1" si="16"/>
        <v>#NAME?</v>
      </c>
      <c r="AA46" s="26" t="e">
        <f t="shared" ca="1" si="23"/>
        <v>#NAME?</v>
      </c>
      <c r="AB46" s="27" t="e">
        <f t="shared" ca="1" si="17"/>
        <v>#NAME?</v>
      </c>
      <c r="AC46" s="28" t="e">
        <f t="shared" ca="1" si="18"/>
        <v>#NAME?</v>
      </c>
    </row>
    <row r="47" spans="1:29" x14ac:dyDescent="0.25">
      <c r="A47">
        <v>28</v>
      </c>
      <c r="B47">
        <v>0.28000000000000003</v>
      </c>
      <c r="C47">
        <f t="shared" si="1"/>
        <v>3.2800000000000002</v>
      </c>
      <c r="D47">
        <f t="shared" si="2"/>
        <v>115.49080891183462</v>
      </c>
      <c r="E47">
        <f t="shared" si="3"/>
        <v>906.78930353215787</v>
      </c>
      <c r="F47" s="23" t="e">
        <f t="shared" ca="1" si="19"/>
        <v>#NAME?</v>
      </c>
      <c r="G47">
        <f t="shared" si="4"/>
        <v>8</v>
      </c>
      <c r="H47">
        <f t="shared" si="5"/>
        <v>900</v>
      </c>
      <c r="I47" s="23">
        <f t="shared" si="6"/>
        <v>33.798510404380437</v>
      </c>
      <c r="J47">
        <f t="shared" si="7"/>
        <v>0.23669682196891034</v>
      </c>
      <c r="K47" s="24" t="e">
        <f t="shared" ca="1" si="8"/>
        <v>#NAME?</v>
      </c>
      <c r="L47" s="23" t="e">
        <f t="shared" ca="1" si="0"/>
        <v>#NAME?</v>
      </c>
      <c r="M47" s="25" t="e">
        <f t="shared" ca="1" si="20"/>
        <v>#NAME?</v>
      </c>
      <c r="N47" s="26" t="e">
        <f ca="1">[1]!CEQUEL("ROCKET","AR",'Loomis-Task5(equations)'!$B$15,1,'Loomis-Task5(equations)'!$B$4,"Mass",3,"HTPB",90,"IPDI (ARC)",10,"AIR (500 K)",100,"OPT:FOX","O","OF",'Loomis-Task5(equations)'!M47,1,0,"CSTAR",FALSE,FALSE)</f>
        <v>#NAME?</v>
      </c>
      <c r="O47" s="26" t="e">
        <f t="shared" ca="1" si="9"/>
        <v>#NAME?</v>
      </c>
      <c r="P47" s="25" t="e">
        <f ca="1">[1]!CEQUEL("ROCKET","AR",'Loomis-Task5(equations)'!U47,1,'Loomis-Task5(equations)'!AC47,"Mass",3,"HTPB",90,"IPDI (ARC)",10,"AIR (500 K)",100,"OPT:FOX","O","OF",'Loomis-Task5(equations)'!M47,1,0,"ISPV",FALSE,FALSE)</f>
        <v>#NAME?</v>
      </c>
      <c r="Q47" s="23" t="e">
        <f t="shared" ca="1" si="10"/>
        <v>#NAME?</v>
      </c>
      <c r="R47" s="25" t="e">
        <f t="shared" ca="1" si="11"/>
        <v>#NAME?</v>
      </c>
      <c r="S47" s="23" t="e">
        <f t="shared" ca="1" si="25"/>
        <v>#NAME?</v>
      </c>
      <c r="T47" s="23" t="e">
        <f t="shared" ca="1" si="12"/>
        <v>#NAME?</v>
      </c>
      <c r="U47" s="25" t="e">
        <f t="shared" ca="1" si="24"/>
        <v>#NAME?</v>
      </c>
      <c r="V47" s="25" t="e">
        <f t="shared" ca="1" si="22"/>
        <v>#NAME?</v>
      </c>
      <c r="W47" s="25" t="e">
        <f t="shared" ca="1" si="13"/>
        <v>#NAME?</v>
      </c>
      <c r="X47" s="25" t="e">
        <f t="shared" ca="1" si="14"/>
        <v>#NAME?</v>
      </c>
      <c r="Y47" t="e">
        <f t="shared" ca="1" si="26"/>
        <v>#NAME?</v>
      </c>
      <c r="Z47" s="25" t="e">
        <f t="shared" ca="1" si="16"/>
        <v>#NAME?</v>
      </c>
      <c r="AA47" s="26" t="e">
        <f t="shared" ca="1" si="23"/>
        <v>#NAME?</v>
      </c>
      <c r="AB47" s="27" t="e">
        <f t="shared" ca="1" si="17"/>
        <v>#NAME?</v>
      </c>
      <c r="AC47" s="28" t="e">
        <f t="shared" ca="1" si="18"/>
        <v>#NAME?</v>
      </c>
    </row>
    <row r="48" spans="1:29" x14ac:dyDescent="0.25">
      <c r="A48">
        <v>29</v>
      </c>
      <c r="B48">
        <v>0.28999999999999998</v>
      </c>
      <c r="C48">
        <f t="shared" si="1"/>
        <v>3.29</v>
      </c>
      <c r="D48">
        <f t="shared" si="2"/>
        <v>115.19020411081141</v>
      </c>
      <c r="E48">
        <f t="shared" si="3"/>
        <v>909.55390506731692</v>
      </c>
      <c r="F48" s="23" t="e">
        <f t="shared" ca="1" si="19"/>
        <v>#NAME?</v>
      </c>
      <c r="G48">
        <f t="shared" si="4"/>
        <v>8</v>
      </c>
      <c r="H48">
        <f t="shared" si="5"/>
        <v>900</v>
      </c>
      <c r="I48" s="23">
        <f t="shared" si="6"/>
        <v>34.004913041721281</v>
      </c>
      <c r="J48">
        <f t="shared" si="7"/>
        <v>0.23526012227070384</v>
      </c>
      <c r="K48" s="24" t="e">
        <f t="shared" ca="1" si="8"/>
        <v>#NAME?</v>
      </c>
      <c r="L48" s="23" t="e">
        <f t="shared" ca="1" si="0"/>
        <v>#NAME?</v>
      </c>
      <c r="M48" s="25" t="e">
        <f t="shared" ca="1" si="20"/>
        <v>#NAME?</v>
      </c>
      <c r="N48" s="26" t="e">
        <f ca="1">[1]!CEQUEL("ROCKET","AR",'Loomis-Task5(equations)'!$B$15,1,'Loomis-Task5(equations)'!$B$4,"Mass",3,"HTPB",90,"IPDI (ARC)",10,"AIR (500 K)",100,"OPT:FOX","O","OF",'Loomis-Task5(equations)'!M48,1,0,"CSTAR",FALSE,FALSE)</f>
        <v>#NAME?</v>
      </c>
      <c r="O48" s="26" t="e">
        <f t="shared" ca="1" si="9"/>
        <v>#NAME?</v>
      </c>
      <c r="P48" s="25" t="e">
        <f ca="1">[1]!CEQUEL("ROCKET","AR",'Loomis-Task5(equations)'!U48,1,'Loomis-Task5(equations)'!AC48,"Mass",3,"HTPB",90,"IPDI (ARC)",10,"AIR (500 K)",100,"OPT:FOX","O","OF",'Loomis-Task5(equations)'!M48,1,0,"ISPV",FALSE,FALSE)</f>
        <v>#NAME?</v>
      </c>
      <c r="Q48" s="23" t="e">
        <f t="shared" ca="1" si="10"/>
        <v>#NAME?</v>
      </c>
      <c r="R48" s="25" t="e">
        <f t="shared" ca="1" si="11"/>
        <v>#NAME?</v>
      </c>
      <c r="S48" s="23" t="e">
        <f t="shared" ca="1" si="25"/>
        <v>#NAME?</v>
      </c>
      <c r="T48" s="23" t="e">
        <f t="shared" ca="1" si="12"/>
        <v>#NAME?</v>
      </c>
      <c r="U48" s="25" t="e">
        <f t="shared" ca="1" si="24"/>
        <v>#NAME?</v>
      </c>
      <c r="V48" s="25" t="e">
        <f t="shared" ca="1" si="22"/>
        <v>#NAME?</v>
      </c>
      <c r="W48" s="25" t="e">
        <f t="shared" ca="1" si="13"/>
        <v>#NAME?</v>
      </c>
      <c r="X48" s="25" t="e">
        <f t="shared" ca="1" si="14"/>
        <v>#NAME?</v>
      </c>
      <c r="Y48" t="e">
        <f t="shared" ca="1" si="26"/>
        <v>#NAME?</v>
      </c>
      <c r="Z48" s="25" t="e">
        <f t="shared" ca="1" si="16"/>
        <v>#NAME?</v>
      </c>
      <c r="AA48" s="26" t="e">
        <f t="shared" ca="1" si="23"/>
        <v>#NAME?</v>
      </c>
      <c r="AB48" s="27" t="e">
        <f t="shared" ca="1" si="17"/>
        <v>#NAME?</v>
      </c>
      <c r="AC48" s="28" t="e">
        <f t="shared" ca="1" si="18"/>
        <v>#NAME?</v>
      </c>
    </row>
    <row r="49" spans="1:29" x14ac:dyDescent="0.25">
      <c r="A49">
        <v>30</v>
      </c>
      <c r="B49">
        <v>0.3</v>
      </c>
      <c r="C49">
        <f t="shared" si="1"/>
        <v>3.3</v>
      </c>
      <c r="D49">
        <f t="shared" si="2"/>
        <v>114.88868422668006</v>
      </c>
      <c r="E49">
        <f t="shared" si="3"/>
        <v>912.31850660247596</v>
      </c>
      <c r="F49" s="23" t="e">
        <f t="shared" ca="1" si="19"/>
        <v>#NAME?</v>
      </c>
      <c r="G49">
        <f t="shared" si="4"/>
        <v>8</v>
      </c>
      <c r="H49">
        <f t="shared" si="5"/>
        <v>900</v>
      </c>
      <c r="I49" s="23">
        <f t="shared" si="6"/>
        <v>34.21194399759284</v>
      </c>
      <c r="J49">
        <f t="shared" si="7"/>
        <v>0.23383646367955244</v>
      </c>
      <c r="K49" s="24" t="e">
        <f t="shared" ca="1" si="8"/>
        <v>#NAME?</v>
      </c>
      <c r="L49" s="23" t="e">
        <f t="shared" ca="1" si="0"/>
        <v>#NAME?</v>
      </c>
      <c r="M49" s="25" t="e">
        <f t="shared" ca="1" si="20"/>
        <v>#NAME?</v>
      </c>
      <c r="N49" s="26" t="e">
        <f ca="1">[1]!CEQUEL("ROCKET","AR",'Loomis-Task5(equations)'!$B$15,1,'Loomis-Task5(equations)'!$B$4,"Mass",3,"HTPB",90,"IPDI (ARC)",10,"AIR (500 K)",100,"OPT:FOX","O","OF",'Loomis-Task5(equations)'!M49,1,0,"CSTAR",FALSE,FALSE)</f>
        <v>#NAME?</v>
      </c>
      <c r="O49" s="26" t="e">
        <f t="shared" ca="1" si="9"/>
        <v>#NAME?</v>
      </c>
      <c r="P49" s="25" t="e">
        <f ca="1">[1]!CEQUEL("ROCKET","AR",'Loomis-Task5(equations)'!U49,1,'Loomis-Task5(equations)'!AC49,"Mass",3,"HTPB",90,"IPDI (ARC)",10,"AIR (500 K)",100,"OPT:FOX","O","OF",'Loomis-Task5(equations)'!M49,1,0,"ISPV",FALSE,FALSE)</f>
        <v>#NAME?</v>
      </c>
      <c r="Q49" s="23" t="e">
        <f t="shared" ca="1" si="10"/>
        <v>#NAME?</v>
      </c>
      <c r="R49" s="25" t="e">
        <f t="shared" ca="1" si="11"/>
        <v>#NAME?</v>
      </c>
      <c r="S49" s="23" t="e">
        <f t="shared" ca="1" si="25"/>
        <v>#NAME?</v>
      </c>
      <c r="T49" s="23" t="e">
        <f t="shared" ca="1" si="12"/>
        <v>#NAME?</v>
      </c>
      <c r="U49" s="25" t="e">
        <f t="shared" ca="1" si="24"/>
        <v>#NAME?</v>
      </c>
      <c r="V49" s="25" t="e">
        <f t="shared" ca="1" si="22"/>
        <v>#NAME?</v>
      </c>
      <c r="W49" s="25" t="e">
        <f t="shared" ca="1" si="13"/>
        <v>#NAME?</v>
      </c>
      <c r="X49" s="25" t="e">
        <f t="shared" ca="1" si="14"/>
        <v>#NAME?</v>
      </c>
      <c r="Y49" t="e">
        <f t="shared" ca="1" si="26"/>
        <v>#NAME?</v>
      </c>
      <c r="Z49" s="25" t="e">
        <f t="shared" ca="1" si="16"/>
        <v>#NAME?</v>
      </c>
      <c r="AA49" s="26" t="e">
        <f t="shared" ca="1" si="23"/>
        <v>#NAME?</v>
      </c>
      <c r="AB49" s="27" t="e">
        <f t="shared" ca="1" si="17"/>
        <v>#NAME?</v>
      </c>
      <c r="AC49" s="28" t="e">
        <f t="shared" ca="1" si="18"/>
        <v>#NAME?</v>
      </c>
    </row>
    <row r="50" spans="1:29" x14ac:dyDescent="0.25">
      <c r="A50">
        <v>31</v>
      </c>
      <c r="B50">
        <v>0.31</v>
      </c>
      <c r="C50">
        <f t="shared" si="1"/>
        <v>3.31</v>
      </c>
      <c r="D50">
        <f t="shared" si="2"/>
        <v>114.58624925944058</v>
      </c>
      <c r="E50">
        <f t="shared" si="3"/>
        <v>915.08310813763489</v>
      </c>
      <c r="F50" s="23" t="e">
        <f t="shared" ca="1" si="19"/>
        <v>#NAME?</v>
      </c>
      <c r="G50">
        <f t="shared" si="4"/>
        <v>8</v>
      </c>
      <c r="H50">
        <f t="shared" si="5"/>
        <v>900</v>
      </c>
      <c r="I50" s="23">
        <f t="shared" si="6"/>
        <v>34.419603271995136</v>
      </c>
      <c r="J50">
        <f t="shared" si="7"/>
        <v>0.23242568883729842</v>
      </c>
      <c r="K50" s="24" t="e">
        <f t="shared" ca="1" si="8"/>
        <v>#NAME?</v>
      </c>
      <c r="L50" s="23" t="e">
        <f t="shared" ca="1" si="0"/>
        <v>#NAME?</v>
      </c>
      <c r="M50" s="25" t="e">
        <f t="shared" ca="1" si="20"/>
        <v>#NAME?</v>
      </c>
      <c r="N50" s="26" t="e">
        <f ca="1">[1]!CEQUEL("ROCKET","AR",'Loomis-Task5(equations)'!$B$15,1,'Loomis-Task5(equations)'!$B$4,"Mass",3,"HTPB",90,"IPDI (ARC)",10,"AIR (500 K)",100,"OPT:FOX","O","OF",'Loomis-Task5(equations)'!M50,1,0,"CSTAR",FALSE,FALSE)</f>
        <v>#NAME?</v>
      </c>
      <c r="O50" s="26" t="e">
        <f t="shared" ca="1" si="9"/>
        <v>#NAME?</v>
      </c>
      <c r="P50" s="25" t="e">
        <f ca="1">[1]!CEQUEL("ROCKET","AR",'Loomis-Task5(equations)'!U50,1,'Loomis-Task5(equations)'!AC50,"Mass",3,"HTPB",90,"IPDI (ARC)",10,"AIR (500 K)",100,"OPT:FOX","O","OF",'Loomis-Task5(equations)'!M50,1,0,"ISPV",FALSE,FALSE)</f>
        <v>#NAME?</v>
      </c>
      <c r="Q50" s="23" t="e">
        <f t="shared" ca="1" si="10"/>
        <v>#NAME?</v>
      </c>
      <c r="R50" s="25" t="e">
        <f t="shared" ca="1" si="11"/>
        <v>#NAME?</v>
      </c>
      <c r="S50" s="23" t="e">
        <f t="shared" ca="1" si="25"/>
        <v>#NAME?</v>
      </c>
      <c r="T50" s="23" t="e">
        <f t="shared" ca="1" si="12"/>
        <v>#NAME?</v>
      </c>
      <c r="U50" s="25" t="e">
        <f t="shared" ca="1" si="24"/>
        <v>#NAME?</v>
      </c>
      <c r="V50" s="25" t="e">
        <f t="shared" ca="1" si="22"/>
        <v>#NAME?</v>
      </c>
      <c r="W50" s="25" t="e">
        <f t="shared" ca="1" si="13"/>
        <v>#NAME?</v>
      </c>
      <c r="X50" s="25" t="e">
        <f t="shared" ca="1" si="14"/>
        <v>#NAME?</v>
      </c>
      <c r="Y50" t="e">
        <f t="shared" ca="1" si="26"/>
        <v>#NAME?</v>
      </c>
      <c r="Z50" s="25" t="e">
        <f t="shared" ca="1" si="16"/>
        <v>#NAME?</v>
      </c>
      <c r="AA50" s="26" t="e">
        <f t="shared" ca="1" si="23"/>
        <v>#NAME?</v>
      </c>
      <c r="AB50" s="27" t="e">
        <f t="shared" ca="1" si="17"/>
        <v>#NAME?</v>
      </c>
      <c r="AC50" s="28" t="e">
        <f t="shared" ca="1" si="18"/>
        <v>#NAME?</v>
      </c>
    </row>
    <row r="51" spans="1:29" x14ac:dyDescent="0.25">
      <c r="A51">
        <v>32</v>
      </c>
      <c r="B51">
        <v>0.32</v>
      </c>
      <c r="C51">
        <f t="shared" si="1"/>
        <v>3.32</v>
      </c>
      <c r="D51">
        <f t="shared" si="2"/>
        <v>114.28289920909295</v>
      </c>
      <c r="E51">
        <f t="shared" si="3"/>
        <v>917.84770967279394</v>
      </c>
      <c r="F51" s="23" t="e">
        <f t="shared" ca="1" si="19"/>
        <v>#NAME?</v>
      </c>
      <c r="G51">
        <f t="shared" si="4"/>
        <v>8</v>
      </c>
      <c r="H51">
        <f t="shared" si="5"/>
        <v>900</v>
      </c>
      <c r="I51" s="23">
        <f t="shared" si="6"/>
        <v>34.627890864928133</v>
      </c>
      <c r="J51">
        <f t="shared" si="7"/>
        <v>0.23102764275206178</v>
      </c>
      <c r="K51" s="24" t="e">
        <f t="shared" ca="1" si="8"/>
        <v>#NAME?</v>
      </c>
      <c r="L51" s="23" t="e">
        <f t="shared" ca="1" si="0"/>
        <v>#NAME?</v>
      </c>
      <c r="M51" s="25" t="e">
        <f t="shared" ca="1" si="20"/>
        <v>#NAME?</v>
      </c>
      <c r="N51" s="26" t="e">
        <f ca="1">[1]!CEQUEL("ROCKET","AR",'Loomis-Task5(equations)'!$B$15,1,'Loomis-Task5(equations)'!$B$4,"Mass",3,"HTPB",90,"IPDI (ARC)",10,"AIR (500 K)",100,"OPT:FOX","O","OF",'Loomis-Task5(equations)'!M51,1,0,"CSTAR",FALSE,FALSE)</f>
        <v>#NAME?</v>
      </c>
      <c r="O51" s="26" t="e">
        <f t="shared" ca="1" si="9"/>
        <v>#NAME?</v>
      </c>
      <c r="P51" s="25" t="e">
        <f ca="1">[1]!CEQUEL("ROCKET","AR",'Loomis-Task5(equations)'!U51,1,'Loomis-Task5(equations)'!AC51,"Mass",3,"HTPB",90,"IPDI (ARC)",10,"AIR (500 K)",100,"OPT:FOX","O","OF",'Loomis-Task5(equations)'!M51,1,0,"ISPV",FALSE,FALSE)</f>
        <v>#NAME?</v>
      </c>
      <c r="Q51" s="23" t="e">
        <f t="shared" ca="1" si="10"/>
        <v>#NAME?</v>
      </c>
      <c r="R51" s="25" t="e">
        <f t="shared" ca="1" si="11"/>
        <v>#NAME?</v>
      </c>
      <c r="S51" s="23" t="e">
        <f t="shared" ca="1" si="25"/>
        <v>#NAME?</v>
      </c>
      <c r="T51" s="23" t="e">
        <f t="shared" ca="1" si="12"/>
        <v>#NAME?</v>
      </c>
      <c r="U51" s="25" t="e">
        <f t="shared" ca="1" si="24"/>
        <v>#NAME?</v>
      </c>
      <c r="V51" s="25" t="e">
        <f t="shared" ca="1" si="22"/>
        <v>#NAME?</v>
      </c>
      <c r="W51" s="25" t="e">
        <f t="shared" ca="1" si="13"/>
        <v>#NAME?</v>
      </c>
      <c r="X51" s="25" t="e">
        <f t="shared" ca="1" si="14"/>
        <v>#NAME?</v>
      </c>
      <c r="Y51" t="e">
        <f t="shared" ca="1" si="26"/>
        <v>#NAME?</v>
      </c>
      <c r="Z51" s="25" t="e">
        <f t="shared" ca="1" si="16"/>
        <v>#NAME?</v>
      </c>
      <c r="AA51" s="26" t="e">
        <f t="shared" ca="1" si="23"/>
        <v>#NAME?</v>
      </c>
      <c r="AB51" s="27" t="e">
        <f t="shared" ca="1" si="17"/>
        <v>#NAME?</v>
      </c>
      <c r="AC51" s="28" t="e">
        <f t="shared" ca="1" si="18"/>
        <v>#NAME?</v>
      </c>
    </row>
    <row r="52" spans="1:29" x14ac:dyDescent="0.25">
      <c r="A52">
        <v>33</v>
      </c>
      <c r="B52">
        <v>0.33</v>
      </c>
      <c r="C52">
        <f t="shared" si="1"/>
        <v>3.33</v>
      </c>
      <c r="D52">
        <f t="shared" si="2"/>
        <v>113.97863407563717</v>
      </c>
      <c r="E52">
        <f t="shared" si="3"/>
        <v>920.61231120795287</v>
      </c>
      <c r="F52" s="23" t="e">
        <f t="shared" ca="1" si="19"/>
        <v>#NAME?</v>
      </c>
      <c r="G52">
        <f t="shared" si="4"/>
        <v>8</v>
      </c>
      <c r="H52">
        <f t="shared" si="5"/>
        <v>900</v>
      </c>
      <c r="I52" s="23">
        <f t="shared" si="6"/>
        <v>34.83680677639186</v>
      </c>
      <c r="J52">
        <f t="shared" si="7"/>
        <v>0.22964217275566784</v>
      </c>
      <c r="K52" s="24" t="e">
        <f t="shared" ca="1" si="8"/>
        <v>#NAME?</v>
      </c>
      <c r="L52" s="23" t="e">
        <f t="shared" ca="1" si="0"/>
        <v>#NAME?</v>
      </c>
      <c r="M52" s="25" t="e">
        <f t="shared" ca="1" si="20"/>
        <v>#NAME?</v>
      </c>
      <c r="N52" s="26" t="e">
        <f ca="1">[1]!CEQUEL("ROCKET","AR",'Loomis-Task5(equations)'!$B$15,1,'Loomis-Task5(equations)'!$B$4,"Mass",3,"HTPB",90,"IPDI (ARC)",10,"AIR (500 K)",100,"OPT:FOX","O","OF",'Loomis-Task5(equations)'!M52,1,0,"CSTAR",FALSE,FALSE)</f>
        <v>#NAME?</v>
      </c>
      <c r="O52" s="26" t="e">
        <f t="shared" ca="1" si="9"/>
        <v>#NAME?</v>
      </c>
      <c r="P52" s="25" t="e">
        <f ca="1">[1]!CEQUEL("ROCKET","AR",'Loomis-Task5(equations)'!U52,1,'Loomis-Task5(equations)'!AC52,"Mass",3,"HTPB",90,"IPDI (ARC)",10,"AIR (500 K)",100,"OPT:FOX","O","OF",'Loomis-Task5(equations)'!M52,1,0,"ISPV",FALSE,FALSE)</f>
        <v>#NAME?</v>
      </c>
      <c r="Q52" s="23" t="e">
        <f t="shared" ca="1" si="10"/>
        <v>#NAME?</v>
      </c>
      <c r="R52" s="25" t="e">
        <f t="shared" ca="1" si="11"/>
        <v>#NAME?</v>
      </c>
      <c r="S52" s="23" t="e">
        <f t="shared" ca="1" si="25"/>
        <v>#NAME?</v>
      </c>
      <c r="T52" s="23" t="e">
        <f t="shared" ca="1" si="12"/>
        <v>#NAME?</v>
      </c>
      <c r="U52" s="25" t="e">
        <f t="shared" ca="1" si="24"/>
        <v>#NAME?</v>
      </c>
      <c r="V52" s="25" t="e">
        <f t="shared" ca="1" si="22"/>
        <v>#NAME?</v>
      </c>
      <c r="W52" s="25" t="e">
        <f t="shared" ca="1" si="13"/>
        <v>#NAME?</v>
      </c>
      <c r="X52" s="25" t="e">
        <f t="shared" ca="1" si="14"/>
        <v>#NAME?</v>
      </c>
      <c r="Y52" t="e">
        <f t="shared" ca="1" si="26"/>
        <v>#NAME?</v>
      </c>
      <c r="Z52" s="25" t="e">
        <f t="shared" ca="1" si="16"/>
        <v>#NAME?</v>
      </c>
      <c r="AA52" s="26" t="e">
        <f t="shared" ca="1" si="23"/>
        <v>#NAME?</v>
      </c>
      <c r="AB52" s="27" t="e">
        <f t="shared" ca="1" si="17"/>
        <v>#NAME?</v>
      </c>
      <c r="AC52" s="28" t="e">
        <f t="shared" ca="1" si="18"/>
        <v>#NAME?</v>
      </c>
    </row>
    <row r="53" spans="1:29" x14ac:dyDescent="0.25">
      <c r="A53">
        <v>34</v>
      </c>
      <c r="B53">
        <v>0.34</v>
      </c>
      <c r="C53">
        <f t="shared" si="1"/>
        <v>3.34</v>
      </c>
      <c r="D53">
        <f t="shared" si="2"/>
        <v>113.67345385907328</v>
      </c>
      <c r="E53">
        <f t="shared" si="3"/>
        <v>923.37691274311192</v>
      </c>
      <c r="F53" s="23" t="e">
        <f t="shared" ca="1" si="19"/>
        <v>#NAME?</v>
      </c>
      <c r="G53">
        <f t="shared" si="4"/>
        <v>8</v>
      </c>
      <c r="H53">
        <f t="shared" si="5"/>
        <v>900</v>
      </c>
      <c r="I53" s="23">
        <f t="shared" si="6"/>
        <v>35.046351006386296</v>
      </c>
      <c r="J53">
        <f t="shared" si="7"/>
        <v>0.22826912846196759</v>
      </c>
      <c r="K53" s="24" t="e">
        <f t="shared" ca="1" si="8"/>
        <v>#NAME?</v>
      </c>
      <c r="L53" s="23" t="e">
        <f t="shared" ca="1" si="0"/>
        <v>#NAME?</v>
      </c>
      <c r="M53" s="25" t="e">
        <f t="shared" ca="1" si="20"/>
        <v>#NAME?</v>
      </c>
      <c r="N53" s="26" t="e">
        <f ca="1">[1]!CEQUEL("ROCKET","AR",'Loomis-Task5(equations)'!$B$15,1,'Loomis-Task5(equations)'!$B$4,"Mass",3,"HTPB",90,"IPDI (ARC)",10,"AIR (500 K)",100,"OPT:FOX","O","OF",'Loomis-Task5(equations)'!M53,1,0,"CSTAR",FALSE,FALSE)</f>
        <v>#NAME?</v>
      </c>
      <c r="O53" s="26" t="e">
        <f t="shared" ca="1" si="9"/>
        <v>#NAME?</v>
      </c>
      <c r="P53" s="25" t="e">
        <f ca="1">[1]!CEQUEL("ROCKET","AR",'Loomis-Task5(equations)'!U53,1,'Loomis-Task5(equations)'!AC53,"Mass",3,"HTPB",90,"IPDI (ARC)",10,"AIR (500 K)",100,"OPT:FOX","O","OF",'Loomis-Task5(equations)'!M53,1,0,"ISPV",FALSE,FALSE)</f>
        <v>#NAME?</v>
      </c>
      <c r="Q53" s="23" t="e">
        <f t="shared" ca="1" si="10"/>
        <v>#NAME?</v>
      </c>
      <c r="R53" s="25" t="e">
        <f t="shared" ca="1" si="11"/>
        <v>#NAME?</v>
      </c>
      <c r="S53" s="23" t="e">
        <f t="shared" ca="1" si="25"/>
        <v>#NAME?</v>
      </c>
      <c r="T53" s="23" t="e">
        <f t="shared" ca="1" si="12"/>
        <v>#NAME?</v>
      </c>
      <c r="U53" s="25" t="e">
        <f t="shared" ca="1" si="24"/>
        <v>#NAME?</v>
      </c>
      <c r="V53" s="25" t="e">
        <f t="shared" ca="1" si="22"/>
        <v>#NAME?</v>
      </c>
      <c r="W53" s="25" t="e">
        <f t="shared" ca="1" si="13"/>
        <v>#NAME?</v>
      </c>
      <c r="X53" s="25" t="e">
        <f t="shared" ca="1" si="14"/>
        <v>#NAME?</v>
      </c>
      <c r="Y53" t="e">
        <f t="shared" ca="1" si="26"/>
        <v>#NAME?</v>
      </c>
      <c r="Z53" s="25" t="e">
        <f t="shared" ca="1" si="16"/>
        <v>#NAME?</v>
      </c>
      <c r="AA53" s="26" t="e">
        <f t="shared" ca="1" si="23"/>
        <v>#NAME?</v>
      </c>
      <c r="AB53" s="27" t="e">
        <f t="shared" ca="1" si="17"/>
        <v>#NAME?</v>
      </c>
      <c r="AC53" s="28" t="e">
        <f t="shared" ca="1" si="18"/>
        <v>#NAME?</v>
      </c>
    </row>
    <row r="54" spans="1:29" x14ac:dyDescent="0.25">
      <c r="A54">
        <v>35</v>
      </c>
      <c r="B54">
        <v>0.35</v>
      </c>
      <c r="C54">
        <f t="shared" si="1"/>
        <v>3.35</v>
      </c>
      <c r="D54">
        <f t="shared" si="2"/>
        <v>113.36735855940124</v>
      </c>
      <c r="E54">
        <f t="shared" si="3"/>
        <v>926.14151427827107</v>
      </c>
      <c r="F54" s="23" t="e">
        <f t="shared" ca="1" si="19"/>
        <v>#NAME?</v>
      </c>
      <c r="G54">
        <f t="shared" si="4"/>
        <v>8</v>
      </c>
      <c r="H54">
        <f t="shared" si="5"/>
        <v>900</v>
      </c>
      <c r="I54" s="23">
        <f t="shared" si="6"/>
        <v>35.256523554911453</v>
      </c>
      <c r="J54">
        <f t="shared" si="7"/>
        <v>0.22690836172602588</v>
      </c>
      <c r="K54" s="24" t="e">
        <f t="shared" ca="1" si="8"/>
        <v>#NAME?</v>
      </c>
      <c r="L54" s="23" t="e">
        <f t="shared" ca="1" si="0"/>
        <v>#NAME?</v>
      </c>
      <c r="M54" s="25" t="e">
        <f t="shared" ca="1" si="20"/>
        <v>#NAME?</v>
      </c>
      <c r="N54" s="26" t="e">
        <f ca="1">[1]!CEQUEL("ROCKET","AR",'Loomis-Task5(equations)'!$B$15,1,'Loomis-Task5(equations)'!$B$4,"Mass",3,"HTPB",90,"IPDI (ARC)",10,"AIR (500 K)",100,"OPT:FOX","O","OF",'Loomis-Task5(equations)'!M54,1,0,"CSTAR",FALSE,FALSE)</f>
        <v>#NAME?</v>
      </c>
      <c r="O54" s="26" t="e">
        <f t="shared" ca="1" si="9"/>
        <v>#NAME?</v>
      </c>
      <c r="P54" s="25" t="e">
        <f ca="1">[1]!CEQUEL("ROCKET","AR",'Loomis-Task5(equations)'!U54,1,'Loomis-Task5(equations)'!AC54,"Mass",3,"HTPB",90,"IPDI (ARC)",10,"AIR (500 K)",100,"OPT:FOX","O","OF",'Loomis-Task5(equations)'!M54,1,0,"ISPV",FALSE,FALSE)</f>
        <v>#NAME?</v>
      </c>
      <c r="Q54" s="23" t="e">
        <f t="shared" ca="1" si="10"/>
        <v>#NAME?</v>
      </c>
      <c r="R54" s="25" t="e">
        <f t="shared" ca="1" si="11"/>
        <v>#NAME?</v>
      </c>
      <c r="S54" s="23" t="e">
        <f t="shared" ca="1" si="25"/>
        <v>#NAME?</v>
      </c>
      <c r="T54" s="23" t="e">
        <f t="shared" ca="1" si="12"/>
        <v>#NAME?</v>
      </c>
      <c r="U54" s="25" t="e">
        <f t="shared" ca="1" si="24"/>
        <v>#NAME?</v>
      </c>
      <c r="V54" s="25" t="e">
        <f t="shared" ca="1" si="22"/>
        <v>#NAME?</v>
      </c>
      <c r="W54" s="25" t="e">
        <f t="shared" ca="1" si="13"/>
        <v>#NAME?</v>
      </c>
      <c r="X54" s="25" t="e">
        <f t="shared" ca="1" si="14"/>
        <v>#NAME?</v>
      </c>
      <c r="Y54" t="e">
        <f t="shared" ca="1" si="26"/>
        <v>#NAME?</v>
      </c>
      <c r="Z54" s="25" t="e">
        <f t="shared" ca="1" si="16"/>
        <v>#NAME?</v>
      </c>
      <c r="AA54" s="26" t="e">
        <f t="shared" ca="1" si="23"/>
        <v>#NAME?</v>
      </c>
      <c r="AB54" s="27" t="e">
        <f t="shared" ca="1" si="17"/>
        <v>#NAME?</v>
      </c>
      <c r="AC54" s="28" t="e">
        <f t="shared" ca="1" si="18"/>
        <v>#NAME?</v>
      </c>
    </row>
    <row r="55" spans="1:29" x14ac:dyDescent="0.25">
      <c r="A55">
        <v>36</v>
      </c>
      <c r="B55">
        <v>0.36</v>
      </c>
      <c r="C55">
        <f t="shared" si="1"/>
        <v>3.36</v>
      </c>
      <c r="D55">
        <f t="shared" si="2"/>
        <v>113.06034817662105</v>
      </c>
      <c r="E55">
        <f t="shared" si="3"/>
        <v>928.90611581342989</v>
      </c>
      <c r="F55" s="23" t="e">
        <f t="shared" ca="1" si="19"/>
        <v>#NAME?</v>
      </c>
      <c r="G55">
        <f t="shared" si="4"/>
        <v>8</v>
      </c>
      <c r="H55">
        <f t="shared" si="5"/>
        <v>900</v>
      </c>
      <c r="I55" s="23">
        <f t="shared" si="6"/>
        <v>35.467324421967326</v>
      </c>
      <c r="J55">
        <f t="shared" si="7"/>
        <v>0.22555972660416007</v>
      </c>
      <c r="K55" s="24" t="e">
        <f t="shared" ca="1" si="8"/>
        <v>#NAME?</v>
      </c>
      <c r="L55" s="23" t="e">
        <f t="shared" ca="1" si="0"/>
        <v>#NAME?</v>
      </c>
      <c r="M55" s="25" t="e">
        <f t="shared" ca="1" si="20"/>
        <v>#NAME?</v>
      </c>
      <c r="N55" s="26" t="e">
        <f ca="1">[1]!CEQUEL("ROCKET","AR",'Loomis-Task5(equations)'!$B$15,1,'Loomis-Task5(equations)'!$B$4,"Mass",3,"HTPB",90,"IPDI (ARC)",10,"AIR (500 K)",100,"OPT:FOX","O","OF",'Loomis-Task5(equations)'!M55,1,0,"CSTAR",FALSE,FALSE)</f>
        <v>#NAME?</v>
      </c>
      <c r="O55" s="26" t="e">
        <f t="shared" ca="1" si="9"/>
        <v>#NAME?</v>
      </c>
      <c r="P55" s="25" t="e">
        <f ca="1">[1]!CEQUEL("ROCKET","AR",'Loomis-Task5(equations)'!U55,1,'Loomis-Task5(equations)'!AC55,"Mass",3,"HTPB",90,"IPDI (ARC)",10,"AIR (500 K)",100,"OPT:FOX","O","OF",'Loomis-Task5(equations)'!M55,1,0,"ISPV",FALSE,FALSE)</f>
        <v>#NAME?</v>
      </c>
      <c r="Q55" s="23" t="e">
        <f t="shared" ca="1" si="10"/>
        <v>#NAME?</v>
      </c>
      <c r="R55" s="25" t="e">
        <f t="shared" ca="1" si="11"/>
        <v>#NAME?</v>
      </c>
      <c r="S55" s="23" t="e">
        <f t="shared" ca="1" si="25"/>
        <v>#NAME?</v>
      </c>
      <c r="T55" s="23" t="e">
        <f t="shared" ca="1" si="12"/>
        <v>#NAME?</v>
      </c>
      <c r="U55" s="25" t="e">
        <f t="shared" ca="1" si="24"/>
        <v>#NAME?</v>
      </c>
      <c r="V55" s="25" t="e">
        <f t="shared" ca="1" si="22"/>
        <v>#NAME?</v>
      </c>
      <c r="W55" s="25" t="e">
        <f t="shared" ca="1" si="13"/>
        <v>#NAME?</v>
      </c>
      <c r="X55" s="25" t="e">
        <f t="shared" ca="1" si="14"/>
        <v>#NAME?</v>
      </c>
      <c r="Y55" t="e">
        <f t="shared" ca="1" si="26"/>
        <v>#NAME?</v>
      </c>
      <c r="Z55" s="25" t="e">
        <f t="shared" ca="1" si="16"/>
        <v>#NAME?</v>
      </c>
      <c r="AA55" s="26" t="e">
        <f t="shared" ca="1" si="23"/>
        <v>#NAME?</v>
      </c>
      <c r="AB55" s="27" t="e">
        <f t="shared" ca="1" si="17"/>
        <v>#NAME?</v>
      </c>
      <c r="AC55" s="28" t="e">
        <f t="shared" ca="1" si="18"/>
        <v>#NAME?</v>
      </c>
    </row>
    <row r="56" spans="1:29" x14ac:dyDescent="0.25">
      <c r="A56">
        <v>37</v>
      </c>
      <c r="B56">
        <v>0.37</v>
      </c>
      <c r="C56">
        <f t="shared" si="1"/>
        <v>3.37</v>
      </c>
      <c r="D56">
        <f t="shared" si="2"/>
        <v>112.75242271073274</v>
      </c>
      <c r="E56">
        <f t="shared" si="3"/>
        <v>931.67071734858905</v>
      </c>
      <c r="F56" s="23" t="e">
        <f t="shared" ca="1" si="19"/>
        <v>#NAME?</v>
      </c>
      <c r="G56">
        <f t="shared" si="4"/>
        <v>8</v>
      </c>
      <c r="H56">
        <f t="shared" si="5"/>
        <v>900</v>
      </c>
      <c r="I56" s="23">
        <f t="shared" si="6"/>
        <v>35.678753607553922</v>
      </c>
      <c r="J56">
        <f t="shared" si="7"/>
        <v>0.22422307931480645</v>
      </c>
      <c r="K56" s="24" t="e">
        <f t="shared" ca="1" si="8"/>
        <v>#NAME?</v>
      </c>
      <c r="L56" s="23" t="e">
        <f t="shared" ca="1" si="0"/>
        <v>#NAME?</v>
      </c>
      <c r="M56" s="25" t="e">
        <f t="shared" ca="1" si="20"/>
        <v>#NAME?</v>
      </c>
      <c r="N56" s="26" t="e">
        <f ca="1">[1]!CEQUEL("ROCKET","AR",'Loomis-Task5(equations)'!$B$15,1,'Loomis-Task5(equations)'!$B$4,"Mass",3,"HTPB",90,"IPDI (ARC)",10,"AIR (500 K)",100,"OPT:FOX","O","OF",'Loomis-Task5(equations)'!M56,1,0,"CSTAR",FALSE,FALSE)</f>
        <v>#NAME?</v>
      </c>
      <c r="O56" s="26" t="e">
        <f t="shared" ca="1" si="9"/>
        <v>#NAME?</v>
      </c>
      <c r="P56" s="25" t="e">
        <f ca="1">[1]!CEQUEL("ROCKET","AR",'Loomis-Task5(equations)'!U56,1,'Loomis-Task5(equations)'!AC56,"Mass",3,"HTPB",90,"IPDI (ARC)",10,"AIR (500 K)",100,"OPT:FOX","O","OF",'Loomis-Task5(equations)'!M56,1,0,"ISPV",FALSE,FALSE)</f>
        <v>#NAME?</v>
      </c>
      <c r="Q56" s="23" t="e">
        <f t="shared" ca="1" si="10"/>
        <v>#NAME?</v>
      </c>
      <c r="R56" s="25" t="e">
        <f t="shared" ca="1" si="11"/>
        <v>#NAME?</v>
      </c>
      <c r="S56" s="23" t="e">
        <f t="shared" ca="1" si="25"/>
        <v>#NAME?</v>
      </c>
      <c r="T56" s="23" t="e">
        <f t="shared" ca="1" si="12"/>
        <v>#NAME?</v>
      </c>
      <c r="U56" s="25" t="e">
        <f t="shared" ca="1" si="24"/>
        <v>#NAME?</v>
      </c>
      <c r="V56" s="25" t="e">
        <f t="shared" ca="1" si="22"/>
        <v>#NAME?</v>
      </c>
      <c r="W56" s="25" t="e">
        <f t="shared" ca="1" si="13"/>
        <v>#NAME?</v>
      </c>
      <c r="X56" s="25" t="e">
        <f t="shared" ca="1" si="14"/>
        <v>#NAME?</v>
      </c>
      <c r="Y56" t="e">
        <f t="shared" ca="1" si="26"/>
        <v>#NAME?</v>
      </c>
      <c r="Z56" s="25" t="e">
        <f t="shared" ca="1" si="16"/>
        <v>#NAME?</v>
      </c>
      <c r="AA56" s="26" t="e">
        <f t="shared" ca="1" si="23"/>
        <v>#NAME?</v>
      </c>
      <c r="AB56" s="27" t="e">
        <f t="shared" ca="1" si="17"/>
        <v>#NAME?</v>
      </c>
      <c r="AC56" s="28" t="e">
        <f t="shared" ca="1" si="18"/>
        <v>#NAME?</v>
      </c>
    </row>
    <row r="57" spans="1:29" x14ac:dyDescent="0.25">
      <c r="A57">
        <v>38</v>
      </c>
      <c r="B57">
        <v>0.38</v>
      </c>
      <c r="C57">
        <f t="shared" si="1"/>
        <v>3.38</v>
      </c>
      <c r="D57">
        <f t="shared" si="2"/>
        <v>112.4435821617363</v>
      </c>
      <c r="E57">
        <f t="shared" si="3"/>
        <v>934.4353188837481</v>
      </c>
      <c r="F57" s="23" t="e">
        <f t="shared" ca="1" si="19"/>
        <v>#NAME?</v>
      </c>
      <c r="G57">
        <f t="shared" si="4"/>
        <v>8</v>
      </c>
      <c r="H57">
        <f t="shared" si="5"/>
        <v>900</v>
      </c>
      <c r="I57" s="23">
        <f t="shared" si="6"/>
        <v>35.890811111671226</v>
      </c>
      <c r="J57">
        <f t="shared" si="7"/>
        <v>0.22289827820019659</v>
      </c>
      <c r="K57" s="24" t="e">
        <f t="shared" ca="1" si="8"/>
        <v>#NAME?</v>
      </c>
      <c r="L57" s="23" t="e">
        <f t="shared" ca="1" si="0"/>
        <v>#NAME?</v>
      </c>
      <c r="M57" s="25" t="e">
        <f t="shared" ca="1" si="20"/>
        <v>#NAME?</v>
      </c>
      <c r="N57" s="26" t="e">
        <f ca="1">[1]!CEQUEL("ROCKET","AR",'Loomis-Task5(equations)'!$B$15,1,'Loomis-Task5(equations)'!$B$4,"Mass",3,"HTPB",90,"IPDI (ARC)",10,"AIR (500 K)",100,"OPT:FOX","O","OF",'Loomis-Task5(equations)'!M57,1,0,"CSTAR",FALSE,FALSE)</f>
        <v>#NAME?</v>
      </c>
      <c r="O57" s="26" t="e">
        <f t="shared" ca="1" si="9"/>
        <v>#NAME?</v>
      </c>
      <c r="P57" s="25" t="e">
        <f ca="1">[1]!CEQUEL("ROCKET","AR",'Loomis-Task5(equations)'!U57,1,'Loomis-Task5(equations)'!AC57,"Mass",3,"HTPB",90,"IPDI (ARC)",10,"AIR (500 K)",100,"OPT:FOX","O","OF",'Loomis-Task5(equations)'!M57,1,0,"ISPV",FALSE,FALSE)</f>
        <v>#NAME?</v>
      </c>
      <c r="Q57" s="23" t="e">
        <f t="shared" ca="1" si="10"/>
        <v>#NAME?</v>
      </c>
      <c r="R57" s="25" t="e">
        <f t="shared" ca="1" si="11"/>
        <v>#NAME?</v>
      </c>
      <c r="S57" s="23" t="e">
        <f t="shared" ca="1" si="25"/>
        <v>#NAME?</v>
      </c>
      <c r="T57" s="23" t="e">
        <f t="shared" ca="1" si="12"/>
        <v>#NAME?</v>
      </c>
      <c r="U57" s="25" t="e">
        <f t="shared" ca="1" si="24"/>
        <v>#NAME?</v>
      </c>
      <c r="V57" s="25" t="e">
        <f t="shared" ca="1" si="22"/>
        <v>#NAME?</v>
      </c>
      <c r="W57" s="25" t="e">
        <f t="shared" ca="1" si="13"/>
        <v>#NAME?</v>
      </c>
      <c r="X57" s="25" t="e">
        <f t="shared" ca="1" si="14"/>
        <v>#NAME?</v>
      </c>
      <c r="Y57" t="e">
        <f t="shared" ca="1" si="26"/>
        <v>#NAME?</v>
      </c>
      <c r="Z57" s="25" t="e">
        <f t="shared" ca="1" si="16"/>
        <v>#NAME?</v>
      </c>
      <c r="AA57" s="26" t="e">
        <f t="shared" ca="1" si="23"/>
        <v>#NAME?</v>
      </c>
      <c r="AB57" s="27" t="e">
        <f t="shared" ca="1" si="17"/>
        <v>#NAME?</v>
      </c>
      <c r="AC57" s="28" t="e">
        <f t="shared" ca="1" si="18"/>
        <v>#NAME?</v>
      </c>
    </row>
    <row r="58" spans="1:29" x14ac:dyDescent="0.25">
      <c r="A58">
        <v>39</v>
      </c>
      <c r="B58">
        <v>0.39</v>
      </c>
      <c r="C58">
        <f t="shared" si="1"/>
        <v>3.39</v>
      </c>
      <c r="D58">
        <f t="shared" si="2"/>
        <v>112.1338265296317</v>
      </c>
      <c r="E58">
        <f t="shared" si="3"/>
        <v>937.19992041890714</v>
      </c>
      <c r="F58" s="23" t="e">
        <f t="shared" ca="1" si="19"/>
        <v>#NAME?</v>
      </c>
      <c r="G58">
        <f t="shared" si="4"/>
        <v>8</v>
      </c>
      <c r="H58">
        <f t="shared" si="5"/>
        <v>900</v>
      </c>
      <c r="I58" s="23">
        <f t="shared" si="6"/>
        <v>36.10349693431926</v>
      </c>
      <c r="J58">
        <f t="shared" si="7"/>
        <v>0.22158518368882324</v>
      </c>
      <c r="K58" s="24" t="e">
        <f t="shared" ca="1" si="8"/>
        <v>#NAME?</v>
      </c>
      <c r="L58" s="23" t="e">
        <f t="shared" ca="1" si="0"/>
        <v>#NAME?</v>
      </c>
      <c r="M58" s="25" t="e">
        <f t="shared" ca="1" si="20"/>
        <v>#NAME?</v>
      </c>
      <c r="N58" s="26" t="e">
        <f ca="1">[1]!CEQUEL("ROCKET","AR",'Loomis-Task5(equations)'!$B$15,1,'Loomis-Task5(equations)'!$B$4,"Mass",3,"HTPB",90,"IPDI (ARC)",10,"AIR (500 K)",100,"OPT:FOX","O","OF",'Loomis-Task5(equations)'!M58,1,0,"CSTAR",FALSE,FALSE)</f>
        <v>#NAME?</v>
      </c>
      <c r="O58" s="26" t="e">
        <f t="shared" ca="1" si="9"/>
        <v>#NAME?</v>
      </c>
      <c r="P58" s="25" t="e">
        <f ca="1">[1]!CEQUEL("ROCKET","AR",'Loomis-Task5(equations)'!U58,1,'Loomis-Task5(equations)'!AC58,"Mass",3,"HTPB",90,"IPDI (ARC)",10,"AIR (500 K)",100,"OPT:FOX","O","OF",'Loomis-Task5(equations)'!M58,1,0,"ISPV",FALSE,FALSE)</f>
        <v>#NAME?</v>
      </c>
      <c r="Q58" s="23" t="e">
        <f t="shared" ca="1" si="10"/>
        <v>#NAME?</v>
      </c>
      <c r="R58" s="25" t="e">
        <f t="shared" ca="1" si="11"/>
        <v>#NAME?</v>
      </c>
      <c r="S58" s="23" t="e">
        <f t="shared" ca="1" si="25"/>
        <v>#NAME?</v>
      </c>
      <c r="T58" s="23" t="e">
        <f t="shared" ca="1" si="12"/>
        <v>#NAME?</v>
      </c>
      <c r="U58" s="25" t="e">
        <f t="shared" ca="1" si="24"/>
        <v>#NAME?</v>
      </c>
      <c r="V58" s="25" t="e">
        <f t="shared" ca="1" si="22"/>
        <v>#NAME?</v>
      </c>
      <c r="W58" s="25" t="e">
        <f t="shared" ca="1" si="13"/>
        <v>#NAME?</v>
      </c>
      <c r="X58" s="25" t="e">
        <f t="shared" ca="1" si="14"/>
        <v>#NAME?</v>
      </c>
      <c r="Y58" t="e">
        <f t="shared" ca="1" si="26"/>
        <v>#NAME?</v>
      </c>
      <c r="Z58" s="25" t="e">
        <f t="shared" ca="1" si="16"/>
        <v>#NAME?</v>
      </c>
      <c r="AA58" s="26" t="e">
        <f t="shared" ca="1" si="23"/>
        <v>#NAME?</v>
      </c>
      <c r="AB58" s="27" t="e">
        <f t="shared" ca="1" si="17"/>
        <v>#NAME?</v>
      </c>
      <c r="AC58" s="28" t="e">
        <f t="shared" ca="1" si="18"/>
        <v>#NAME?</v>
      </c>
    </row>
    <row r="59" spans="1:29" x14ac:dyDescent="0.25">
      <c r="A59">
        <v>40</v>
      </c>
      <c r="B59">
        <v>0.4</v>
      </c>
      <c r="C59">
        <f t="shared" si="1"/>
        <v>3.4</v>
      </c>
      <c r="D59">
        <f t="shared" si="2"/>
        <v>111.823155814419</v>
      </c>
      <c r="E59">
        <f t="shared" si="3"/>
        <v>939.96452195406607</v>
      </c>
      <c r="F59" s="23" t="e">
        <f t="shared" ca="1" si="19"/>
        <v>#NAME?</v>
      </c>
      <c r="G59">
        <f t="shared" si="4"/>
        <v>8</v>
      </c>
      <c r="H59">
        <f t="shared" si="5"/>
        <v>900</v>
      </c>
      <c r="I59" s="23">
        <f t="shared" si="6"/>
        <v>36.316811075498002</v>
      </c>
      <c r="J59">
        <f t="shared" si="7"/>
        <v>0.22028365825867871</v>
      </c>
      <c r="K59" s="24" t="e">
        <f t="shared" ca="1" si="8"/>
        <v>#NAME?</v>
      </c>
      <c r="L59" s="23" t="e">
        <f t="shared" ca="1" si="0"/>
        <v>#NAME?</v>
      </c>
      <c r="M59" s="25" t="e">
        <f t="shared" ca="1" si="20"/>
        <v>#NAME?</v>
      </c>
      <c r="N59" s="26" t="e">
        <f ca="1">[1]!CEQUEL("ROCKET","AR",'Loomis-Task5(equations)'!$B$15,1,'Loomis-Task5(equations)'!$B$4,"Mass",3,"HTPB",90,"IPDI (ARC)",10,"AIR (500 K)",100,"OPT:FOX","O","OF",'Loomis-Task5(equations)'!M59,1,0,"CSTAR",FALSE,FALSE)</f>
        <v>#NAME?</v>
      </c>
      <c r="O59" s="26" t="e">
        <f t="shared" ca="1" si="9"/>
        <v>#NAME?</v>
      </c>
      <c r="P59" s="25" t="e">
        <f ca="1">[1]!CEQUEL("ROCKET","AR",'Loomis-Task5(equations)'!U59,1,'Loomis-Task5(equations)'!AC59,"Mass",3,"HTPB",90,"IPDI (ARC)",10,"AIR (500 K)",100,"OPT:FOX","O","OF",'Loomis-Task5(equations)'!M59,1,0,"ISPV",FALSE,FALSE)</f>
        <v>#NAME?</v>
      </c>
      <c r="Q59" s="23" t="e">
        <f t="shared" ca="1" si="10"/>
        <v>#NAME?</v>
      </c>
      <c r="R59" s="25" t="e">
        <f t="shared" ca="1" si="11"/>
        <v>#NAME?</v>
      </c>
      <c r="S59" s="23" t="e">
        <f t="shared" ca="1" si="25"/>
        <v>#NAME?</v>
      </c>
      <c r="T59" s="23" t="e">
        <f t="shared" ca="1" si="12"/>
        <v>#NAME?</v>
      </c>
      <c r="U59" s="25" t="e">
        <f t="shared" ca="1" si="24"/>
        <v>#NAME?</v>
      </c>
      <c r="V59" s="25" t="e">
        <f t="shared" ca="1" si="22"/>
        <v>#NAME?</v>
      </c>
      <c r="W59" s="25" t="e">
        <f t="shared" ca="1" si="13"/>
        <v>#NAME?</v>
      </c>
      <c r="X59" s="25" t="e">
        <f t="shared" ca="1" si="14"/>
        <v>#NAME?</v>
      </c>
      <c r="Y59" t="e">
        <f t="shared" ca="1" si="26"/>
        <v>#NAME?</v>
      </c>
      <c r="Z59" s="25" t="e">
        <f t="shared" ca="1" si="16"/>
        <v>#NAME?</v>
      </c>
      <c r="AA59" s="26" t="e">
        <f t="shared" ca="1" si="23"/>
        <v>#NAME?</v>
      </c>
      <c r="AB59" s="27" t="e">
        <f t="shared" ca="1" si="17"/>
        <v>#NAME?</v>
      </c>
      <c r="AC59" s="28" t="e">
        <f t="shared" ca="1" si="18"/>
        <v>#NAME?</v>
      </c>
    </row>
    <row r="60" spans="1:29" x14ac:dyDescent="0.25">
      <c r="A60">
        <v>41</v>
      </c>
      <c r="B60">
        <v>0.41</v>
      </c>
      <c r="C60">
        <f t="shared" si="1"/>
        <v>3.41</v>
      </c>
      <c r="D60">
        <f t="shared" si="2"/>
        <v>111.5115700160981</v>
      </c>
      <c r="E60">
        <f t="shared" si="3"/>
        <v>942.72912348922512</v>
      </c>
      <c r="F60" s="23" t="e">
        <f t="shared" ca="1" si="19"/>
        <v>#NAME?</v>
      </c>
      <c r="G60">
        <f t="shared" si="4"/>
        <v>8</v>
      </c>
      <c r="H60">
        <f t="shared" si="5"/>
        <v>900</v>
      </c>
      <c r="I60" s="23">
        <f t="shared" si="6"/>
        <v>36.530753535207481</v>
      </c>
      <c r="J60">
        <f t="shared" si="7"/>
        <v>0.21899356640124568</v>
      </c>
      <c r="K60" s="24" t="e">
        <f t="shared" ca="1" si="8"/>
        <v>#NAME?</v>
      </c>
      <c r="L60" s="23" t="e">
        <f t="shared" ca="1" si="0"/>
        <v>#NAME?</v>
      </c>
      <c r="M60" s="25" t="e">
        <f t="shared" ca="1" si="20"/>
        <v>#NAME?</v>
      </c>
      <c r="N60" s="26" t="e">
        <f ca="1">[1]!CEQUEL("ROCKET","AR",'Loomis-Task5(equations)'!$B$15,1,'Loomis-Task5(equations)'!$B$4,"Mass",3,"HTPB",90,"IPDI (ARC)",10,"AIR (500 K)",100,"OPT:FOX","O","OF",'Loomis-Task5(equations)'!M60,1,0,"CSTAR",FALSE,FALSE)</f>
        <v>#NAME?</v>
      </c>
      <c r="O60" s="26" t="e">
        <f t="shared" ca="1" si="9"/>
        <v>#NAME?</v>
      </c>
      <c r="P60" s="25" t="e">
        <f ca="1">[1]!CEQUEL("ROCKET","AR",'Loomis-Task5(equations)'!U60,1,'Loomis-Task5(equations)'!AC60,"Mass",3,"HTPB",90,"IPDI (ARC)",10,"AIR (500 K)",100,"OPT:FOX","O","OF",'Loomis-Task5(equations)'!M60,1,0,"ISPV",FALSE,FALSE)</f>
        <v>#NAME?</v>
      </c>
      <c r="Q60" s="23" t="e">
        <f t="shared" ca="1" si="10"/>
        <v>#NAME?</v>
      </c>
      <c r="R60" s="25" t="e">
        <f t="shared" ca="1" si="11"/>
        <v>#NAME?</v>
      </c>
      <c r="S60" s="23" t="e">
        <f t="shared" ca="1" si="25"/>
        <v>#NAME?</v>
      </c>
      <c r="T60" s="23" t="e">
        <f t="shared" ca="1" si="12"/>
        <v>#NAME?</v>
      </c>
      <c r="U60" s="25" t="e">
        <f t="shared" ca="1" si="24"/>
        <v>#NAME?</v>
      </c>
      <c r="V60" s="25" t="e">
        <f t="shared" ca="1" si="22"/>
        <v>#NAME?</v>
      </c>
      <c r="W60" s="25" t="e">
        <f t="shared" ca="1" si="13"/>
        <v>#NAME?</v>
      </c>
      <c r="X60" s="25" t="e">
        <f t="shared" ca="1" si="14"/>
        <v>#NAME?</v>
      </c>
      <c r="Y60" t="e">
        <f t="shared" ca="1" si="26"/>
        <v>#NAME?</v>
      </c>
      <c r="Z60" s="25" t="e">
        <f t="shared" ca="1" si="16"/>
        <v>#NAME?</v>
      </c>
      <c r="AA60" s="26" t="e">
        <f t="shared" ca="1" si="23"/>
        <v>#NAME?</v>
      </c>
      <c r="AB60" s="27" t="e">
        <f t="shared" ca="1" si="17"/>
        <v>#NAME?</v>
      </c>
      <c r="AC60" s="28" t="e">
        <f t="shared" ca="1" si="18"/>
        <v>#NAME?</v>
      </c>
    </row>
    <row r="61" spans="1:29" x14ac:dyDescent="0.25">
      <c r="A61">
        <v>42</v>
      </c>
      <c r="B61">
        <v>0.42</v>
      </c>
      <c r="C61">
        <f t="shared" si="1"/>
        <v>3.42</v>
      </c>
      <c r="D61">
        <f t="shared" si="2"/>
        <v>111.19906913466913</v>
      </c>
      <c r="E61">
        <f t="shared" si="3"/>
        <v>945.49372502438405</v>
      </c>
      <c r="F61" s="23" t="e">
        <f t="shared" ca="1" si="19"/>
        <v>#NAME?</v>
      </c>
      <c r="G61">
        <f t="shared" si="4"/>
        <v>8</v>
      </c>
      <c r="H61">
        <f t="shared" si="5"/>
        <v>900</v>
      </c>
      <c r="I61" s="23">
        <f t="shared" si="6"/>
        <v>36.745324313447654</v>
      </c>
      <c r="J61">
        <f t="shared" si="7"/>
        <v>0.21771477458622529</v>
      </c>
      <c r="K61" s="24" t="e">
        <f t="shared" ca="1" si="8"/>
        <v>#NAME?</v>
      </c>
      <c r="L61" s="23" t="e">
        <f t="shared" ca="1" si="0"/>
        <v>#NAME?</v>
      </c>
      <c r="M61" s="25" t="e">
        <f t="shared" ca="1" si="20"/>
        <v>#NAME?</v>
      </c>
      <c r="N61" s="26" t="e">
        <f ca="1">[1]!CEQUEL("ROCKET","AR",'Loomis-Task5(equations)'!$B$15,1,'Loomis-Task5(equations)'!$B$4,"Mass",3,"HTPB",90,"IPDI (ARC)",10,"AIR (500 K)",100,"OPT:FOX","O","OF",'Loomis-Task5(equations)'!M61,1,0,"CSTAR",FALSE,FALSE)</f>
        <v>#NAME?</v>
      </c>
      <c r="O61" s="26" t="e">
        <f t="shared" ca="1" si="9"/>
        <v>#NAME?</v>
      </c>
      <c r="P61" s="25" t="e">
        <f ca="1">[1]!CEQUEL("ROCKET","AR",'Loomis-Task5(equations)'!U61,1,'Loomis-Task5(equations)'!AC61,"Mass",3,"HTPB",90,"IPDI (ARC)",10,"AIR (500 K)",100,"OPT:FOX","O","OF",'Loomis-Task5(equations)'!M61,1,0,"ISPV",FALSE,FALSE)</f>
        <v>#NAME?</v>
      </c>
      <c r="Q61" s="23" t="e">
        <f t="shared" ca="1" si="10"/>
        <v>#NAME?</v>
      </c>
      <c r="R61" s="25" t="e">
        <f t="shared" ca="1" si="11"/>
        <v>#NAME?</v>
      </c>
      <c r="S61" s="23" t="e">
        <f t="shared" ca="1" si="25"/>
        <v>#NAME?</v>
      </c>
      <c r="T61" s="23" t="e">
        <f t="shared" ca="1" si="12"/>
        <v>#NAME?</v>
      </c>
      <c r="U61" s="25" t="e">
        <f t="shared" ca="1" si="24"/>
        <v>#NAME?</v>
      </c>
      <c r="V61" s="25" t="e">
        <f t="shared" ca="1" si="22"/>
        <v>#NAME?</v>
      </c>
      <c r="W61" s="25" t="e">
        <f t="shared" ca="1" si="13"/>
        <v>#NAME?</v>
      </c>
      <c r="X61" s="25" t="e">
        <f t="shared" ca="1" si="14"/>
        <v>#NAME?</v>
      </c>
      <c r="Y61" t="e">
        <f t="shared" ca="1" si="26"/>
        <v>#NAME?</v>
      </c>
      <c r="Z61" s="25" t="e">
        <f t="shared" ca="1" si="16"/>
        <v>#NAME?</v>
      </c>
      <c r="AA61" s="26" t="e">
        <f t="shared" ca="1" si="23"/>
        <v>#NAME?</v>
      </c>
      <c r="AB61" s="27" t="e">
        <f t="shared" ca="1" si="17"/>
        <v>#NAME?</v>
      </c>
      <c r="AC61" s="28" t="e">
        <f t="shared" ca="1" si="18"/>
        <v>#NAME?</v>
      </c>
    </row>
    <row r="62" spans="1:29" x14ac:dyDescent="0.25">
      <c r="A62">
        <v>43</v>
      </c>
      <c r="B62">
        <v>0.43</v>
      </c>
      <c r="C62">
        <f t="shared" si="1"/>
        <v>3.43</v>
      </c>
      <c r="D62">
        <f t="shared" si="2"/>
        <v>110.88565317013196</v>
      </c>
      <c r="E62">
        <f t="shared" si="3"/>
        <v>948.25832655954332</v>
      </c>
      <c r="F62" s="23" t="e">
        <f t="shared" ca="1" si="19"/>
        <v>#NAME?</v>
      </c>
      <c r="G62">
        <f t="shared" si="4"/>
        <v>8</v>
      </c>
      <c r="H62">
        <f t="shared" si="5"/>
        <v>900</v>
      </c>
      <c r="I62" s="23">
        <f t="shared" si="6"/>
        <v>36.960523410218556</v>
      </c>
      <c r="J62">
        <f t="shared" si="7"/>
        <v>0.21644715122698244</v>
      </c>
      <c r="K62" s="24" t="e">
        <f t="shared" ca="1" si="8"/>
        <v>#NAME?</v>
      </c>
      <c r="L62" s="23" t="e">
        <f t="shared" ca="1" si="0"/>
        <v>#NAME?</v>
      </c>
      <c r="M62" s="25" t="e">
        <f t="shared" ca="1" si="20"/>
        <v>#NAME?</v>
      </c>
      <c r="N62" s="26" t="e">
        <f ca="1">[1]!CEQUEL("ROCKET","AR",'Loomis-Task5(equations)'!$B$15,1,'Loomis-Task5(equations)'!$B$4,"Mass",3,"HTPB",90,"IPDI (ARC)",10,"AIR (500 K)",100,"OPT:FOX","O","OF",'Loomis-Task5(equations)'!M62,1,0,"CSTAR",FALSE,FALSE)</f>
        <v>#NAME?</v>
      </c>
      <c r="O62" s="26" t="e">
        <f t="shared" ca="1" si="9"/>
        <v>#NAME?</v>
      </c>
      <c r="P62" s="25" t="e">
        <f ca="1">[1]!CEQUEL("ROCKET","AR",'Loomis-Task5(equations)'!U62,1,'Loomis-Task5(equations)'!AC62,"Mass",3,"HTPB",90,"IPDI (ARC)",10,"AIR (500 K)",100,"OPT:FOX","O","OF",'Loomis-Task5(equations)'!M62,1,0,"ISPV",FALSE,FALSE)</f>
        <v>#NAME?</v>
      </c>
      <c r="Q62" s="23" t="e">
        <f t="shared" ca="1" si="10"/>
        <v>#NAME?</v>
      </c>
      <c r="R62" s="25" t="e">
        <f t="shared" ca="1" si="11"/>
        <v>#NAME?</v>
      </c>
      <c r="S62" s="23" t="e">
        <f t="shared" ca="1" si="25"/>
        <v>#NAME?</v>
      </c>
      <c r="T62" s="23" t="e">
        <f t="shared" ca="1" si="12"/>
        <v>#NAME?</v>
      </c>
      <c r="U62" s="25" t="e">
        <f t="shared" ca="1" si="24"/>
        <v>#NAME?</v>
      </c>
      <c r="V62" s="25" t="e">
        <f t="shared" ca="1" si="22"/>
        <v>#NAME?</v>
      </c>
      <c r="W62" s="25" t="e">
        <f t="shared" ca="1" si="13"/>
        <v>#NAME?</v>
      </c>
      <c r="X62" s="25" t="e">
        <f t="shared" ca="1" si="14"/>
        <v>#NAME?</v>
      </c>
      <c r="Y62" t="e">
        <f t="shared" ca="1" si="26"/>
        <v>#NAME?</v>
      </c>
      <c r="Z62" s="25" t="e">
        <f t="shared" ca="1" si="16"/>
        <v>#NAME?</v>
      </c>
      <c r="AA62" s="26" t="e">
        <f t="shared" ca="1" si="23"/>
        <v>#NAME?</v>
      </c>
      <c r="AB62" s="27" t="e">
        <f t="shared" ca="1" si="17"/>
        <v>#NAME?</v>
      </c>
      <c r="AC62" s="28" t="e">
        <f t="shared" ca="1" si="18"/>
        <v>#NAME?</v>
      </c>
    </row>
    <row r="63" spans="1:29" x14ac:dyDescent="0.25">
      <c r="A63">
        <v>44</v>
      </c>
      <c r="B63">
        <v>0.44</v>
      </c>
      <c r="C63">
        <f t="shared" si="1"/>
        <v>3.44</v>
      </c>
      <c r="D63">
        <f t="shared" si="2"/>
        <v>110.57132212248671</v>
      </c>
      <c r="E63">
        <f t="shared" si="3"/>
        <v>951.02292809470214</v>
      </c>
      <c r="F63" s="23" t="e">
        <f t="shared" ca="1" si="19"/>
        <v>#NAME?</v>
      </c>
      <c r="G63">
        <f t="shared" si="4"/>
        <v>8</v>
      </c>
      <c r="H63">
        <f t="shared" si="5"/>
        <v>900</v>
      </c>
      <c r="I63" s="23">
        <f t="shared" si="6"/>
        <v>37.176350825520174</v>
      </c>
      <c r="J63">
        <f t="shared" si="7"/>
        <v>0.21519056664669464</v>
      </c>
      <c r="K63" s="24" t="e">
        <f t="shared" ca="1" si="8"/>
        <v>#NAME?</v>
      </c>
      <c r="L63" s="23" t="e">
        <f t="shared" ca="1" si="0"/>
        <v>#NAME?</v>
      </c>
      <c r="M63" s="25" t="e">
        <f t="shared" ca="1" si="20"/>
        <v>#NAME?</v>
      </c>
      <c r="N63" s="26" t="e">
        <f ca="1">[1]!CEQUEL("ROCKET","AR",'Loomis-Task5(equations)'!$B$15,1,'Loomis-Task5(equations)'!$B$4,"Mass",3,"HTPB",90,"IPDI (ARC)",10,"AIR (500 K)",100,"OPT:FOX","O","OF",'Loomis-Task5(equations)'!M63,1,0,"CSTAR",FALSE,FALSE)</f>
        <v>#NAME?</v>
      </c>
      <c r="O63" s="26" t="e">
        <f t="shared" ca="1" si="9"/>
        <v>#NAME?</v>
      </c>
      <c r="P63" s="25" t="e">
        <f ca="1">[1]!CEQUEL("ROCKET","AR",'Loomis-Task5(equations)'!U63,1,'Loomis-Task5(equations)'!AC63,"Mass",3,"HTPB",90,"IPDI (ARC)",10,"AIR (500 K)",100,"OPT:FOX","O","OF",'Loomis-Task5(equations)'!M63,1,0,"ISPV",FALSE,FALSE)</f>
        <v>#NAME?</v>
      </c>
      <c r="Q63" s="23" t="e">
        <f t="shared" ca="1" si="10"/>
        <v>#NAME?</v>
      </c>
      <c r="R63" s="25" t="e">
        <f t="shared" ca="1" si="11"/>
        <v>#NAME?</v>
      </c>
      <c r="S63" s="23" t="e">
        <f t="shared" ca="1" si="25"/>
        <v>#NAME?</v>
      </c>
      <c r="T63" s="23" t="e">
        <f t="shared" ca="1" si="12"/>
        <v>#NAME?</v>
      </c>
      <c r="U63" s="25" t="e">
        <f t="shared" ca="1" si="24"/>
        <v>#NAME?</v>
      </c>
      <c r="V63" s="25" t="e">
        <f t="shared" ca="1" si="22"/>
        <v>#NAME?</v>
      </c>
      <c r="W63" s="25" t="e">
        <f t="shared" ca="1" si="13"/>
        <v>#NAME?</v>
      </c>
      <c r="X63" s="25" t="e">
        <f t="shared" ca="1" si="14"/>
        <v>#NAME?</v>
      </c>
      <c r="Y63" t="e">
        <f t="shared" ca="1" si="26"/>
        <v>#NAME?</v>
      </c>
      <c r="Z63" s="25" t="e">
        <f t="shared" ca="1" si="16"/>
        <v>#NAME?</v>
      </c>
      <c r="AA63" s="26" t="e">
        <f t="shared" ca="1" si="23"/>
        <v>#NAME?</v>
      </c>
      <c r="AB63" s="27" t="e">
        <f t="shared" ca="1" si="17"/>
        <v>#NAME?</v>
      </c>
      <c r="AC63" s="28" t="e">
        <f t="shared" ca="1" si="18"/>
        <v>#NAME?</v>
      </c>
    </row>
    <row r="64" spans="1:29" x14ac:dyDescent="0.25">
      <c r="A64">
        <v>45</v>
      </c>
      <c r="B64">
        <v>0.45</v>
      </c>
      <c r="C64">
        <f t="shared" si="1"/>
        <v>3.45</v>
      </c>
      <c r="D64">
        <f t="shared" si="2"/>
        <v>110.25607599173325</v>
      </c>
      <c r="E64">
        <f t="shared" si="3"/>
        <v>953.7875296298613</v>
      </c>
      <c r="F64" s="23" t="e">
        <f t="shared" ca="1" si="19"/>
        <v>#NAME?</v>
      </c>
      <c r="G64">
        <f t="shared" si="4"/>
        <v>8</v>
      </c>
      <c r="H64">
        <f t="shared" si="5"/>
        <v>900</v>
      </c>
      <c r="I64" s="23">
        <f t="shared" si="6"/>
        <v>37.392806559352515</v>
      </c>
      <c r="J64">
        <f t="shared" si="7"/>
        <v>0.21394489304518591</v>
      </c>
      <c r="K64" s="24" t="e">
        <f t="shared" ca="1" si="8"/>
        <v>#NAME?</v>
      </c>
      <c r="L64" s="23" t="e">
        <f t="shared" ca="1" si="0"/>
        <v>#NAME?</v>
      </c>
      <c r="M64" s="25" t="e">
        <f t="shared" ca="1" si="20"/>
        <v>#NAME?</v>
      </c>
      <c r="N64" s="26" t="e">
        <f ca="1">[1]!CEQUEL("ROCKET","AR",'Loomis-Task5(equations)'!$B$15,1,'Loomis-Task5(equations)'!$B$4,"Mass",3,"HTPB",90,"IPDI (ARC)",10,"AIR (500 K)",100,"OPT:FOX","O","OF",'Loomis-Task5(equations)'!M64,1,0,"CSTAR",FALSE,FALSE)</f>
        <v>#NAME?</v>
      </c>
      <c r="O64" s="26" t="e">
        <f t="shared" ca="1" si="9"/>
        <v>#NAME?</v>
      </c>
      <c r="P64" s="25" t="e">
        <f ca="1">[1]!CEQUEL("ROCKET","AR",'Loomis-Task5(equations)'!U64,1,'Loomis-Task5(equations)'!AC64,"Mass",3,"HTPB",90,"IPDI (ARC)",10,"AIR (500 K)",100,"OPT:FOX","O","OF",'Loomis-Task5(equations)'!M64,1,0,"ISPV",FALSE,FALSE)</f>
        <v>#NAME?</v>
      </c>
      <c r="Q64" s="23" t="e">
        <f t="shared" ca="1" si="10"/>
        <v>#NAME?</v>
      </c>
      <c r="R64" s="25" t="e">
        <f t="shared" ca="1" si="11"/>
        <v>#NAME?</v>
      </c>
      <c r="S64" s="23" t="e">
        <f t="shared" ca="1" si="25"/>
        <v>#NAME?</v>
      </c>
      <c r="T64" s="23" t="e">
        <f t="shared" ca="1" si="12"/>
        <v>#NAME?</v>
      </c>
      <c r="U64" s="25" t="e">
        <f t="shared" ca="1" si="24"/>
        <v>#NAME?</v>
      </c>
      <c r="V64" s="25" t="e">
        <f t="shared" ca="1" si="22"/>
        <v>#NAME?</v>
      </c>
      <c r="W64" s="25" t="e">
        <f t="shared" ca="1" si="13"/>
        <v>#NAME?</v>
      </c>
      <c r="X64" s="25" t="e">
        <f t="shared" ca="1" si="14"/>
        <v>#NAME?</v>
      </c>
      <c r="Y64" t="e">
        <f t="shared" ca="1" si="26"/>
        <v>#NAME?</v>
      </c>
      <c r="Z64" s="25" t="e">
        <f t="shared" ca="1" si="16"/>
        <v>#NAME?</v>
      </c>
      <c r="AA64" s="26" t="e">
        <f t="shared" ca="1" si="23"/>
        <v>#NAME?</v>
      </c>
      <c r="AB64" s="27" t="e">
        <f t="shared" ca="1" si="17"/>
        <v>#NAME?</v>
      </c>
      <c r="AC64" s="28" t="e">
        <f t="shared" ca="1" si="18"/>
        <v>#NAME?</v>
      </c>
    </row>
    <row r="65" spans="1:29" x14ac:dyDescent="0.25">
      <c r="A65">
        <v>46</v>
      </c>
      <c r="B65">
        <v>0.46</v>
      </c>
      <c r="C65">
        <f t="shared" si="1"/>
        <v>3.46</v>
      </c>
      <c r="D65">
        <f t="shared" si="2"/>
        <v>109.93991477787172</v>
      </c>
      <c r="E65">
        <f t="shared" si="3"/>
        <v>956.55213116502023</v>
      </c>
      <c r="F65" s="23" t="e">
        <f t="shared" ca="1" si="19"/>
        <v>#NAME?</v>
      </c>
      <c r="G65">
        <f t="shared" si="4"/>
        <v>8</v>
      </c>
      <c r="H65">
        <f t="shared" si="5"/>
        <v>900</v>
      </c>
      <c r="I65" s="23">
        <f t="shared" si="6"/>
        <v>37.609890611715571</v>
      </c>
      <c r="J65">
        <f t="shared" si="7"/>
        <v>0.21271000446643099</v>
      </c>
      <c r="K65" s="24" t="e">
        <f t="shared" ca="1" si="8"/>
        <v>#NAME?</v>
      </c>
      <c r="L65" s="23" t="e">
        <f t="shared" ca="1" si="0"/>
        <v>#NAME?</v>
      </c>
      <c r="M65" s="25" t="e">
        <f t="shared" ca="1" si="20"/>
        <v>#NAME?</v>
      </c>
      <c r="N65" s="26" t="e">
        <f ca="1">[1]!CEQUEL("ROCKET","AR",'Loomis-Task5(equations)'!$B$15,1,'Loomis-Task5(equations)'!$B$4,"Mass",3,"HTPB",90,"IPDI (ARC)",10,"AIR (500 K)",100,"OPT:FOX","O","OF",'Loomis-Task5(equations)'!M65,1,0,"CSTAR",FALSE,FALSE)</f>
        <v>#NAME?</v>
      </c>
      <c r="O65" s="26" t="e">
        <f t="shared" ca="1" si="9"/>
        <v>#NAME?</v>
      </c>
      <c r="P65" s="25" t="e">
        <f ca="1">[1]!CEQUEL("ROCKET","AR",'Loomis-Task5(equations)'!U65,1,'Loomis-Task5(equations)'!AC65,"Mass",3,"HTPB",90,"IPDI (ARC)",10,"AIR (500 K)",100,"OPT:FOX","O","OF",'Loomis-Task5(equations)'!M65,1,0,"ISPV",FALSE,FALSE)</f>
        <v>#NAME?</v>
      </c>
      <c r="Q65" s="23" t="e">
        <f t="shared" ca="1" si="10"/>
        <v>#NAME?</v>
      </c>
      <c r="R65" s="25" t="e">
        <f t="shared" ca="1" si="11"/>
        <v>#NAME?</v>
      </c>
      <c r="S65" s="23" t="e">
        <f t="shared" ca="1" si="25"/>
        <v>#NAME?</v>
      </c>
      <c r="T65" s="23" t="e">
        <f t="shared" ca="1" si="12"/>
        <v>#NAME?</v>
      </c>
      <c r="U65" s="25" t="e">
        <f t="shared" ca="1" si="24"/>
        <v>#NAME?</v>
      </c>
      <c r="V65" s="25" t="e">
        <f t="shared" ca="1" si="22"/>
        <v>#NAME?</v>
      </c>
      <c r="W65" s="25" t="e">
        <f t="shared" ca="1" si="13"/>
        <v>#NAME?</v>
      </c>
      <c r="X65" s="25" t="e">
        <f t="shared" ca="1" si="14"/>
        <v>#NAME?</v>
      </c>
      <c r="Y65" t="e">
        <f t="shared" ca="1" si="26"/>
        <v>#NAME?</v>
      </c>
      <c r="Z65" s="25" t="e">
        <f t="shared" ca="1" si="16"/>
        <v>#NAME?</v>
      </c>
      <c r="AA65" s="26" t="e">
        <f t="shared" ca="1" si="23"/>
        <v>#NAME?</v>
      </c>
      <c r="AB65" s="27" t="e">
        <f t="shared" ca="1" si="17"/>
        <v>#NAME?</v>
      </c>
      <c r="AC65" s="28" t="e">
        <f t="shared" ca="1" si="18"/>
        <v>#NAME?</v>
      </c>
    </row>
    <row r="66" spans="1:29" x14ac:dyDescent="0.25">
      <c r="A66">
        <v>47</v>
      </c>
      <c r="B66">
        <v>0.47</v>
      </c>
      <c r="C66">
        <f t="shared" si="1"/>
        <v>3.4699999999999998</v>
      </c>
      <c r="D66">
        <f t="shared" si="2"/>
        <v>109.62283848090205</v>
      </c>
      <c r="E66">
        <f t="shared" si="3"/>
        <v>959.31673270017916</v>
      </c>
      <c r="F66" s="23" t="e">
        <f t="shared" ca="1" si="19"/>
        <v>#NAME?</v>
      </c>
      <c r="G66">
        <f t="shared" si="4"/>
        <v>8</v>
      </c>
      <c r="H66">
        <f t="shared" si="5"/>
        <v>900</v>
      </c>
      <c r="I66" s="23">
        <f t="shared" si="6"/>
        <v>37.827602982609335</v>
      </c>
      <c r="J66">
        <f t="shared" si="7"/>
        <v>0.21148577676671393</v>
      </c>
      <c r="K66" s="24" t="e">
        <f t="shared" ca="1" si="8"/>
        <v>#NAME?</v>
      </c>
      <c r="L66" s="23" t="e">
        <f t="shared" ca="1" si="0"/>
        <v>#NAME?</v>
      </c>
      <c r="M66" s="25" t="e">
        <f t="shared" ca="1" si="20"/>
        <v>#NAME?</v>
      </c>
      <c r="N66" s="26" t="e">
        <f ca="1">[1]!CEQUEL("ROCKET","AR",'Loomis-Task5(equations)'!$B$15,1,'Loomis-Task5(equations)'!$B$4,"Mass",3,"HTPB",90,"IPDI (ARC)",10,"AIR (500 K)",100,"OPT:FOX","O","OF",'Loomis-Task5(equations)'!M66,1,0,"CSTAR",FALSE,FALSE)</f>
        <v>#NAME?</v>
      </c>
      <c r="O66" s="26" t="e">
        <f t="shared" ca="1" si="9"/>
        <v>#NAME?</v>
      </c>
      <c r="P66" s="25" t="e">
        <f ca="1">[1]!CEQUEL("ROCKET","AR",'Loomis-Task5(equations)'!U66,1,'Loomis-Task5(equations)'!AC66,"Mass",3,"HTPB",90,"IPDI (ARC)",10,"AIR (500 K)",100,"OPT:FOX","O","OF",'Loomis-Task5(equations)'!M66,1,0,"ISPV",FALSE,FALSE)</f>
        <v>#NAME?</v>
      </c>
      <c r="Q66" s="23" t="e">
        <f t="shared" ca="1" si="10"/>
        <v>#NAME?</v>
      </c>
      <c r="R66" s="25" t="e">
        <f t="shared" ca="1" si="11"/>
        <v>#NAME?</v>
      </c>
      <c r="S66" s="23" t="e">
        <f t="shared" ca="1" si="25"/>
        <v>#NAME?</v>
      </c>
      <c r="T66" s="23" t="e">
        <f t="shared" ca="1" si="12"/>
        <v>#NAME?</v>
      </c>
      <c r="U66" s="25" t="e">
        <f t="shared" ca="1" si="24"/>
        <v>#NAME?</v>
      </c>
      <c r="V66" s="25" t="e">
        <f t="shared" ca="1" si="22"/>
        <v>#NAME?</v>
      </c>
      <c r="W66" s="25" t="e">
        <f t="shared" ca="1" si="13"/>
        <v>#NAME?</v>
      </c>
      <c r="X66" s="25" t="e">
        <f t="shared" ca="1" si="14"/>
        <v>#NAME?</v>
      </c>
      <c r="Y66" t="e">
        <f t="shared" ca="1" si="26"/>
        <v>#NAME?</v>
      </c>
      <c r="Z66" s="25" t="e">
        <f t="shared" ca="1" si="16"/>
        <v>#NAME?</v>
      </c>
      <c r="AA66" s="26" t="e">
        <f t="shared" ca="1" si="23"/>
        <v>#NAME?</v>
      </c>
      <c r="AB66" s="27" t="e">
        <f t="shared" ca="1" si="17"/>
        <v>#NAME?</v>
      </c>
      <c r="AC66" s="28" t="e">
        <f t="shared" ca="1" si="18"/>
        <v>#NAME?</v>
      </c>
    </row>
    <row r="67" spans="1:29" x14ac:dyDescent="0.25">
      <c r="A67">
        <v>48</v>
      </c>
      <c r="B67">
        <v>0.48</v>
      </c>
      <c r="C67">
        <f t="shared" si="1"/>
        <v>3.48</v>
      </c>
      <c r="D67">
        <f t="shared" si="2"/>
        <v>109.30484710082422</v>
      </c>
      <c r="E67">
        <f t="shared" si="3"/>
        <v>962.08133423533832</v>
      </c>
      <c r="F67" s="23" t="e">
        <f t="shared" ca="1" si="19"/>
        <v>#NAME?</v>
      </c>
      <c r="G67">
        <f t="shared" si="4"/>
        <v>8</v>
      </c>
      <c r="H67">
        <f t="shared" si="5"/>
        <v>900</v>
      </c>
      <c r="I67" s="23">
        <f t="shared" si="6"/>
        <v>38.045943672033829</v>
      </c>
      <c r="J67">
        <f t="shared" si="7"/>
        <v>0.21027208758342628</v>
      </c>
      <c r="K67" s="24" t="e">
        <f t="shared" ca="1" si="8"/>
        <v>#NAME?</v>
      </c>
      <c r="L67" s="23" t="e">
        <f t="shared" ca="1" si="0"/>
        <v>#NAME?</v>
      </c>
      <c r="M67" s="25" t="e">
        <f t="shared" ca="1" si="20"/>
        <v>#NAME?</v>
      </c>
      <c r="N67" s="26" t="e">
        <f ca="1">[1]!CEQUEL("ROCKET","AR",'Loomis-Task5(equations)'!$B$15,1,'Loomis-Task5(equations)'!$B$4,"Mass",3,"HTPB",90,"IPDI (ARC)",10,"AIR (500 K)",100,"OPT:FOX","O","OF",'Loomis-Task5(equations)'!M67,1,0,"CSTAR",FALSE,FALSE)</f>
        <v>#NAME?</v>
      </c>
      <c r="O67" s="26" t="e">
        <f t="shared" ca="1" si="9"/>
        <v>#NAME?</v>
      </c>
      <c r="P67" s="25" t="e">
        <f ca="1">[1]!CEQUEL("ROCKET","AR",'Loomis-Task5(equations)'!U67,1,'Loomis-Task5(equations)'!AC67,"Mass",3,"HTPB",90,"IPDI (ARC)",10,"AIR (500 K)",100,"OPT:FOX","O","OF",'Loomis-Task5(equations)'!M67,1,0,"ISPV",FALSE,FALSE)</f>
        <v>#NAME?</v>
      </c>
      <c r="Q67" s="23" t="e">
        <f t="shared" ca="1" si="10"/>
        <v>#NAME?</v>
      </c>
      <c r="R67" s="25" t="e">
        <f t="shared" ca="1" si="11"/>
        <v>#NAME?</v>
      </c>
      <c r="S67" s="23" t="e">
        <f t="shared" ca="1" si="25"/>
        <v>#NAME?</v>
      </c>
      <c r="T67" s="23" t="e">
        <f t="shared" ca="1" si="12"/>
        <v>#NAME?</v>
      </c>
      <c r="U67" s="25" t="e">
        <f t="shared" ca="1" si="24"/>
        <v>#NAME?</v>
      </c>
      <c r="V67" s="25" t="e">
        <f t="shared" ca="1" si="22"/>
        <v>#NAME?</v>
      </c>
      <c r="W67" s="25" t="e">
        <f t="shared" ca="1" si="13"/>
        <v>#NAME?</v>
      </c>
      <c r="X67" s="25" t="e">
        <f t="shared" ca="1" si="14"/>
        <v>#NAME?</v>
      </c>
      <c r="Y67" t="e">
        <f t="shared" ca="1" si="26"/>
        <v>#NAME?</v>
      </c>
      <c r="Z67" s="25" t="e">
        <f t="shared" ca="1" si="16"/>
        <v>#NAME?</v>
      </c>
      <c r="AA67" s="26" t="e">
        <f t="shared" ca="1" si="23"/>
        <v>#NAME?</v>
      </c>
      <c r="AB67" s="27" t="e">
        <f t="shared" ca="1" si="17"/>
        <v>#NAME?</v>
      </c>
      <c r="AC67" s="28" t="e">
        <f t="shared" ca="1" si="18"/>
        <v>#NAME?</v>
      </c>
    </row>
    <row r="68" spans="1:29" x14ac:dyDescent="0.25">
      <c r="A68">
        <v>49</v>
      </c>
      <c r="B68">
        <v>0.49</v>
      </c>
      <c r="C68">
        <f t="shared" si="1"/>
        <v>3.49</v>
      </c>
      <c r="D68">
        <f t="shared" si="2"/>
        <v>108.98594063763824</v>
      </c>
      <c r="E68">
        <f t="shared" si="3"/>
        <v>964.84593577049725</v>
      </c>
      <c r="F68" s="23" t="e">
        <f t="shared" ca="1" si="19"/>
        <v>#NAME?</v>
      </c>
      <c r="G68">
        <f t="shared" si="4"/>
        <v>8</v>
      </c>
      <c r="H68">
        <f t="shared" si="5"/>
        <v>900</v>
      </c>
      <c r="I68" s="23">
        <f t="shared" si="6"/>
        <v>38.264912679989045</v>
      </c>
      <c r="J68">
        <f t="shared" si="7"/>
        <v>0.20906881630449053</v>
      </c>
      <c r="K68" s="24" t="e">
        <f t="shared" ca="1" si="8"/>
        <v>#NAME?</v>
      </c>
      <c r="L68" s="23" t="e">
        <f t="shared" ca="1" si="0"/>
        <v>#NAME?</v>
      </c>
      <c r="M68" s="25" t="e">
        <f t="shared" ca="1" si="20"/>
        <v>#NAME?</v>
      </c>
      <c r="N68" s="26" t="e">
        <f ca="1">[1]!CEQUEL("ROCKET","AR",'Loomis-Task5(equations)'!$B$15,1,'Loomis-Task5(equations)'!$B$4,"Mass",3,"HTPB",90,"IPDI (ARC)",10,"AIR (500 K)",100,"OPT:FOX","O","OF",'Loomis-Task5(equations)'!M68,1,0,"CSTAR",FALSE,FALSE)</f>
        <v>#NAME?</v>
      </c>
      <c r="O68" s="26" t="e">
        <f t="shared" ca="1" si="9"/>
        <v>#NAME?</v>
      </c>
      <c r="P68" s="25" t="e">
        <f ca="1">[1]!CEQUEL("ROCKET","AR",'Loomis-Task5(equations)'!U68,1,'Loomis-Task5(equations)'!AC68,"Mass",3,"HTPB",90,"IPDI (ARC)",10,"AIR (500 K)",100,"OPT:FOX","O","OF",'Loomis-Task5(equations)'!M68,1,0,"ISPV",FALSE,FALSE)</f>
        <v>#NAME?</v>
      </c>
      <c r="Q68" s="23" t="e">
        <f t="shared" ca="1" si="10"/>
        <v>#NAME?</v>
      </c>
      <c r="R68" s="25" t="e">
        <f t="shared" ca="1" si="11"/>
        <v>#NAME?</v>
      </c>
      <c r="S68" s="23" t="e">
        <f t="shared" ca="1" si="25"/>
        <v>#NAME?</v>
      </c>
      <c r="T68" s="23" t="e">
        <f t="shared" ca="1" si="12"/>
        <v>#NAME?</v>
      </c>
      <c r="U68" s="25" t="e">
        <f t="shared" ca="1" si="24"/>
        <v>#NAME?</v>
      </c>
      <c r="V68" s="25" t="e">
        <f t="shared" ca="1" si="22"/>
        <v>#NAME?</v>
      </c>
      <c r="W68" s="25" t="e">
        <f t="shared" ca="1" si="13"/>
        <v>#NAME?</v>
      </c>
      <c r="X68" s="25" t="e">
        <f t="shared" ca="1" si="14"/>
        <v>#NAME?</v>
      </c>
      <c r="Y68" t="e">
        <f t="shared" ca="1" si="26"/>
        <v>#NAME?</v>
      </c>
      <c r="Z68" s="25" t="e">
        <f t="shared" ca="1" si="16"/>
        <v>#NAME?</v>
      </c>
      <c r="AA68" s="26" t="e">
        <f t="shared" ca="1" si="23"/>
        <v>#NAME?</v>
      </c>
      <c r="AB68" s="27" t="e">
        <f t="shared" ca="1" si="17"/>
        <v>#NAME?</v>
      </c>
      <c r="AC68" s="28" t="e">
        <f t="shared" ca="1" si="18"/>
        <v>#NAME?</v>
      </c>
    </row>
    <row r="69" spans="1:29" x14ac:dyDescent="0.25">
      <c r="A69">
        <v>50</v>
      </c>
      <c r="B69">
        <v>0.5</v>
      </c>
      <c r="C69">
        <f t="shared" si="1"/>
        <v>3.5</v>
      </c>
      <c r="D69">
        <f t="shared" si="2"/>
        <v>108.66611909134414</v>
      </c>
      <c r="E69">
        <f t="shared" si="3"/>
        <v>967.61053730565629</v>
      </c>
      <c r="F69" s="23" t="e">
        <f t="shared" ca="1" si="19"/>
        <v>#NAME?</v>
      </c>
      <c r="G69">
        <f t="shared" si="4"/>
        <v>8</v>
      </c>
      <c r="H69">
        <f t="shared" si="5"/>
        <v>900</v>
      </c>
      <c r="I69" s="23">
        <f t="shared" si="6"/>
        <v>38.484510006474963</v>
      </c>
      <c r="J69">
        <f t="shared" si="7"/>
        <v>0.20787584403839393</v>
      </c>
      <c r="K69" s="24" t="e">
        <f t="shared" ca="1" si="8"/>
        <v>#NAME?</v>
      </c>
      <c r="L69" s="23" t="e">
        <f t="shared" ca="1" si="0"/>
        <v>#NAME?</v>
      </c>
      <c r="M69" s="25" t="e">
        <f t="shared" ca="1" si="20"/>
        <v>#NAME?</v>
      </c>
      <c r="N69" s="26" t="e">
        <f ca="1">[1]!CEQUEL("ROCKET","AR",'Loomis-Task5(equations)'!$B$15,1,'Loomis-Task5(equations)'!$B$4,"Mass",3,"HTPB",90,"IPDI (ARC)",10,"AIR (500 K)",100,"OPT:FOX","O","OF",'Loomis-Task5(equations)'!M69,1,0,"CSTAR",FALSE,FALSE)</f>
        <v>#NAME?</v>
      </c>
      <c r="O69" s="26" t="e">
        <f t="shared" ca="1" si="9"/>
        <v>#NAME?</v>
      </c>
      <c r="P69" s="25" t="e">
        <f ca="1">[1]!CEQUEL("ROCKET","AR",'Loomis-Task5(equations)'!U69,1,'Loomis-Task5(equations)'!AC69,"Mass",3,"HTPB",90,"IPDI (ARC)",10,"AIR (500 K)",100,"OPT:FOX","O","OF",'Loomis-Task5(equations)'!M69,1,0,"ISPV",FALSE,FALSE)</f>
        <v>#NAME?</v>
      </c>
      <c r="Q69" s="23" t="e">
        <f t="shared" ca="1" si="10"/>
        <v>#NAME?</v>
      </c>
      <c r="R69" s="25" t="e">
        <f t="shared" ca="1" si="11"/>
        <v>#NAME?</v>
      </c>
      <c r="S69" s="23" t="e">
        <f t="shared" ca="1" si="25"/>
        <v>#NAME?</v>
      </c>
      <c r="T69" s="23" t="e">
        <f t="shared" ca="1" si="12"/>
        <v>#NAME?</v>
      </c>
      <c r="U69" s="25" t="e">
        <f t="shared" ca="1" si="24"/>
        <v>#NAME?</v>
      </c>
      <c r="V69" s="25" t="e">
        <f t="shared" ca="1" si="22"/>
        <v>#NAME?</v>
      </c>
      <c r="W69" s="25" t="e">
        <f t="shared" ca="1" si="13"/>
        <v>#NAME?</v>
      </c>
      <c r="X69" s="25" t="e">
        <f t="shared" ca="1" si="14"/>
        <v>#NAME?</v>
      </c>
      <c r="Y69" t="e">
        <f t="shared" ca="1" si="26"/>
        <v>#NAME?</v>
      </c>
      <c r="Z69" s="25" t="e">
        <f t="shared" ca="1" si="16"/>
        <v>#NAME?</v>
      </c>
      <c r="AA69" s="26" t="e">
        <f t="shared" ca="1" si="23"/>
        <v>#NAME?</v>
      </c>
      <c r="AB69" s="27" t="e">
        <f t="shared" ca="1" si="17"/>
        <v>#NAME?</v>
      </c>
      <c r="AC69" s="28" t="e">
        <f t="shared" ca="1" si="18"/>
        <v>#NAME?</v>
      </c>
    </row>
    <row r="70" spans="1:29" x14ac:dyDescent="0.25">
      <c r="A70">
        <v>51</v>
      </c>
      <c r="B70">
        <v>0.51</v>
      </c>
      <c r="C70">
        <f t="shared" si="1"/>
        <v>3.51</v>
      </c>
      <c r="D70">
        <f t="shared" si="2"/>
        <v>108.34538246194192</v>
      </c>
      <c r="E70">
        <f t="shared" si="3"/>
        <v>970.37513884081523</v>
      </c>
      <c r="F70" s="23" t="e">
        <f t="shared" ca="1" si="19"/>
        <v>#NAME?</v>
      </c>
      <c r="G70">
        <f t="shared" si="4"/>
        <v>8</v>
      </c>
      <c r="H70">
        <f t="shared" si="5"/>
        <v>900</v>
      </c>
      <c r="I70" s="23">
        <f t="shared" si="6"/>
        <v>38.704735651491603</v>
      </c>
      <c r="J70">
        <f t="shared" si="7"/>
        <v>0.20669305358481879</v>
      </c>
      <c r="K70" s="24" t="e">
        <f t="shared" ca="1" si="8"/>
        <v>#NAME?</v>
      </c>
      <c r="L70" s="23" t="e">
        <f t="shared" ca="1" si="0"/>
        <v>#NAME?</v>
      </c>
      <c r="M70" s="25" t="e">
        <f t="shared" ca="1" si="20"/>
        <v>#NAME?</v>
      </c>
      <c r="N70" s="26" t="e">
        <f ca="1">[1]!CEQUEL("ROCKET","AR",'Loomis-Task5(equations)'!$B$15,1,'Loomis-Task5(equations)'!$B$4,"Mass",3,"HTPB",90,"IPDI (ARC)",10,"AIR (500 K)",100,"OPT:FOX","O","OF",'Loomis-Task5(equations)'!M70,1,0,"CSTAR",FALSE,FALSE)</f>
        <v>#NAME?</v>
      </c>
      <c r="O70" s="26" t="e">
        <f t="shared" ca="1" si="9"/>
        <v>#NAME?</v>
      </c>
      <c r="P70" s="25" t="e">
        <f ca="1">[1]!CEQUEL("ROCKET","AR",'Loomis-Task5(equations)'!U70,1,'Loomis-Task5(equations)'!AC70,"Mass",3,"HTPB",90,"IPDI (ARC)",10,"AIR (500 K)",100,"OPT:FOX","O","OF",'Loomis-Task5(equations)'!M70,1,0,"ISPV",FALSE,FALSE)</f>
        <v>#NAME?</v>
      </c>
      <c r="Q70" s="23" t="e">
        <f t="shared" ca="1" si="10"/>
        <v>#NAME?</v>
      </c>
      <c r="R70" s="25" t="e">
        <f t="shared" ca="1" si="11"/>
        <v>#NAME?</v>
      </c>
      <c r="S70" s="23" t="e">
        <f t="shared" ca="1" si="25"/>
        <v>#NAME?</v>
      </c>
      <c r="T70" s="23" t="e">
        <f t="shared" ca="1" si="12"/>
        <v>#NAME?</v>
      </c>
      <c r="U70" s="25" t="e">
        <f t="shared" ca="1" si="24"/>
        <v>#NAME?</v>
      </c>
      <c r="V70" s="25" t="e">
        <f t="shared" ca="1" si="22"/>
        <v>#NAME?</v>
      </c>
      <c r="W70" s="25" t="e">
        <f t="shared" ca="1" si="13"/>
        <v>#NAME?</v>
      </c>
      <c r="X70" s="25" t="e">
        <f t="shared" ca="1" si="14"/>
        <v>#NAME?</v>
      </c>
      <c r="Y70" t="e">
        <f t="shared" ca="1" si="26"/>
        <v>#NAME?</v>
      </c>
      <c r="Z70" s="25" t="e">
        <f t="shared" ca="1" si="16"/>
        <v>#NAME?</v>
      </c>
      <c r="AA70" s="26" t="e">
        <f t="shared" ca="1" si="23"/>
        <v>#NAME?</v>
      </c>
      <c r="AB70" s="27" t="e">
        <f t="shared" ca="1" si="17"/>
        <v>#NAME?</v>
      </c>
      <c r="AC70" s="28" t="e">
        <f t="shared" ca="1" si="18"/>
        <v>#NAME?</v>
      </c>
    </row>
    <row r="71" spans="1:29" x14ac:dyDescent="0.25">
      <c r="A71">
        <v>52</v>
      </c>
      <c r="B71">
        <v>0.52</v>
      </c>
      <c r="C71">
        <f t="shared" si="1"/>
        <v>3.52</v>
      </c>
      <c r="D71">
        <f t="shared" si="2"/>
        <v>108.02373074943151</v>
      </c>
      <c r="E71">
        <f t="shared" si="3"/>
        <v>973.13974037597427</v>
      </c>
      <c r="F71" s="23" t="e">
        <f t="shared" ca="1" si="19"/>
        <v>#NAME?</v>
      </c>
      <c r="G71">
        <f t="shared" si="4"/>
        <v>8</v>
      </c>
      <c r="H71">
        <f t="shared" si="5"/>
        <v>900</v>
      </c>
      <c r="I71" s="23">
        <f t="shared" si="6"/>
        <v>38.925589615038973</v>
      </c>
      <c r="J71">
        <f t="shared" si="7"/>
        <v>0.20552032940585657</v>
      </c>
      <c r="K71" s="24" t="e">
        <f t="shared" ca="1" si="8"/>
        <v>#NAME?</v>
      </c>
      <c r="L71" s="23" t="e">
        <f t="shared" ca="1" si="0"/>
        <v>#NAME?</v>
      </c>
      <c r="M71" s="25" t="e">
        <f t="shared" ca="1" si="20"/>
        <v>#NAME?</v>
      </c>
      <c r="N71" s="26" t="e">
        <f ca="1">[1]!CEQUEL("ROCKET","AR",'Loomis-Task5(equations)'!$B$15,1,'Loomis-Task5(equations)'!$B$4,"Mass",3,"HTPB",90,"IPDI (ARC)",10,"AIR (500 K)",100,"OPT:FOX","O","OF",'Loomis-Task5(equations)'!M71,1,0,"CSTAR",FALSE,FALSE)</f>
        <v>#NAME?</v>
      </c>
      <c r="O71" s="26" t="e">
        <f t="shared" ca="1" si="9"/>
        <v>#NAME?</v>
      </c>
      <c r="P71" s="25" t="e">
        <f ca="1">[1]!CEQUEL("ROCKET","AR",'Loomis-Task5(equations)'!U71,1,'Loomis-Task5(equations)'!AC71,"Mass",3,"HTPB",90,"IPDI (ARC)",10,"AIR (500 K)",100,"OPT:FOX","O","OF",'Loomis-Task5(equations)'!M71,1,0,"ISPV",FALSE,FALSE)</f>
        <v>#NAME?</v>
      </c>
      <c r="Q71" s="23" t="e">
        <f t="shared" ca="1" si="10"/>
        <v>#NAME?</v>
      </c>
      <c r="R71" s="25" t="e">
        <f t="shared" ca="1" si="11"/>
        <v>#NAME?</v>
      </c>
      <c r="S71" s="23" t="e">
        <f t="shared" ca="1" si="25"/>
        <v>#NAME?</v>
      </c>
      <c r="T71" s="23" t="e">
        <f t="shared" ca="1" si="12"/>
        <v>#NAME?</v>
      </c>
      <c r="U71" s="25" t="e">
        <f t="shared" ca="1" si="24"/>
        <v>#NAME?</v>
      </c>
      <c r="V71" s="25" t="e">
        <f t="shared" ca="1" si="22"/>
        <v>#NAME?</v>
      </c>
      <c r="W71" s="25" t="e">
        <f t="shared" ca="1" si="13"/>
        <v>#NAME?</v>
      </c>
      <c r="X71" s="25" t="e">
        <f t="shared" ca="1" si="14"/>
        <v>#NAME?</v>
      </c>
      <c r="Y71" t="e">
        <f t="shared" ca="1" si="26"/>
        <v>#NAME?</v>
      </c>
      <c r="Z71" s="25" t="e">
        <f t="shared" ca="1" si="16"/>
        <v>#NAME?</v>
      </c>
      <c r="AA71" s="26" t="e">
        <f t="shared" ca="1" si="23"/>
        <v>#NAME?</v>
      </c>
      <c r="AB71" s="27" t="e">
        <f t="shared" ca="1" si="17"/>
        <v>#NAME?</v>
      </c>
      <c r="AC71" s="28" t="e">
        <f t="shared" ca="1" si="18"/>
        <v>#NAME?</v>
      </c>
    </row>
    <row r="72" spans="1:29" x14ac:dyDescent="0.25">
      <c r="A72">
        <v>53</v>
      </c>
      <c r="B72">
        <v>0.53</v>
      </c>
      <c r="C72">
        <f t="shared" si="1"/>
        <v>3.5300000000000002</v>
      </c>
      <c r="D72">
        <f t="shared" si="2"/>
        <v>107.70116395381299</v>
      </c>
      <c r="E72">
        <f t="shared" si="3"/>
        <v>975.90434191113343</v>
      </c>
      <c r="F72" s="23" t="e">
        <f t="shared" ca="1" si="19"/>
        <v>#NAME?</v>
      </c>
      <c r="G72">
        <f t="shared" si="4"/>
        <v>8</v>
      </c>
      <c r="H72">
        <f t="shared" si="5"/>
        <v>900</v>
      </c>
      <c r="I72" s="23">
        <f t="shared" si="6"/>
        <v>39.147071897117058</v>
      </c>
      <c r="J72">
        <f t="shared" si="7"/>
        <v>0.20435755759779189</v>
      </c>
      <c r="K72" s="24" t="e">
        <f t="shared" ca="1" si="8"/>
        <v>#NAME?</v>
      </c>
      <c r="L72" s="23" t="e">
        <f t="shared" ca="1" si="0"/>
        <v>#NAME?</v>
      </c>
      <c r="M72" s="25" t="e">
        <f t="shared" ca="1" si="20"/>
        <v>#NAME?</v>
      </c>
      <c r="N72" s="26" t="e">
        <f ca="1">[1]!CEQUEL("ROCKET","AR",'Loomis-Task5(equations)'!$B$15,1,'Loomis-Task5(equations)'!$B$4,"Mass",3,"HTPB",90,"IPDI (ARC)",10,"AIR (500 K)",100,"OPT:FOX","O","OF",'Loomis-Task5(equations)'!M72,1,0,"CSTAR",FALSE,FALSE)</f>
        <v>#NAME?</v>
      </c>
      <c r="O72" s="26" t="e">
        <f t="shared" ca="1" si="9"/>
        <v>#NAME?</v>
      </c>
      <c r="P72" s="25" t="e">
        <f ca="1">[1]!CEQUEL("ROCKET","AR",'Loomis-Task5(equations)'!U72,1,'Loomis-Task5(equations)'!AC72,"Mass",3,"HTPB",90,"IPDI (ARC)",10,"AIR (500 K)",100,"OPT:FOX","O","OF",'Loomis-Task5(equations)'!M72,1,0,"ISPV",FALSE,FALSE)</f>
        <v>#NAME?</v>
      </c>
      <c r="Q72" s="23" t="e">
        <f t="shared" ca="1" si="10"/>
        <v>#NAME?</v>
      </c>
      <c r="R72" s="25" t="e">
        <f t="shared" ca="1" si="11"/>
        <v>#NAME?</v>
      </c>
      <c r="S72" s="23" t="e">
        <f t="shared" ca="1" si="25"/>
        <v>#NAME?</v>
      </c>
      <c r="T72" s="23" t="e">
        <f t="shared" ca="1" si="12"/>
        <v>#NAME?</v>
      </c>
      <c r="U72" s="25" t="e">
        <f t="shared" ca="1" si="24"/>
        <v>#NAME?</v>
      </c>
      <c r="V72" s="25" t="e">
        <f t="shared" ca="1" si="22"/>
        <v>#NAME?</v>
      </c>
      <c r="W72" s="25" t="e">
        <f t="shared" ca="1" si="13"/>
        <v>#NAME?</v>
      </c>
      <c r="X72" s="25" t="e">
        <f t="shared" ca="1" si="14"/>
        <v>#NAME?</v>
      </c>
      <c r="Y72" t="e">
        <f t="shared" ca="1" si="26"/>
        <v>#NAME?</v>
      </c>
      <c r="Z72" s="25" t="e">
        <f t="shared" ca="1" si="16"/>
        <v>#NAME?</v>
      </c>
      <c r="AA72" s="26" t="e">
        <f t="shared" ca="1" si="23"/>
        <v>#NAME?</v>
      </c>
      <c r="AB72" s="27" t="e">
        <f t="shared" ca="1" si="17"/>
        <v>#NAME?</v>
      </c>
      <c r="AC72" s="28" t="e">
        <f t="shared" ca="1" si="18"/>
        <v>#NAME?</v>
      </c>
    </row>
    <row r="73" spans="1:29" x14ac:dyDescent="0.25">
      <c r="A73">
        <v>54</v>
      </c>
      <c r="B73">
        <v>0.54</v>
      </c>
      <c r="C73">
        <f t="shared" si="1"/>
        <v>3.54</v>
      </c>
      <c r="D73">
        <f t="shared" si="2"/>
        <v>107.37768207508635</v>
      </c>
      <c r="E73">
        <f t="shared" si="3"/>
        <v>978.66894344629225</v>
      </c>
      <c r="F73" s="23" t="e">
        <f t="shared" ca="1" si="19"/>
        <v>#NAME?</v>
      </c>
      <c r="G73">
        <f t="shared" si="4"/>
        <v>8</v>
      </c>
      <c r="H73">
        <f t="shared" si="5"/>
        <v>900</v>
      </c>
      <c r="I73" s="23">
        <f t="shared" si="6"/>
        <v>39.369182497725852</v>
      </c>
      <c r="J73">
        <f t="shared" si="7"/>
        <v>0.20320462586344326</v>
      </c>
      <c r="K73" s="24" t="e">
        <f t="shared" ca="1" si="8"/>
        <v>#NAME?</v>
      </c>
      <c r="L73" s="23" t="e">
        <f t="shared" ca="1" si="0"/>
        <v>#NAME?</v>
      </c>
      <c r="M73" s="25" t="e">
        <f t="shared" ca="1" si="20"/>
        <v>#NAME?</v>
      </c>
      <c r="N73" s="26" t="e">
        <f ca="1">[1]!CEQUEL("ROCKET","AR",'Loomis-Task5(equations)'!$B$15,1,'Loomis-Task5(equations)'!$B$4,"Mass",3,"HTPB",90,"IPDI (ARC)",10,"AIR (500 K)",100,"OPT:FOX","O","OF",'Loomis-Task5(equations)'!M73,1,0,"CSTAR",FALSE,FALSE)</f>
        <v>#NAME?</v>
      </c>
      <c r="O73" s="26" t="e">
        <f t="shared" ca="1" si="9"/>
        <v>#NAME?</v>
      </c>
      <c r="P73" s="25" t="e">
        <f ca="1">[1]!CEQUEL("ROCKET","AR",'Loomis-Task5(equations)'!U73,1,'Loomis-Task5(equations)'!AC73,"Mass",3,"HTPB",90,"IPDI (ARC)",10,"AIR (500 K)",100,"OPT:FOX","O","OF",'Loomis-Task5(equations)'!M73,1,0,"ISPV",FALSE,FALSE)</f>
        <v>#NAME?</v>
      </c>
      <c r="Q73" s="23" t="e">
        <f t="shared" ca="1" si="10"/>
        <v>#NAME?</v>
      </c>
      <c r="R73" s="25" t="e">
        <f t="shared" ca="1" si="11"/>
        <v>#NAME?</v>
      </c>
      <c r="S73" s="23" t="e">
        <f t="shared" ca="1" si="25"/>
        <v>#NAME?</v>
      </c>
      <c r="T73" s="23" t="e">
        <f t="shared" ca="1" si="12"/>
        <v>#NAME?</v>
      </c>
      <c r="U73" s="25" t="e">
        <f t="shared" ca="1" si="24"/>
        <v>#NAME?</v>
      </c>
      <c r="V73" s="25" t="e">
        <f t="shared" ca="1" si="22"/>
        <v>#NAME?</v>
      </c>
      <c r="W73" s="25" t="e">
        <f t="shared" ca="1" si="13"/>
        <v>#NAME?</v>
      </c>
      <c r="X73" s="25" t="e">
        <f t="shared" ca="1" si="14"/>
        <v>#NAME?</v>
      </c>
      <c r="Y73" t="e">
        <f t="shared" ca="1" si="26"/>
        <v>#NAME?</v>
      </c>
      <c r="Z73" s="25" t="e">
        <f t="shared" ca="1" si="16"/>
        <v>#NAME?</v>
      </c>
      <c r="AA73" s="26" t="e">
        <f t="shared" ca="1" si="23"/>
        <v>#NAME?</v>
      </c>
      <c r="AB73" s="27" t="e">
        <f t="shared" ca="1" si="17"/>
        <v>#NAME?</v>
      </c>
      <c r="AC73" s="28" t="e">
        <f t="shared" ca="1" si="18"/>
        <v>#NAME?</v>
      </c>
    </row>
    <row r="74" spans="1:29" x14ac:dyDescent="0.25">
      <c r="A74">
        <v>55</v>
      </c>
      <c r="B74">
        <v>0.55000000000000004</v>
      </c>
      <c r="C74">
        <f t="shared" si="1"/>
        <v>3.55</v>
      </c>
      <c r="D74">
        <f t="shared" si="2"/>
        <v>107.05328511325156</v>
      </c>
      <c r="E74">
        <f t="shared" si="3"/>
        <v>981.43354498145129</v>
      </c>
      <c r="F74" s="23" t="e">
        <f t="shared" ca="1" si="19"/>
        <v>#NAME?</v>
      </c>
      <c r="G74">
        <f t="shared" si="4"/>
        <v>8</v>
      </c>
      <c r="H74">
        <f t="shared" si="5"/>
        <v>900</v>
      </c>
      <c r="I74" s="23">
        <f t="shared" si="6"/>
        <v>39.591921416865368</v>
      </c>
      <c r="J74">
        <f t="shared" si="7"/>
        <v>0.20206142348504863</v>
      </c>
      <c r="K74" s="24" t="e">
        <f t="shared" ca="1" si="8"/>
        <v>#NAME?</v>
      </c>
      <c r="L74" s="23" t="e">
        <f t="shared" ca="1" si="0"/>
        <v>#NAME?</v>
      </c>
      <c r="M74" s="25" t="e">
        <f t="shared" ca="1" si="20"/>
        <v>#NAME?</v>
      </c>
      <c r="N74" s="26" t="e">
        <f ca="1">[1]!CEQUEL("ROCKET","AR",'Loomis-Task5(equations)'!$B$15,1,'Loomis-Task5(equations)'!$B$4,"Mass",3,"HTPB",90,"IPDI (ARC)",10,"AIR (500 K)",100,"OPT:FOX","O","OF",'Loomis-Task5(equations)'!M74,1,0,"CSTAR",FALSE,FALSE)</f>
        <v>#NAME?</v>
      </c>
      <c r="O74" s="26" t="e">
        <f t="shared" ca="1" si="9"/>
        <v>#NAME?</v>
      </c>
      <c r="P74" s="25" t="e">
        <f ca="1">[1]!CEQUEL("ROCKET","AR",'Loomis-Task5(equations)'!U74,1,'Loomis-Task5(equations)'!AC74,"Mass",3,"HTPB",90,"IPDI (ARC)",10,"AIR (500 K)",100,"OPT:FOX","O","OF",'Loomis-Task5(equations)'!M74,1,0,"ISPV",FALSE,FALSE)</f>
        <v>#NAME?</v>
      </c>
      <c r="Q74" s="23" t="e">
        <f t="shared" ca="1" si="10"/>
        <v>#NAME?</v>
      </c>
      <c r="R74" s="25" t="e">
        <f t="shared" ca="1" si="11"/>
        <v>#NAME?</v>
      </c>
      <c r="S74" s="23" t="e">
        <f t="shared" ca="1" si="25"/>
        <v>#NAME?</v>
      </c>
      <c r="T74" s="23" t="e">
        <f t="shared" ca="1" si="12"/>
        <v>#NAME?</v>
      </c>
      <c r="U74" s="25" t="e">
        <f t="shared" ca="1" si="24"/>
        <v>#NAME?</v>
      </c>
      <c r="V74" s="25" t="e">
        <f t="shared" ca="1" si="22"/>
        <v>#NAME?</v>
      </c>
      <c r="W74" s="25" t="e">
        <f t="shared" ca="1" si="13"/>
        <v>#NAME?</v>
      </c>
      <c r="X74" s="25" t="e">
        <f t="shared" ca="1" si="14"/>
        <v>#NAME?</v>
      </c>
      <c r="Y74" t="e">
        <f t="shared" ca="1" si="26"/>
        <v>#NAME?</v>
      </c>
      <c r="Z74" s="25" t="e">
        <f t="shared" ca="1" si="16"/>
        <v>#NAME?</v>
      </c>
      <c r="AA74" s="26" t="e">
        <f t="shared" ca="1" si="23"/>
        <v>#NAME?</v>
      </c>
      <c r="AB74" s="27" t="e">
        <f t="shared" ca="1" si="17"/>
        <v>#NAME?</v>
      </c>
      <c r="AC74" s="28" t="e">
        <f t="shared" ca="1" si="18"/>
        <v>#NAME?</v>
      </c>
    </row>
    <row r="75" spans="1:29" x14ac:dyDescent="0.25">
      <c r="A75">
        <v>56</v>
      </c>
      <c r="B75">
        <v>0.56000000000000005</v>
      </c>
      <c r="C75">
        <f t="shared" si="1"/>
        <v>3.56</v>
      </c>
      <c r="D75">
        <f t="shared" si="2"/>
        <v>106.72797306830863</v>
      </c>
      <c r="E75">
        <f t="shared" si="3"/>
        <v>984.19814651661045</v>
      </c>
      <c r="F75" s="23" t="e">
        <f t="shared" ca="1" si="19"/>
        <v>#NAME?</v>
      </c>
      <c r="G75">
        <f t="shared" si="4"/>
        <v>8</v>
      </c>
      <c r="H75">
        <f t="shared" si="5"/>
        <v>900</v>
      </c>
      <c r="I75" s="23">
        <f t="shared" si="6"/>
        <v>39.815288654535607</v>
      </c>
      <c r="J75">
        <f t="shared" si="7"/>
        <v>0.20092784129768379</v>
      </c>
      <c r="K75" s="24" t="e">
        <f t="shared" ca="1" si="8"/>
        <v>#NAME?</v>
      </c>
      <c r="L75" s="23" t="e">
        <f t="shared" ca="1" si="0"/>
        <v>#NAME?</v>
      </c>
      <c r="M75" s="25" t="e">
        <f t="shared" ca="1" si="20"/>
        <v>#NAME?</v>
      </c>
      <c r="N75" s="26" t="e">
        <f ca="1">[1]!CEQUEL("ROCKET","AR",'Loomis-Task5(equations)'!$B$15,1,'Loomis-Task5(equations)'!$B$4,"Mass",3,"HTPB",90,"IPDI (ARC)",10,"AIR (500 K)",100,"OPT:FOX","O","OF",'Loomis-Task5(equations)'!M75,1,0,"CSTAR",FALSE,FALSE)</f>
        <v>#NAME?</v>
      </c>
      <c r="O75" s="26" t="e">
        <f t="shared" ca="1" si="9"/>
        <v>#NAME?</v>
      </c>
      <c r="P75" s="25" t="e">
        <f ca="1">[1]!CEQUEL("ROCKET","AR",'Loomis-Task5(equations)'!U75,1,'Loomis-Task5(equations)'!AC75,"Mass",3,"HTPB",90,"IPDI (ARC)",10,"AIR (500 K)",100,"OPT:FOX","O","OF",'Loomis-Task5(equations)'!M75,1,0,"ISPV",FALSE,FALSE)</f>
        <v>#NAME?</v>
      </c>
      <c r="Q75" s="23" t="e">
        <f t="shared" ca="1" si="10"/>
        <v>#NAME?</v>
      </c>
      <c r="R75" s="25" t="e">
        <f t="shared" ca="1" si="11"/>
        <v>#NAME?</v>
      </c>
      <c r="S75" s="23" t="e">
        <f t="shared" ca="1" si="25"/>
        <v>#NAME?</v>
      </c>
      <c r="T75" s="23" t="e">
        <f t="shared" ca="1" si="12"/>
        <v>#NAME?</v>
      </c>
      <c r="U75" s="25" t="e">
        <f t="shared" ca="1" si="24"/>
        <v>#NAME?</v>
      </c>
      <c r="V75" s="25" t="e">
        <f t="shared" ca="1" si="22"/>
        <v>#NAME?</v>
      </c>
      <c r="W75" s="25" t="e">
        <f t="shared" ca="1" si="13"/>
        <v>#NAME?</v>
      </c>
      <c r="X75" s="25" t="e">
        <f t="shared" ca="1" si="14"/>
        <v>#NAME?</v>
      </c>
      <c r="Y75" t="e">
        <f t="shared" ca="1" si="26"/>
        <v>#NAME?</v>
      </c>
      <c r="Z75" s="25" t="e">
        <f t="shared" ca="1" si="16"/>
        <v>#NAME?</v>
      </c>
      <c r="AA75" s="26" t="e">
        <f t="shared" ca="1" si="23"/>
        <v>#NAME?</v>
      </c>
      <c r="AB75" s="27" t="e">
        <f t="shared" ca="1" si="17"/>
        <v>#NAME?</v>
      </c>
      <c r="AC75" s="28" t="e">
        <f t="shared" ca="1" si="18"/>
        <v>#NAME?</v>
      </c>
    </row>
    <row r="76" spans="1:29" x14ac:dyDescent="0.25">
      <c r="A76">
        <v>57</v>
      </c>
      <c r="B76">
        <v>0.56999999999999995</v>
      </c>
      <c r="C76">
        <f t="shared" si="1"/>
        <v>3.57</v>
      </c>
      <c r="D76">
        <f t="shared" si="2"/>
        <v>106.40174594025756</v>
      </c>
      <c r="E76">
        <f t="shared" si="3"/>
        <v>986.96274805176927</v>
      </c>
      <c r="F76" s="23" t="e">
        <f t="shared" ca="1" si="19"/>
        <v>#NAME?</v>
      </c>
      <c r="G76">
        <f t="shared" si="4"/>
        <v>8</v>
      </c>
      <c r="H76">
        <f t="shared" si="5"/>
        <v>900</v>
      </c>
      <c r="I76" s="23">
        <f t="shared" si="6"/>
        <v>40.039284210736554</v>
      </c>
      <c r="J76">
        <f t="shared" si="7"/>
        <v>0.19980377166320062</v>
      </c>
      <c r="K76" s="24" t="e">
        <f t="shared" ca="1" si="8"/>
        <v>#NAME?</v>
      </c>
      <c r="L76" s="23" t="e">
        <f t="shared" ca="1" si="0"/>
        <v>#NAME?</v>
      </c>
      <c r="M76" s="25" t="e">
        <f t="shared" ca="1" si="20"/>
        <v>#NAME?</v>
      </c>
      <c r="N76" s="26" t="e">
        <f ca="1">[1]!CEQUEL("ROCKET","AR",'Loomis-Task5(equations)'!$B$15,1,'Loomis-Task5(equations)'!$B$4,"Mass",3,"HTPB",90,"IPDI (ARC)",10,"AIR (500 K)",100,"OPT:FOX","O","OF",'Loomis-Task5(equations)'!M76,1,0,"CSTAR",FALSE,FALSE)</f>
        <v>#NAME?</v>
      </c>
      <c r="O76" s="26" t="e">
        <f t="shared" ca="1" si="9"/>
        <v>#NAME?</v>
      </c>
      <c r="P76" s="25" t="e">
        <f ca="1">[1]!CEQUEL("ROCKET","AR",'Loomis-Task5(equations)'!U76,1,'Loomis-Task5(equations)'!AC76,"Mass",3,"HTPB",90,"IPDI (ARC)",10,"AIR (500 K)",100,"OPT:FOX","O","OF",'Loomis-Task5(equations)'!M76,1,0,"ISPV",FALSE,FALSE)</f>
        <v>#NAME?</v>
      </c>
      <c r="Q76" s="23" t="e">
        <f t="shared" ca="1" si="10"/>
        <v>#NAME?</v>
      </c>
      <c r="R76" s="25" t="e">
        <f t="shared" ca="1" si="11"/>
        <v>#NAME?</v>
      </c>
      <c r="S76" s="23" t="e">
        <f t="shared" ca="1" si="25"/>
        <v>#NAME?</v>
      </c>
      <c r="T76" s="23" t="e">
        <f t="shared" ca="1" si="12"/>
        <v>#NAME?</v>
      </c>
      <c r="U76" s="25" t="e">
        <f t="shared" ca="1" si="24"/>
        <v>#NAME?</v>
      </c>
      <c r="V76" s="25" t="e">
        <f t="shared" ca="1" si="22"/>
        <v>#NAME?</v>
      </c>
      <c r="W76" s="25" t="e">
        <f t="shared" ca="1" si="13"/>
        <v>#NAME?</v>
      </c>
      <c r="X76" s="25" t="e">
        <f t="shared" ca="1" si="14"/>
        <v>#NAME?</v>
      </c>
      <c r="Y76" t="e">
        <f t="shared" ca="1" si="26"/>
        <v>#NAME?</v>
      </c>
      <c r="Z76" s="25" t="e">
        <f t="shared" ca="1" si="16"/>
        <v>#NAME?</v>
      </c>
      <c r="AA76" s="26" t="e">
        <f t="shared" ca="1" si="23"/>
        <v>#NAME?</v>
      </c>
      <c r="AB76" s="27" t="e">
        <f t="shared" ca="1" si="17"/>
        <v>#NAME?</v>
      </c>
      <c r="AC76" s="28" t="e">
        <f t="shared" ca="1" si="18"/>
        <v>#NAME?</v>
      </c>
    </row>
    <row r="77" spans="1:29" x14ac:dyDescent="0.25">
      <c r="A77">
        <v>58</v>
      </c>
      <c r="B77">
        <v>0.57999999999999996</v>
      </c>
      <c r="C77">
        <f t="shared" si="1"/>
        <v>3.58</v>
      </c>
      <c r="D77">
        <f t="shared" si="2"/>
        <v>106.07460372909836</v>
      </c>
      <c r="E77">
        <f t="shared" si="3"/>
        <v>989.72734958692843</v>
      </c>
      <c r="F77" s="23" t="e">
        <f t="shared" ca="1" si="19"/>
        <v>#NAME?</v>
      </c>
      <c r="G77">
        <f t="shared" si="4"/>
        <v>8</v>
      </c>
      <c r="H77">
        <f t="shared" si="5"/>
        <v>900</v>
      </c>
      <c r="I77" s="23">
        <f t="shared" si="6"/>
        <v>40.263908085468223</v>
      </c>
      <c r="J77">
        <f t="shared" si="7"/>
        <v>0.19868910844467444</v>
      </c>
      <c r="K77" s="24" t="e">
        <f t="shared" ca="1" si="8"/>
        <v>#NAME?</v>
      </c>
      <c r="L77" s="23" t="e">
        <f t="shared" ca="1" si="0"/>
        <v>#NAME?</v>
      </c>
      <c r="M77" s="25" t="e">
        <f t="shared" ca="1" si="20"/>
        <v>#NAME?</v>
      </c>
      <c r="N77" s="26" t="e">
        <f ca="1">[1]!CEQUEL("ROCKET","AR",'Loomis-Task5(equations)'!$B$15,1,'Loomis-Task5(equations)'!$B$4,"Mass",3,"HTPB",90,"IPDI (ARC)",10,"AIR (500 K)",100,"OPT:FOX","O","OF",'Loomis-Task5(equations)'!M77,1,0,"CSTAR",FALSE,FALSE)</f>
        <v>#NAME?</v>
      </c>
      <c r="O77" s="26" t="e">
        <f t="shared" ca="1" si="9"/>
        <v>#NAME?</v>
      </c>
      <c r="P77" s="25" t="e">
        <f ca="1">[1]!CEQUEL("ROCKET","AR",'Loomis-Task5(equations)'!U77,1,'Loomis-Task5(equations)'!AC77,"Mass",3,"HTPB",90,"IPDI (ARC)",10,"AIR (500 K)",100,"OPT:FOX","O","OF",'Loomis-Task5(equations)'!M77,1,0,"ISPV",FALSE,FALSE)</f>
        <v>#NAME?</v>
      </c>
      <c r="Q77" s="23" t="e">
        <f t="shared" ca="1" si="10"/>
        <v>#NAME?</v>
      </c>
      <c r="R77" s="25" t="e">
        <f t="shared" ca="1" si="11"/>
        <v>#NAME?</v>
      </c>
      <c r="S77" s="23" t="e">
        <f t="shared" ca="1" si="25"/>
        <v>#NAME?</v>
      </c>
      <c r="T77" s="23" t="e">
        <f t="shared" ca="1" si="12"/>
        <v>#NAME?</v>
      </c>
      <c r="U77" s="25" t="e">
        <f t="shared" ca="1" si="24"/>
        <v>#NAME?</v>
      </c>
      <c r="V77" s="25" t="e">
        <f t="shared" ca="1" si="22"/>
        <v>#NAME?</v>
      </c>
      <c r="W77" s="25" t="e">
        <f t="shared" ca="1" si="13"/>
        <v>#NAME?</v>
      </c>
      <c r="X77" s="25" t="e">
        <f t="shared" ca="1" si="14"/>
        <v>#NAME?</v>
      </c>
      <c r="Y77" t="e">
        <f t="shared" ca="1" si="26"/>
        <v>#NAME?</v>
      </c>
      <c r="Z77" s="25" t="e">
        <f t="shared" ca="1" si="16"/>
        <v>#NAME?</v>
      </c>
      <c r="AA77" s="26" t="e">
        <f t="shared" ca="1" si="23"/>
        <v>#NAME?</v>
      </c>
      <c r="AB77" s="27" t="e">
        <f t="shared" ca="1" si="17"/>
        <v>#NAME?</v>
      </c>
      <c r="AC77" s="28" t="e">
        <f t="shared" ca="1" si="18"/>
        <v>#NAME?</v>
      </c>
    </row>
    <row r="78" spans="1:29" x14ac:dyDescent="0.25">
      <c r="A78">
        <v>59</v>
      </c>
      <c r="B78">
        <v>0.59</v>
      </c>
      <c r="C78">
        <f t="shared" si="1"/>
        <v>3.59</v>
      </c>
      <c r="D78">
        <f t="shared" si="2"/>
        <v>105.746546434831</v>
      </c>
      <c r="E78">
        <f t="shared" si="3"/>
        <v>992.49195112208747</v>
      </c>
      <c r="F78" s="23" t="e">
        <f t="shared" ca="1" si="19"/>
        <v>#NAME?</v>
      </c>
      <c r="G78">
        <f t="shared" si="4"/>
        <v>8</v>
      </c>
      <c r="H78">
        <f t="shared" si="5"/>
        <v>900</v>
      </c>
      <c r="I78" s="23">
        <f t="shared" si="6"/>
        <v>40.489160278730608</v>
      </c>
      <c r="J78">
        <f t="shared" si="7"/>
        <v>0.19758374698134912</v>
      </c>
      <c r="K78" s="24" t="e">
        <f t="shared" ca="1" si="8"/>
        <v>#NAME?</v>
      </c>
      <c r="L78" s="23" t="e">
        <f t="shared" ca="1" si="0"/>
        <v>#NAME?</v>
      </c>
      <c r="M78" s="25" t="e">
        <f t="shared" ca="1" si="20"/>
        <v>#NAME?</v>
      </c>
      <c r="N78" s="26" t="e">
        <f ca="1">[1]!CEQUEL("ROCKET","AR",'Loomis-Task5(equations)'!$B$15,1,'Loomis-Task5(equations)'!$B$4,"Mass",3,"HTPB",90,"IPDI (ARC)",10,"AIR (500 K)",100,"OPT:FOX","O","OF",'Loomis-Task5(equations)'!M78,1,0,"CSTAR",FALSE,FALSE)</f>
        <v>#NAME?</v>
      </c>
      <c r="O78" s="26" t="e">
        <f t="shared" ca="1" si="9"/>
        <v>#NAME?</v>
      </c>
      <c r="P78" s="25" t="e">
        <f ca="1">[1]!CEQUEL("ROCKET","AR",'Loomis-Task5(equations)'!U78,1,'Loomis-Task5(equations)'!AC78,"Mass",3,"HTPB",90,"IPDI (ARC)",10,"AIR (500 K)",100,"OPT:FOX","O","OF",'Loomis-Task5(equations)'!M78,1,0,"ISPV",FALSE,FALSE)</f>
        <v>#NAME?</v>
      </c>
      <c r="Q78" s="23" t="e">
        <f t="shared" ca="1" si="10"/>
        <v>#NAME?</v>
      </c>
      <c r="R78" s="25" t="e">
        <f t="shared" ca="1" si="11"/>
        <v>#NAME?</v>
      </c>
      <c r="S78" s="23" t="e">
        <f t="shared" ca="1" si="25"/>
        <v>#NAME?</v>
      </c>
      <c r="T78" s="23" t="e">
        <f t="shared" ca="1" si="12"/>
        <v>#NAME?</v>
      </c>
      <c r="U78" s="25" t="e">
        <f t="shared" ca="1" si="24"/>
        <v>#NAME?</v>
      </c>
      <c r="V78" s="25" t="e">
        <f t="shared" ca="1" si="22"/>
        <v>#NAME?</v>
      </c>
      <c r="W78" s="25" t="e">
        <f t="shared" ca="1" si="13"/>
        <v>#NAME?</v>
      </c>
      <c r="X78" s="25" t="e">
        <f t="shared" ca="1" si="14"/>
        <v>#NAME?</v>
      </c>
      <c r="Y78" t="e">
        <f t="shared" ca="1" si="26"/>
        <v>#NAME?</v>
      </c>
      <c r="Z78" s="25" t="e">
        <f t="shared" ca="1" si="16"/>
        <v>#NAME?</v>
      </c>
      <c r="AA78" s="26" t="e">
        <f t="shared" ca="1" si="23"/>
        <v>#NAME?</v>
      </c>
      <c r="AB78" s="27" t="e">
        <f t="shared" ca="1" si="17"/>
        <v>#NAME?</v>
      </c>
      <c r="AC78" s="28" t="e">
        <f t="shared" ca="1" si="18"/>
        <v>#NAME?</v>
      </c>
    </row>
    <row r="79" spans="1:29" x14ac:dyDescent="0.25">
      <c r="A79">
        <v>60</v>
      </c>
      <c r="B79">
        <v>0.6</v>
      </c>
      <c r="C79">
        <f t="shared" si="1"/>
        <v>3.6</v>
      </c>
      <c r="D79">
        <f t="shared" si="2"/>
        <v>105.41757405745552</v>
      </c>
      <c r="E79">
        <f t="shared" si="3"/>
        <v>995.2565526572464</v>
      </c>
      <c r="F79" s="23" t="e">
        <f t="shared" ca="1" si="19"/>
        <v>#NAME?</v>
      </c>
      <c r="G79">
        <f t="shared" si="4"/>
        <v>8</v>
      </c>
      <c r="H79">
        <f t="shared" si="5"/>
        <v>900</v>
      </c>
      <c r="I79" s="23">
        <f t="shared" si="6"/>
        <v>40.715040790523723</v>
      </c>
      <c r="J79">
        <f t="shared" si="7"/>
        <v>0.1964875840640683</v>
      </c>
      <c r="K79" s="24" t="e">
        <f t="shared" ca="1" si="8"/>
        <v>#NAME?</v>
      </c>
      <c r="L79" s="23" t="e">
        <f t="shared" ca="1" si="0"/>
        <v>#NAME?</v>
      </c>
      <c r="M79" s="25" t="e">
        <f t="shared" ca="1" si="20"/>
        <v>#NAME?</v>
      </c>
      <c r="N79" s="26" t="e">
        <f ca="1">[1]!CEQUEL("ROCKET","AR",'Loomis-Task5(equations)'!$B$15,1,'Loomis-Task5(equations)'!$B$4,"Mass",3,"HTPB",90,"IPDI (ARC)",10,"AIR (500 K)",100,"OPT:FOX","O","OF",'Loomis-Task5(equations)'!M79,1,0,"CSTAR",FALSE,FALSE)</f>
        <v>#NAME?</v>
      </c>
      <c r="O79" s="26" t="e">
        <f t="shared" ca="1" si="9"/>
        <v>#NAME?</v>
      </c>
      <c r="P79" s="25" t="e">
        <f ca="1">[1]!CEQUEL("ROCKET","AR",'Loomis-Task5(equations)'!U79,1,'Loomis-Task5(equations)'!AC79,"Mass",3,"HTPB",90,"IPDI (ARC)",10,"AIR (500 K)",100,"OPT:FOX","O","OF",'Loomis-Task5(equations)'!M79,1,0,"ISPV",FALSE,FALSE)</f>
        <v>#NAME?</v>
      </c>
      <c r="Q79" s="23" t="e">
        <f t="shared" ca="1" si="10"/>
        <v>#NAME?</v>
      </c>
      <c r="R79" s="25" t="e">
        <f t="shared" ca="1" si="11"/>
        <v>#NAME?</v>
      </c>
      <c r="S79" s="23" t="e">
        <f t="shared" ca="1" si="25"/>
        <v>#NAME?</v>
      </c>
      <c r="T79" s="23" t="e">
        <f t="shared" ca="1" si="12"/>
        <v>#NAME?</v>
      </c>
      <c r="U79" s="25" t="e">
        <f t="shared" ca="1" si="24"/>
        <v>#NAME?</v>
      </c>
      <c r="V79" s="25" t="e">
        <f t="shared" ca="1" si="22"/>
        <v>#NAME?</v>
      </c>
      <c r="W79" s="25" t="e">
        <f t="shared" ca="1" si="13"/>
        <v>#NAME?</v>
      </c>
      <c r="X79" s="25" t="e">
        <f t="shared" ca="1" si="14"/>
        <v>#NAME?</v>
      </c>
      <c r="Y79" t="e">
        <f t="shared" ca="1" si="26"/>
        <v>#NAME?</v>
      </c>
      <c r="Z79" s="25" t="e">
        <f t="shared" ca="1" si="16"/>
        <v>#NAME?</v>
      </c>
      <c r="AA79" s="26" t="e">
        <f t="shared" ca="1" si="23"/>
        <v>#NAME?</v>
      </c>
      <c r="AB79" s="27" t="e">
        <f t="shared" ca="1" si="17"/>
        <v>#NAME?</v>
      </c>
      <c r="AC79" s="28" t="e">
        <f t="shared" ca="1" si="18"/>
        <v>#NAME?</v>
      </c>
    </row>
    <row r="80" spans="1:29" x14ac:dyDescent="0.25">
      <c r="A80">
        <v>61</v>
      </c>
      <c r="B80">
        <v>0.61</v>
      </c>
      <c r="C80">
        <f t="shared" si="1"/>
        <v>3.61</v>
      </c>
      <c r="D80">
        <f t="shared" si="2"/>
        <v>105.08768659697192</v>
      </c>
      <c r="E80">
        <f t="shared" si="3"/>
        <v>998.02115419240545</v>
      </c>
      <c r="F80" s="23" t="e">
        <f t="shared" ca="1" si="19"/>
        <v>#NAME?</v>
      </c>
      <c r="G80">
        <f t="shared" si="4"/>
        <v>8</v>
      </c>
      <c r="H80">
        <f t="shared" si="5"/>
        <v>900</v>
      </c>
      <c r="I80" s="23">
        <f t="shared" si="6"/>
        <v>40.941549620847539</v>
      </c>
      <c r="J80">
        <f t="shared" si="7"/>
        <v>0.19540051791118282</v>
      </c>
      <c r="K80" s="24" t="e">
        <f t="shared" ca="1" si="8"/>
        <v>#NAME?</v>
      </c>
      <c r="L80" s="23" t="e">
        <f t="shared" ca="1" si="0"/>
        <v>#NAME?</v>
      </c>
      <c r="M80" s="25" t="e">
        <f t="shared" ca="1" si="20"/>
        <v>#NAME?</v>
      </c>
      <c r="N80" s="26" t="e">
        <f ca="1">[1]!CEQUEL("ROCKET","AR",'Loomis-Task5(equations)'!$B$15,1,'Loomis-Task5(equations)'!$B$4,"Mass",3,"HTPB",90,"IPDI (ARC)",10,"AIR (500 K)",100,"OPT:FOX","O","OF",'Loomis-Task5(equations)'!M80,1,0,"CSTAR",FALSE,FALSE)</f>
        <v>#NAME?</v>
      </c>
      <c r="O80" s="26" t="e">
        <f t="shared" ca="1" si="9"/>
        <v>#NAME?</v>
      </c>
      <c r="P80" s="25" t="e">
        <f ca="1">[1]!CEQUEL("ROCKET","AR",'Loomis-Task5(equations)'!U80,1,'Loomis-Task5(equations)'!AC80,"Mass",3,"HTPB",90,"IPDI (ARC)",10,"AIR (500 K)",100,"OPT:FOX","O","OF",'Loomis-Task5(equations)'!M80,1,0,"ISPV",FALSE,FALSE)</f>
        <v>#NAME?</v>
      </c>
      <c r="Q80" s="23" t="e">
        <f t="shared" ca="1" si="10"/>
        <v>#NAME?</v>
      </c>
      <c r="R80" s="25" t="e">
        <f t="shared" ca="1" si="11"/>
        <v>#NAME?</v>
      </c>
      <c r="S80" s="23" t="e">
        <f t="shared" ca="1" si="25"/>
        <v>#NAME?</v>
      </c>
      <c r="T80" s="23" t="e">
        <f t="shared" ca="1" si="12"/>
        <v>#NAME?</v>
      </c>
      <c r="U80" s="25" t="e">
        <f t="shared" ca="1" si="24"/>
        <v>#NAME?</v>
      </c>
      <c r="V80" s="25" t="e">
        <f t="shared" ca="1" si="22"/>
        <v>#NAME?</v>
      </c>
      <c r="W80" s="25" t="e">
        <f t="shared" ca="1" si="13"/>
        <v>#NAME?</v>
      </c>
      <c r="X80" s="25" t="e">
        <f t="shared" ca="1" si="14"/>
        <v>#NAME?</v>
      </c>
      <c r="Y80" t="e">
        <f t="shared" ca="1" si="26"/>
        <v>#NAME?</v>
      </c>
      <c r="Z80" s="25" t="e">
        <f t="shared" ca="1" si="16"/>
        <v>#NAME?</v>
      </c>
      <c r="AA80" s="26" t="e">
        <f t="shared" ca="1" si="23"/>
        <v>#NAME?</v>
      </c>
      <c r="AB80" s="27" t="e">
        <f t="shared" ca="1" si="17"/>
        <v>#NAME?</v>
      </c>
      <c r="AC80" s="28" t="e">
        <f t="shared" ca="1" si="18"/>
        <v>#NAME?</v>
      </c>
    </row>
    <row r="81" spans="1:29" x14ac:dyDescent="0.25">
      <c r="A81">
        <v>62</v>
      </c>
      <c r="B81">
        <v>0.62</v>
      </c>
      <c r="C81">
        <f t="shared" si="1"/>
        <v>3.62</v>
      </c>
      <c r="D81">
        <f t="shared" si="2"/>
        <v>104.75688405338018</v>
      </c>
      <c r="E81">
        <f t="shared" si="3"/>
        <v>1000.7857557275645</v>
      </c>
      <c r="F81" s="23" t="e">
        <f t="shared" ca="1" si="19"/>
        <v>#NAME?</v>
      </c>
      <c r="G81">
        <f t="shared" si="4"/>
        <v>8</v>
      </c>
      <c r="H81">
        <f t="shared" si="5"/>
        <v>900</v>
      </c>
      <c r="I81" s="23">
        <f t="shared" si="6"/>
        <v>41.168686769702084</v>
      </c>
      <c r="J81">
        <f t="shared" si="7"/>
        <v>0.19432244814492275</v>
      </c>
      <c r="K81" s="24" t="e">
        <f t="shared" ca="1" si="8"/>
        <v>#NAME?</v>
      </c>
      <c r="L81" s="23" t="e">
        <f t="shared" ca="1" si="0"/>
        <v>#NAME?</v>
      </c>
      <c r="M81" s="25" t="e">
        <f t="shared" ca="1" si="20"/>
        <v>#NAME?</v>
      </c>
      <c r="N81" s="26" t="e">
        <f ca="1">[1]!CEQUEL("ROCKET","AR",'Loomis-Task5(equations)'!$B$15,1,'Loomis-Task5(equations)'!$B$4,"Mass",3,"HTPB",90,"IPDI (ARC)",10,"AIR (500 K)",100,"OPT:FOX","O","OF",'Loomis-Task5(equations)'!M81,1,0,"CSTAR",FALSE,FALSE)</f>
        <v>#NAME?</v>
      </c>
      <c r="O81" s="26" t="e">
        <f t="shared" ca="1" si="9"/>
        <v>#NAME?</v>
      </c>
      <c r="P81" s="25" t="e">
        <f ca="1">[1]!CEQUEL("ROCKET","AR",'Loomis-Task5(equations)'!U81,1,'Loomis-Task5(equations)'!AC81,"Mass",3,"HTPB",90,"IPDI (ARC)",10,"AIR (500 K)",100,"OPT:FOX","O","OF",'Loomis-Task5(equations)'!M81,1,0,"ISPV",FALSE,FALSE)</f>
        <v>#NAME?</v>
      </c>
      <c r="Q81" s="23" t="e">
        <f t="shared" ca="1" si="10"/>
        <v>#NAME?</v>
      </c>
      <c r="R81" s="25" t="e">
        <f t="shared" ca="1" si="11"/>
        <v>#NAME?</v>
      </c>
      <c r="S81" s="23" t="e">
        <f t="shared" ca="1" si="25"/>
        <v>#NAME?</v>
      </c>
      <c r="T81" s="23" t="e">
        <f t="shared" ca="1" si="12"/>
        <v>#NAME?</v>
      </c>
      <c r="U81" s="25" t="e">
        <f t="shared" ca="1" si="24"/>
        <v>#NAME?</v>
      </c>
      <c r="V81" s="25" t="e">
        <f t="shared" ca="1" si="22"/>
        <v>#NAME?</v>
      </c>
      <c r="W81" s="25" t="e">
        <f t="shared" ca="1" si="13"/>
        <v>#NAME?</v>
      </c>
      <c r="X81" s="25" t="e">
        <f t="shared" ca="1" si="14"/>
        <v>#NAME?</v>
      </c>
      <c r="Y81" t="e">
        <f t="shared" ca="1" si="26"/>
        <v>#NAME?</v>
      </c>
      <c r="Z81" s="25" t="e">
        <f t="shared" ca="1" si="16"/>
        <v>#NAME?</v>
      </c>
      <c r="AA81" s="26" t="e">
        <f t="shared" ca="1" si="23"/>
        <v>#NAME?</v>
      </c>
      <c r="AB81" s="27" t="e">
        <f t="shared" ca="1" si="17"/>
        <v>#NAME?</v>
      </c>
      <c r="AC81" s="28" t="e">
        <f t="shared" ca="1" si="18"/>
        <v>#NAME?</v>
      </c>
    </row>
    <row r="82" spans="1:29" x14ac:dyDescent="0.25">
      <c r="A82">
        <v>63</v>
      </c>
      <c r="B82">
        <v>0.63</v>
      </c>
      <c r="C82">
        <f t="shared" si="1"/>
        <v>3.63</v>
      </c>
      <c r="D82">
        <f t="shared" si="2"/>
        <v>104.42516642668026</v>
      </c>
      <c r="E82">
        <f t="shared" si="3"/>
        <v>1003.5503572627234</v>
      </c>
      <c r="F82" s="23" t="e">
        <f t="shared" ca="1" si="19"/>
        <v>#NAME?</v>
      </c>
      <c r="G82">
        <f t="shared" si="4"/>
        <v>8</v>
      </c>
      <c r="H82">
        <f t="shared" si="5"/>
        <v>900</v>
      </c>
      <c r="I82" s="23">
        <f t="shared" si="6"/>
        <v>41.396452237087345</v>
      </c>
      <c r="J82">
        <f t="shared" si="7"/>
        <v>0.1932532757682251</v>
      </c>
      <c r="K82" s="24" t="e">
        <f t="shared" ca="1" si="8"/>
        <v>#NAME?</v>
      </c>
      <c r="L82" s="23" t="e">
        <f t="shared" ca="1" si="0"/>
        <v>#NAME?</v>
      </c>
      <c r="M82" s="25" t="e">
        <f t="shared" ca="1" si="20"/>
        <v>#NAME?</v>
      </c>
      <c r="N82" s="26" t="e">
        <f ca="1">[1]!CEQUEL("ROCKET","AR",'Loomis-Task5(equations)'!$B$15,1,'Loomis-Task5(equations)'!$B$4,"Mass",3,"HTPB",90,"IPDI (ARC)",10,"AIR (500 K)",100,"OPT:FOX","O","OF",'Loomis-Task5(equations)'!M82,1,0,"CSTAR",FALSE,FALSE)</f>
        <v>#NAME?</v>
      </c>
      <c r="O82" s="26" t="e">
        <f t="shared" ca="1" si="9"/>
        <v>#NAME?</v>
      </c>
      <c r="P82" s="25" t="e">
        <f ca="1">[1]!CEQUEL("ROCKET","AR",'Loomis-Task5(equations)'!U82,1,'Loomis-Task5(equations)'!AC82,"Mass",3,"HTPB",90,"IPDI (ARC)",10,"AIR (500 K)",100,"OPT:FOX","O","OF",'Loomis-Task5(equations)'!M82,1,0,"ISPV",FALSE,FALSE)</f>
        <v>#NAME?</v>
      </c>
      <c r="Q82" s="23" t="e">
        <f t="shared" ca="1" si="10"/>
        <v>#NAME?</v>
      </c>
      <c r="R82" s="25" t="e">
        <f t="shared" ca="1" si="11"/>
        <v>#NAME?</v>
      </c>
      <c r="S82" s="23" t="e">
        <f t="shared" ca="1" si="25"/>
        <v>#NAME?</v>
      </c>
      <c r="T82" s="23" t="e">
        <f t="shared" ca="1" si="12"/>
        <v>#NAME?</v>
      </c>
      <c r="U82" s="25" t="e">
        <f t="shared" ca="1" si="24"/>
        <v>#NAME?</v>
      </c>
      <c r="V82" s="25" t="e">
        <f t="shared" ca="1" si="22"/>
        <v>#NAME?</v>
      </c>
      <c r="W82" s="25" t="e">
        <f t="shared" ca="1" si="13"/>
        <v>#NAME?</v>
      </c>
      <c r="X82" s="25" t="e">
        <f t="shared" ca="1" si="14"/>
        <v>#NAME?</v>
      </c>
      <c r="Y82" t="e">
        <f t="shared" ca="1" si="26"/>
        <v>#NAME?</v>
      </c>
      <c r="Z82" s="25" t="e">
        <f t="shared" ca="1" si="16"/>
        <v>#NAME?</v>
      </c>
      <c r="AA82" s="26" t="e">
        <f t="shared" ca="1" si="23"/>
        <v>#NAME?</v>
      </c>
      <c r="AB82" s="27" t="e">
        <f t="shared" ca="1" si="17"/>
        <v>#NAME?</v>
      </c>
      <c r="AC82" s="28" t="e">
        <f t="shared" ca="1" si="18"/>
        <v>#NAME?</v>
      </c>
    </row>
    <row r="83" spans="1:29" x14ac:dyDescent="0.25">
      <c r="A83">
        <v>64</v>
      </c>
      <c r="B83">
        <v>0.64</v>
      </c>
      <c r="C83">
        <f t="shared" si="1"/>
        <v>3.64</v>
      </c>
      <c r="D83">
        <f t="shared" si="2"/>
        <v>104.09253371687223</v>
      </c>
      <c r="E83">
        <f t="shared" si="3"/>
        <v>1006.3149587978826</v>
      </c>
      <c r="F83" s="23" t="e">
        <f t="shared" ca="1" si="19"/>
        <v>#NAME?</v>
      </c>
      <c r="G83">
        <f t="shared" si="4"/>
        <v>8</v>
      </c>
      <c r="H83">
        <f t="shared" si="5"/>
        <v>900</v>
      </c>
      <c r="I83" s="23">
        <f t="shared" si="6"/>
        <v>41.624846023003329</v>
      </c>
      <c r="J83">
        <f t="shared" si="7"/>
        <v>0.19219290314200618</v>
      </c>
      <c r="K83" s="24" t="e">
        <f t="shared" ca="1" si="8"/>
        <v>#NAME?</v>
      </c>
      <c r="L83" s="23" t="e">
        <f t="shared" ref="L83:L146" ca="1" si="27">2*PI()*$B$3*C83*$B$2*K83</f>
        <v>#NAME?</v>
      </c>
      <c r="M83" s="25" t="e">
        <f t="shared" ca="1" si="20"/>
        <v>#NAME?</v>
      </c>
      <c r="N83" s="26" t="e">
        <f ca="1">[1]!CEQUEL("ROCKET","AR",'Loomis-Task5(equations)'!$B$15,1,'Loomis-Task5(equations)'!$B$4,"Mass",3,"HTPB",90,"IPDI (ARC)",10,"AIR (500 K)",100,"OPT:FOX","O","OF",'Loomis-Task5(equations)'!M83,1,0,"CSTAR",FALSE,FALSE)</f>
        <v>#NAME?</v>
      </c>
      <c r="O83" s="26" t="e">
        <f t="shared" ca="1" si="9"/>
        <v>#NAME?</v>
      </c>
      <c r="P83" s="25" t="e">
        <f ca="1">[1]!CEQUEL("ROCKET","AR",'Loomis-Task5(equations)'!U83,1,'Loomis-Task5(equations)'!AC83,"Mass",3,"HTPB",90,"IPDI (ARC)",10,"AIR (500 K)",100,"OPT:FOX","O","OF",'Loomis-Task5(equations)'!M83,1,0,"ISPV",FALSE,FALSE)</f>
        <v>#NAME?</v>
      </c>
      <c r="Q83" s="23" t="e">
        <f t="shared" ca="1" si="10"/>
        <v>#NAME?</v>
      </c>
      <c r="R83" s="25" t="e">
        <f t="shared" ca="1" si="11"/>
        <v>#NAME?</v>
      </c>
      <c r="S83" s="23" t="e">
        <f t="shared" ca="1" si="25"/>
        <v>#NAME?</v>
      </c>
      <c r="T83" s="23" t="e">
        <f t="shared" ca="1" si="12"/>
        <v>#NAME?</v>
      </c>
      <c r="U83" s="25" t="e">
        <f t="shared" ca="1" si="24"/>
        <v>#NAME?</v>
      </c>
      <c r="V83" s="25" t="e">
        <f t="shared" ca="1" si="22"/>
        <v>#NAME?</v>
      </c>
      <c r="W83" s="25" t="e">
        <f t="shared" ca="1" si="13"/>
        <v>#NAME?</v>
      </c>
      <c r="X83" s="25" t="e">
        <f t="shared" ca="1" si="14"/>
        <v>#NAME?</v>
      </c>
      <c r="Y83" t="e">
        <f t="shared" ca="1" si="26"/>
        <v>#NAME?</v>
      </c>
      <c r="Z83" s="25" t="e">
        <f t="shared" ca="1" si="16"/>
        <v>#NAME?</v>
      </c>
      <c r="AA83" s="26" t="e">
        <f t="shared" ca="1" si="23"/>
        <v>#NAME?</v>
      </c>
      <c r="AB83" s="27" t="e">
        <f t="shared" ca="1" si="17"/>
        <v>#NAME?</v>
      </c>
      <c r="AC83" s="28" t="e">
        <f t="shared" ca="1" si="18"/>
        <v>#NAME?</v>
      </c>
    </row>
    <row r="84" spans="1:29" x14ac:dyDescent="0.25">
      <c r="A84">
        <v>65</v>
      </c>
      <c r="B84">
        <v>0.65</v>
      </c>
      <c r="C84">
        <f t="shared" ref="C84:C147" si="28">3+B84</f>
        <v>3.65</v>
      </c>
      <c r="D84">
        <f t="shared" ref="D84:D147" si="29">$B$3*PI()*($B$1^2-C84^2)*44</f>
        <v>103.75898592395609</v>
      </c>
      <c r="E84">
        <f t="shared" ref="E84:E147" si="30">PI()*2*C84*$B$2</f>
        <v>1009.0795603330415</v>
      </c>
      <c r="F84" s="23" t="e">
        <f t="shared" ca="1" si="19"/>
        <v>#NAME?</v>
      </c>
      <c r="G84">
        <f t="shared" ref="G84:G147" si="31">$B$5</f>
        <v>8</v>
      </c>
      <c r="H84">
        <f t="shared" ref="H84:H147" si="32">$B$6</f>
        <v>900</v>
      </c>
      <c r="I84" s="23">
        <f t="shared" ref="I84:I147" si="33">PI()*C84^2</f>
        <v>41.853868127450021</v>
      </c>
      <c r="J84">
        <f t="shared" ref="J84:J147" si="34">G84/(PI()*C84^2)</f>
        <v>0.19114123396286922</v>
      </c>
      <c r="K84" s="24" t="e">
        <f t="shared" ref="K84:K147" ca="1" si="35">$B$8*J84^$B$9 *U83^$B$10 *H84^$B$11 / (100^$B$10 * 530^$B$11)</f>
        <v>#NAME?</v>
      </c>
      <c r="L84" s="23" t="e">
        <f t="shared" ca="1" si="27"/>
        <v>#NAME?</v>
      </c>
      <c r="M84" s="25" t="e">
        <f t="shared" ca="1" si="20"/>
        <v>#NAME?</v>
      </c>
      <c r="N84" s="26" t="e">
        <f ca="1">[1]!CEQUEL("ROCKET","AR",'Loomis-Task5(equations)'!$B$15,1,'Loomis-Task5(equations)'!$B$4,"Mass",3,"HTPB",90,"IPDI (ARC)",10,"AIR (500 K)",100,"OPT:FOX","O","OF",'Loomis-Task5(equations)'!M84,1,0,"CSTAR",FALSE,FALSE)</f>
        <v>#NAME?</v>
      </c>
      <c r="O84" s="26" t="e">
        <f t="shared" ref="O84:O147" ca="1" si="36">N84</f>
        <v>#NAME?</v>
      </c>
      <c r="P84" s="25" t="e">
        <f ca="1">[1]!CEQUEL("ROCKET","AR",'Loomis-Task5(equations)'!U84,1,'Loomis-Task5(equations)'!AC84,"Mass",3,"HTPB",90,"IPDI (ARC)",10,"AIR (500 K)",100,"OPT:FOX","O","OF",'Loomis-Task5(equations)'!M84,1,0,"ISPV",FALSE,FALSE)</f>
        <v>#NAME?</v>
      </c>
      <c r="Q84" s="23" t="e">
        <f t="shared" ref="Q84:Q147" ca="1" si="37">P84*32.2/N84</f>
        <v>#NAME?</v>
      </c>
      <c r="R84" s="25" t="e">
        <f t="shared" ref="R84:R147" ca="1" si="38">Q84-($B$12/U84)*AC84</f>
        <v>#NAME?</v>
      </c>
      <c r="S84" s="23" t="e">
        <f t="shared" ca="1" si="25"/>
        <v>#NAME?</v>
      </c>
      <c r="T84" s="23" t="e">
        <f t="shared" ref="T84:T147" ca="1" si="39">PI()*(S84^2)/4</f>
        <v>#NAME?</v>
      </c>
      <c r="U84" s="25" t="e">
        <f t="shared" ca="1" si="24"/>
        <v>#NAME?</v>
      </c>
      <c r="V84" s="25" t="e">
        <f t="shared" ca="1" si="22"/>
        <v>#NAME?</v>
      </c>
      <c r="W84" s="25" t="e">
        <f t="shared" ref="W84:W147" ca="1" si="40">(Q84-($B$12/U84)*AC84)*T84*U84</f>
        <v>#NAME?</v>
      </c>
      <c r="X84" s="25" t="e">
        <f t="shared" ref="X84:X147" ca="1" si="41">Z84-W84</f>
        <v>#NAME?</v>
      </c>
      <c r="Y84" t="e">
        <f t="shared" ca="1" si="26"/>
        <v>#NAME?</v>
      </c>
      <c r="Z84" s="25" t="e">
        <f t="shared" ref="Z84:Z147" ca="1" si="42">(L84+G84)*Y84-G84*Y84+(U84-$B$12)*T84</f>
        <v>#NAME?</v>
      </c>
      <c r="AA84" s="26" t="e">
        <f t="shared" ca="1" si="23"/>
        <v>#NAME?</v>
      </c>
      <c r="AB84" s="27" t="e">
        <f t="shared" ref="AB84:AB147" ca="1" si="43">S85-S84</f>
        <v>#NAME?</v>
      </c>
      <c r="AC84" s="28" t="e">
        <f t="shared" ref="AC84:AC147" ca="1" si="44">(3*$T$19)/T84</f>
        <v>#NAME?</v>
      </c>
    </row>
    <row r="85" spans="1:29" x14ac:dyDescent="0.25">
      <c r="A85">
        <v>66</v>
      </c>
      <c r="B85">
        <v>0.66</v>
      </c>
      <c r="C85">
        <f t="shared" si="28"/>
        <v>3.66</v>
      </c>
      <c r="D85">
        <f t="shared" si="29"/>
        <v>103.42452304793176</v>
      </c>
      <c r="E85">
        <f t="shared" si="30"/>
        <v>1011.8441618682007</v>
      </c>
      <c r="F85" s="23" t="e">
        <f t="shared" ref="F85:F148" ca="1" si="45">F84+(B85-B84)/K84</f>
        <v>#NAME?</v>
      </c>
      <c r="G85">
        <f t="shared" si="31"/>
        <v>8</v>
      </c>
      <c r="H85">
        <f t="shared" si="32"/>
        <v>900</v>
      </c>
      <c r="I85" s="23">
        <f t="shared" si="33"/>
        <v>42.083518550427435</v>
      </c>
      <c r="J85">
        <f t="shared" si="34"/>
        <v>0.19009817324123782</v>
      </c>
      <c r="K85" s="24" t="e">
        <f t="shared" ca="1" si="35"/>
        <v>#NAME?</v>
      </c>
      <c r="L85" s="23" t="e">
        <f t="shared" ca="1" si="27"/>
        <v>#NAME?</v>
      </c>
      <c r="M85" s="25" t="e">
        <f t="shared" ref="M85:M148" ca="1" si="46">G85/L85</f>
        <v>#NAME?</v>
      </c>
      <c r="N85" s="26" t="e">
        <f ca="1">[1]!CEQUEL("ROCKET","AR",'Loomis-Task5(equations)'!$B$15,1,'Loomis-Task5(equations)'!$B$4,"Mass",3,"HTPB",90,"IPDI (ARC)",10,"AIR (500 K)",100,"OPT:FOX","O","OF",'Loomis-Task5(equations)'!M85,1,0,"CSTAR",FALSE,FALSE)</f>
        <v>#NAME?</v>
      </c>
      <c r="O85" s="26" t="e">
        <f t="shared" ca="1" si="36"/>
        <v>#NAME?</v>
      </c>
      <c r="P85" s="25" t="e">
        <f ca="1">[1]!CEQUEL("ROCKET","AR",'Loomis-Task5(equations)'!U85,1,'Loomis-Task5(equations)'!AC85,"Mass",3,"HTPB",90,"IPDI (ARC)",10,"AIR (500 K)",100,"OPT:FOX","O","OF",'Loomis-Task5(equations)'!M85,1,0,"ISPV",FALSE,FALSE)</f>
        <v>#NAME?</v>
      </c>
      <c r="Q85" s="23" t="e">
        <f t="shared" ca="1" si="37"/>
        <v>#NAME?</v>
      </c>
      <c r="R85" s="25" t="e">
        <f t="shared" ca="1" si="38"/>
        <v>#NAME?</v>
      </c>
      <c r="S85" s="23" t="e">
        <f t="shared" ca="1" si="25"/>
        <v>#NAME?</v>
      </c>
      <c r="T85" s="23" t="e">
        <f t="shared" ca="1" si="39"/>
        <v>#NAME?</v>
      </c>
      <c r="U85" s="25" t="e">
        <f t="shared" ca="1" si="24"/>
        <v>#NAME?</v>
      </c>
      <c r="V85" s="25" t="e">
        <f t="shared" ref="V85:V148" ca="1" si="47">Q85*U85*T85</f>
        <v>#NAME?</v>
      </c>
      <c r="W85" s="25" t="e">
        <f t="shared" ca="1" si="40"/>
        <v>#NAME?</v>
      </c>
      <c r="X85" s="25" t="e">
        <f t="shared" ca="1" si="41"/>
        <v>#NAME?</v>
      </c>
      <c r="Y85" t="e">
        <f t="shared" ca="1" si="26"/>
        <v>#NAME?</v>
      </c>
      <c r="Z85" s="25" t="e">
        <f t="shared" ca="1" si="42"/>
        <v>#NAME?</v>
      </c>
      <c r="AA85" s="26" t="e">
        <f t="shared" ref="AA85:AA148" ca="1" si="48">(W85+W84)/(2)*(F85-F84)</f>
        <v>#NAME?</v>
      </c>
      <c r="AB85" s="27" t="e">
        <f t="shared" ca="1" si="43"/>
        <v>#NAME?</v>
      </c>
      <c r="AC85" s="28" t="e">
        <f t="shared" ca="1" si="44"/>
        <v>#NAME?</v>
      </c>
    </row>
    <row r="86" spans="1:29" x14ac:dyDescent="0.25">
      <c r="A86">
        <v>67</v>
      </c>
      <c r="B86">
        <v>0.67</v>
      </c>
      <c r="C86">
        <f t="shared" si="28"/>
        <v>3.67</v>
      </c>
      <c r="D86">
        <f t="shared" si="29"/>
        <v>103.08914508879933</v>
      </c>
      <c r="E86">
        <f t="shared" si="30"/>
        <v>1014.6087634033596</v>
      </c>
      <c r="F86" s="23" t="e">
        <f t="shared" ca="1" si="45"/>
        <v>#NAME?</v>
      </c>
      <c r="G86">
        <f t="shared" si="31"/>
        <v>8</v>
      </c>
      <c r="H86">
        <f t="shared" si="32"/>
        <v>900</v>
      </c>
      <c r="I86" s="23">
        <f t="shared" si="33"/>
        <v>42.313797291935565</v>
      </c>
      <c r="J86">
        <f t="shared" si="34"/>
        <v>0.18906362727990597</v>
      </c>
      <c r="K86" s="24" t="e">
        <f t="shared" ca="1" si="35"/>
        <v>#NAME?</v>
      </c>
      <c r="L86" s="23" t="e">
        <f t="shared" ca="1" si="27"/>
        <v>#NAME?</v>
      </c>
      <c r="M86" s="25" t="e">
        <f t="shared" ca="1" si="46"/>
        <v>#NAME?</v>
      </c>
      <c r="N86" s="26" t="e">
        <f ca="1">[1]!CEQUEL("ROCKET","AR",'Loomis-Task5(equations)'!$B$15,1,'Loomis-Task5(equations)'!$B$4,"Mass",3,"HTPB",90,"IPDI (ARC)",10,"AIR (500 K)",100,"OPT:FOX","O","OF",'Loomis-Task5(equations)'!M86,1,0,"CSTAR",FALSE,FALSE)</f>
        <v>#NAME?</v>
      </c>
      <c r="O86" s="26" t="e">
        <f t="shared" ca="1" si="36"/>
        <v>#NAME?</v>
      </c>
      <c r="P86" s="25" t="e">
        <f ca="1">[1]!CEQUEL("ROCKET","AR",'Loomis-Task5(equations)'!U86,1,'Loomis-Task5(equations)'!AC86,"Mass",3,"HTPB",90,"IPDI (ARC)",10,"AIR (500 K)",100,"OPT:FOX","O","OF",'Loomis-Task5(equations)'!M86,1,0,"ISPV",FALSE,FALSE)</f>
        <v>#NAME?</v>
      </c>
      <c r="Q86" s="23" t="e">
        <f t="shared" ca="1" si="37"/>
        <v>#NAME?</v>
      </c>
      <c r="R86" s="25" t="e">
        <f t="shared" ca="1" si="38"/>
        <v>#NAME?</v>
      </c>
      <c r="S86" s="23" t="e">
        <f t="shared" ca="1" si="25"/>
        <v>#NAME?</v>
      </c>
      <c r="T86" s="23" t="e">
        <f t="shared" ca="1" si="39"/>
        <v>#NAME?</v>
      </c>
      <c r="U86" s="25" t="e">
        <f t="shared" ref="U86:U149" ca="1" si="49">N86*(G86+L86)/(T86*32.2)</f>
        <v>#NAME?</v>
      </c>
      <c r="V86" s="25" t="e">
        <f t="shared" ca="1" si="47"/>
        <v>#NAME?</v>
      </c>
      <c r="W86" s="25" t="e">
        <f t="shared" ca="1" si="40"/>
        <v>#NAME?</v>
      </c>
      <c r="X86" s="25" t="e">
        <f t="shared" ca="1" si="41"/>
        <v>#NAME?</v>
      </c>
      <c r="Y86" t="e">
        <f t="shared" ca="1" si="26"/>
        <v>#NAME?</v>
      </c>
      <c r="Z86" s="25" t="e">
        <f t="shared" ca="1" si="42"/>
        <v>#NAME?</v>
      </c>
      <c r="AA86" s="26" t="e">
        <f t="shared" ca="1" si="48"/>
        <v>#NAME?</v>
      </c>
      <c r="AB86" s="27" t="e">
        <f t="shared" ca="1" si="43"/>
        <v>#NAME?</v>
      </c>
      <c r="AC86" s="28" t="e">
        <f t="shared" ca="1" si="44"/>
        <v>#NAME?</v>
      </c>
    </row>
    <row r="87" spans="1:29" x14ac:dyDescent="0.25">
      <c r="A87">
        <v>68</v>
      </c>
      <c r="B87">
        <v>0.68</v>
      </c>
      <c r="C87">
        <f t="shared" si="28"/>
        <v>3.68</v>
      </c>
      <c r="D87">
        <f t="shared" si="29"/>
        <v>102.75285204655873</v>
      </c>
      <c r="E87">
        <f t="shared" si="30"/>
        <v>1017.3733649385186</v>
      </c>
      <c r="F87" s="23" t="e">
        <f t="shared" ca="1" si="45"/>
        <v>#NAME?</v>
      </c>
      <c r="G87">
        <f t="shared" si="31"/>
        <v>8</v>
      </c>
      <c r="H87">
        <f t="shared" si="32"/>
        <v>900</v>
      </c>
      <c r="I87" s="23">
        <f t="shared" si="33"/>
        <v>42.544704351974417</v>
      </c>
      <c r="J87">
        <f t="shared" si="34"/>
        <v>0.18803750365299543</v>
      </c>
      <c r="K87" s="24" t="e">
        <f t="shared" ca="1" si="35"/>
        <v>#NAME?</v>
      </c>
      <c r="L87" s="23" t="e">
        <f t="shared" ca="1" si="27"/>
        <v>#NAME?</v>
      </c>
      <c r="M87" s="25" t="e">
        <f t="shared" ca="1" si="46"/>
        <v>#NAME?</v>
      </c>
      <c r="N87" s="26" t="e">
        <f ca="1">[1]!CEQUEL("ROCKET","AR",'Loomis-Task5(equations)'!$B$15,1,'Loomis-Task5(equations)'!$B$4,"Mass",3,"HTPB",90,"IPDI (ARC)",10,"AIR (500 K)",100,"OPT:FOX","O","OF",'Loomis-Task5(equations)'!M87,1,0,"CSTAR",FALSE,FALSE)</f>
        <v>#NAME?</v>
      </c>
      <c r="O87" s="26" t="e">
        <f t="shared" ca="1" si="36"/>
        <v>#NAME?</v>
      </c>
      <c r="P87" s="25" t="e">
        <f ca="1">[1]!CEQUEL("ROCKET","AR",'Loomis-Task5(equations)'!U87,1,'Loomis-Task5(equations)'!AC87,"Mass",3,"HTPB",90,"IPDI (ARC)",10,"AIR (500 K)",100,"OPT:FOX","O","OF",'Loomis-Task5(equations)'!M87,1,0,"ISPV",FALSE,FALSE)</f>
        <v>#NAME?</v>
      </c>
      <c r="Q87" s="23" t="e">
        <f t="shared" ca="1" si="37"/>
        <v>#NAME?</v>
      </c>
      <c r="R87" s="25" t="e">
        <f t="shared" ca="1" si="38"/>
        <v>#NAME?</v>
      </c>
      <c r="S87" s="23" t="e">
        <f t="shared" ca="1" si="25"/>
        <v>#NAME?</v>
      </c>
      <c r="T87" s="23" t="e">
        <f t="shared" ca="1" si="39"/>
        <v>#NAME?</v>
      </c>
      <c r="U87" s="25" t="e">
        <f t="shared" ca="1" si="49"/>
        <v>#NAME?</v>
      </c>
      <c r="V87" s="25" t="e">
        <f t="shared" ca="1" si="47"/>
        <v>#NAME?</v>
      </c>
      <c r="W87" s="25" t="e">
        <f t="shared" ca="1" si="40"/>
        <v>#NAME?</v>
      </c>
      <c r="X87" s="25" t="e">
        <f t="shared" ca="1" si="41"/>
        <v>#NAME?</v>
      </c>
      <c r="Y87" t="e">
        <f t="shared" ca="1" si="26"/>
        <v>#NAME?</v>
      </c>
      <c r="Z87" s="25" t="e">
        <f t="shared" ca="1" si="42"/>
        <v>#NAME?</v>
      </c>
      <c r="AA87" s="26" t="e">
        <f t="shared" ca="1" si="48"/>
        <v>#NAME?</v>
      </c>
      <c r="AB87" s="27" t="e">
        <f t="shared" ca="1" si="43"/>
        <v>#NAME?</v>
      </c>
      <c r="AC87" s="28" t="e">
        <f t="shared" ca="1" si="44"/>
        <v>#NAME?</v>
      </c>
    </row>
    <row r="88" spans="1:29" x14ac:dyDescent="0.25">
      <c r="A88">
        <v>69</v>
      </c>
      <c r="B88">
        <v>0.69</v>
      </c>
      <c r="C88">
        <f t="shared" si="28"/>
        <v>3.69</v>
      </c>
      <c r="D88">
        <f t="shared" si="29"/>
        <v>102.41564392121003</v>
      </c>
      <c r="E88">
        <f t="shared" si="30"/>
        <v>1020.1379664736776</v>
      </c>
      <c r="F88" s="23" t="e">
        <f t="shared" ca="1" si="45"/>
        <v>#NAME?</v>
      </c>
      <c r="G88">
        <f t="shared" si="31"/>
        <v>8</v>
      </c>
      <c r="H88">
        <f t="shared" si="32"/>
        <v>900</v>
      </c>
      <c r="I88" s="23">
        <f t="shared" si="33"/>
        <v>42.776239730543978</v>
      </c>
      <c r="J88">
        <f t="shared" si="34"/>
        <v>0.18701971118531194</v>
      </c>
      <c r="K88" s="24" t="e">
        <f t="shared" ca="1" si="35"/>
        <v>#NAME?</v>
      </c>
      <c r="L88" s="23" t="e">
        <f t="shared" ca="1" si="27"/>
        <v>#NAME?</v>
      </c>
      <c r="M88" s="25" t="e">
        <f t="shared" ca="1" si="46"/>
        <v>#NAME?</v>
      </c>
      <c r="N88" s="26" t="e">
        <f ca="1">[1]!CEQUEL("ROCKET","AR",'Loomis-Task5(equations)'!$B$15,1,'Loomis-Task5(equations)'!$B$4,"Mass",3,"HTPB",90,"IPDI (ARC)",10,"AIR (500 K)",100,"OPT:FOX","O","OF",'Loomis-Task5(equations)'!M88,1,0,"CSTAR",FALSE,FALSE)</f>
        <v>#NAME?</v>
      </c>
      <c r="O88" s="26" t="e">
        <f t="shared" ca="1" si="36"/>
        <v>#NAME?</v>
      </c>
      <c r="P88" s="25" t="e">
        <f ca="1">[1]!CEQUEL("ROCKET","AR",'Loomis-Task5(equations)'!U88,1,'Loomis-Task5(equations)'!AC88,"Mass",3,"HTPB",90,"IPDI (ARC)",10,"AIR (500 K)",100,"OPT:FOX","O","OF",'Loomis-Task5(equations)'!M88,1,0,"ISPV",FALSE,FALSE)</f>
        <v>#NAME?</v>
      </c>
      <c r="Q88" s="23" t="e">
        <f t="shared" ca="1" si="37"/>
        <v>#NAME?</v>
      </c>
      <c r="R88" s="25" t="e">
        <f t="shared" ca="1" si="38"/>
        <v>#NAME?</v>
      </c>
      <c r="S88" s="23" t="e">
        <f t="shared" ca="1" si="25"/>
        <v>#NAME?</v>
      </c>
      <c r="T88" s="23" t="e">
        <f t="shared" ca="1" si="39"/>
        <v>#NAME?</v>
      </c>
      <c r="U88" s="25" t="e">
        <f t="shared" ca="1" si="49"/>
        <v>#NAME?</v>
      </c>
      <c r="V88" s="25" t="e">
        <f t="shared" ca="1" si="47"/>
        <v>#NAME?</v>
      </c>
      <c r="W88" s="25" t="e">
        <f t="shared" ca="1" si="40"/>
        <v>#NAME?</v>
      </c>
      <c r="X88" s="25" t="e">
        <f t="shared" ca="1" si="41"/>
        <v>#NAME?</v>
      </c>
      <c r="Y88" t="e">
        <f t="shared" ca="1" si="26"/>
        <v>#NAME?</v>
      </c>
      <c r="Z88" s="25" t="e">
        <f t="shared" ca="1" si="42"/>
        <v>#NAME?</v>
      </c>
      <c r="AA88" s="26" t="e">
        <f t="shared" ca="1" si="48"/>
        <v>#NAME?</v>
      </c>
      <c r="AB88" s="27" t="e">
        <f t="shared" ca="1" si="43"/>
        <v>#NAME?</v>
      </c>
      <c r="AC88" s="28" t="e">
        <f t="shared" ca="1" si="44"/>
        <v>#NAME?</v>
      </c>
    </row>
    <row r="89" spans="1:29" x14ac:dyDescent="0.25">
      <c r="A89">
        <v>70</v>
      </c>
      <c r="B89">
        <v>0.7</v>
      </c>
      <c r="C89">
        <f t="shared" si="28"/>
        <v>3.7</v>
      </c>
      <c r="D89">
        <f t="shared" si="29"/>
        <v>102.07752071275316</v>
      </c>
      <c r="E89">
        <f t="shared" si="30"/>
        <v>1022.9025680088366</v>
      </c>
      <c r="F89" s="23" t="e">
        <f t="shared" ca="1" si="45"/>
        <v>#NAME?</v>
      </c>
      <c r="G89">
        <f t="shared" si="31"/>
        <v>8</v>
      </c>
      <c r="H89">
        <f t="shared" si="32"/>
        <v>900</v>
      </c>
      <c r="I89" s="23">
        <f t="shared" si="33"/>
        <v>43.008403427644275</v>
      </c>
      <c r="J89">
        <f t="shared" si="34"/>
        <v>0.18601015993209094</v>
      </c>
      <c r="K89" s="24" t="e">
        <f t="shared" ca="1" si="35"/>
        <v>#NAME?</v>
      </c>
      <c r="L89" s="23" t="e">
        <f t="shared" ca="1" si="27"/>
        <v>#NAME?</v>
      </c>
      <c r="M89" s="25" t="e">
        <f t="shared" ca="1" si="46"/>
        <v>#NAME?</v>
      </c>
      <c r="N89" s="26" t="e">
        <f ca="1">[1]!CEQUEL("ROCKET","AR",'Loomis-Task5(equations)'!$B$15,1,'Loomis-Task5(equations)'!$B$4,"Mass",3,"HTPB",90,"IPDI (ARC)",10,"AIR (500 K)",100,"OPT:FOX","O","OF",'Loomis-Task5(equations)'!M89,1,0,"CSTAR",FALSE,FALSE)</f>
        <v>#NAME?</v>
      </c>
      <c r="O89" s="26" t="e">
        <f t="shared" ca="1" si="36"/>
        <v>#NAME?</v>
      </c>
      <c r="P89" s="25" t="e">
        <f ca="1">[1]!CEQUEL("ROCKET","AR",'Loomis-Task5(equations)'!U89,1,'Loomis-Task5(equations)'!AC89,"Mass",3,"HTPB",90,"IPDI (ARC)",10,"AIR (500 K)",100,"OPT:FOX","O","OF",'Loomis-Task5(equations)'!M89,1,0,"ISPV",FALSE,FALSE)</f>
        <v>#NAME?</v>
      </c>
      <c r="Q89" s="23" t="e">
        <f t="shared" ca="1" si="37"/>
        <v>#NAME?</v>
      </c>
      <c r="R89" s="25" t="e">
        <f t="shared" ca="1" si="38"/>
        <v>#NAME?</v>
      </c>
      <c r="S89" s="23" t="e">
        <f t="shared" ca="1" si="25"/>
        <v>#NAME?</v>
      </c>
      <c r="T89" s="23" t="e">
        <f t="shared" ca="1" si="39"/>
        <v>#NAME?</v>
      </c>
      <c r="U89" s="25" t="e">
        <f t="shared" ca="1" si="49"/>
        <v>#NAME?</v>
      </c>
      <c r="V89" s="25" t="e">
        <f t="shared" ca="1" si="47"/>
        <v>#NAME?</v>
      </c>
      <c r="W89" s="25" t="e">
        <f t="shared" ca="1" si="40"/>
        <v>#NAME?</v>
      </c>
      <c r="X89" s="25" t="e">
        <f t="shared" ca="1" si="41"/>
        <v>#NAME?</v>
      </c>
      <c r="Y89" t="e">
        <f t="shared" ca="1" si="26"/>
        <v>#NAME?</v>
      </c>
      <c r="Z89" s="25" t="e">
        <f t="shared" ca="1" si="42"/>
        <v>#NAME?</v>
      </c>
      <c r="AA89" s="26" t="e">
        <f t="shared" ca="1" si="48"/>
        <v>#NAME?</v>
      </c>
      <c r="AB89" s="27" t="e">
        <f t="shared" ca="1" si="43"/>
        <v>#NAME?</v>
      </c>
      <c r="AC89" s="28" t="e">
        <f t="shared" ca="1" si="44"/>
        <v>#NAME?</v>
      </c>
    </row>
    <row r="90" spans="1:29" x14ac:dyDescent="0.25">
      <c r="A90">
        <v>71</v>
      </c>
      <c r="B90">
        <v>0.71</v>
      </c>
      <c r="C90">
        <f t="shared" si="28"/>
        <v>3.71</v>
      </c>
      <c r="D90">
        <f t="shared" si="29"/>
        <v>101.73848242118818</v>
      </c>
      <c r="E90">
        <f t="shared" si="30"/>
        <v>1025.6671695439957</v>
      </c>
      <c r="F90" s="23" t="e">
        <f t="shared" ca="1" si="45"/>
        <v>#NAME?</v>
      </c>
      <c r="G90">
        <f t="shared" si="31"/>
        <v>8</v>
      </c>
      <c r="H90">
        <f t="shared" si="32"/>
        <v>900</v>
      </c>
      <c r="I90" s="23">
        <f t="shared" si="33"/>
        <v>43.241195443275267</v>
      </c>
      <c r="J90">
        <f t="shared" si="34"/>
        <v>0.18500876115912596</v>
      </c>
      <c r="K90" s="24" t="e">
        <f t="shared" ca="1" si="35"/>
        <v>#NAME?</v>
      </c>
      <c r="L90" s="23" t="e">
        <f t="shared" ca="1" si="27"/>
        <v>#NAME?</v>
      </c>
      <c r="M90" s="25" t="e">
        <f t="shared" ca="1" si="46"/>
        <v>#NAME?</v>
      </c>
      <c r="N90" s="26" t="e">
        <f ca="1">[1]!CEQUEL("ROCKET","AR",'Loomis-Task5(equations)'!$B$15,1,'Loomis-Task5(equations)'!$B$4,"Mass",3,"HTPB",90,"IPDI (ARC)",10,"AIR (500 K)",100,"OPT:FOX","O","OF",'Loomis-Task5(equations)'!M90,1,0,"CSTAR",FALSE,FALSE)</f>
        <v>#NAME?</v>
      </c>
      <c r="O90" s="26" t="e">
        <f t="shared" ca="1" si="36"/>
        <v>#NAME?</v>
      </c>
      <c r="P90" s="25" t="e">
        <f ca="1">[1]!CEQUEL("ROCKET","AR",'Loomis-Task5(equations)'!U90,1,'Loomis-Task5(equations)'!AC90,"Mass",3,"HTPB",90,"IPDI (ARC)",10,"AIR (500 K)",100,"OPT:FOX","O","OF",'Loomis-Task5(equations)'!M90,1,0,"ISPV",FALSE,FALSE)</f>
        <v>#NAME?</v>
      </c>
      <c r="Q90" s="23" t="e">
        <f t="shared" ca="1" si="37"/>
        <v>#NAME?</v>
      </c>
      <c r="R90" s="25" t="e">
        <f t="shared" ca="1" si="38"/>
        <v>#NAME?</v>
      </c>
      <c r="S90" s="23" t="e">
        <f t="shared" ref="S90:S153" ca="1" si="50">S89+0.000087*((B90-B89)/K90)*U89</f>
        <v>#NAME?</v>
      </c>
      <c r="T90" s="23" t="e">
        <f t="shared" ca="1" si="39"/>
        <v>#NAME?</v>
      </c>
      <c r="U90" s="25" t="e">
        <f t="shared" ca="1" si="49"/>
        <v>#NAME?</v>
      </c>
      <c r="V90" s="25" t="e">
        <f t="shared" ca="1" si="47"/>
        <v>#NAME?</v>
      </c>
      <c r="W90" s="25" t="e">
        <f t="shared" ca="1" si="40"/>
        <v>#NAME?</v>
      </c>
      <c r="X90" s="25" t="e">
        <f t="shared" ca="1" si="41"/>
        <v>#NAME?</v>
      </c>
      <c r="Y90" t="e">
        <f t="shared" ref="Y90:Y153" ca="1" si="51">(V90-U90*$E$7)/(G90+L90)</f>
        <v>#NAME?</v>
      </c>
      <c r="Z90" s="25" t="e">
        <f t="shared" ca="1" si="42"/>
        <v>#NAME?</v>
      </c>
      <c r="AA90" s="26" t="e">
        <f t="shared" ca="1" si="48"/>
        <v>#NAME?</v>
      </c>
      <c r="AB90" s="27" t="e">
        <f t="shared" ca="1" si="43"/>
        <v>#NAME?</v>
      </c>
      <c r="AC90" s="28" t="e">
        <f t="shared" ca="1" si="44"/>
        <v>#NAME?</v>
      </c>
    </row>
    <row r="91" spans="1:29" x14ac:dyDescent="0.25">
      <c r="A91">
        <v>72</v>
      </c>
      <c r="B91">
        <v>0.72</v>
      </c>
      <c r="C91">
        <f t="shared" si="28"/>
        <v>3.7199999999999998</v>
      </c>
      <c r="D91">
        <f t="shared" si="29"/>
        <v>101.39852904651505</v>
      </c>
      <c r="E91">
        <f t="shared" si="30"/>
        <v>1028.4317710791547</v>
      </c>
      <c r="F91" s="23" t="e">
        <f t="shared" ca="1" si="45"/>
        <v>#NAME?</v>
      </c>
      <c r="G91">
        <f t="shared" si="31"/>
        <v>8</v>
      </c>
      <c r="H91">
        <f t="shared" si="32"/>
        <v>900</v>
      </c>
      <c r="I91" s="23">
        <f t="shared" si="33"/>
        <v>43.474615777436988</v>
      </c>
      <c r="J91">
        <f t="shared" si="34"/>
        <v>0.184015427323269</v>
      </c>
      <c r="K91" s="24" t="e">
        <f t="shared" ca="1" si="35"/>
        <v>#NAME?</v>
      </c>
      <c r="L91" s="23" t="e">
        <f t="shared" ca="1" si="27"/>
        <v>#NAME?</v>
      </c>
      <c r="M91" s="25" t="e">
        <f t="shared" ca="1" si="46"/>
        <v>#NAME?</v>
      </c>
      <c r="N91" s="26" t="e">
        <f ca="1">[1]!CEQUEL("ROCKET","AR",'Loomis-Task5(equations)'!$B$15,1,'Loomis-Task5(equations)'!$B$4,"Mass",3,"HTPB",90,"IPDI (ARC)",10,"AIR (500 K)",100,"OPT:FOX","O","OF",'Loomis-Task5(equations)'!M91,1,0,"CSTAR",FALSE,FALSE)</f>
        <v>#NAME?</v>
      </c>
      <c r="O91" s="26" t="e">
        <f t="shared" ca="1" si="36"/>
        <v>#NAME?</v>
      </c>
      <c r="P91" s="25" t="e">
        <f ca="1">[1]!CEQUEL("ROCKET","AR",'Loomis-Task5(equations)'!U91,1,'Loomis-Task5(equations)'!AC91,"Mass",3,"HTPB",90,"IPDI (ARC)",10,"AIR (500 K)",100,"OPT:FOX","O","OF",'Loomis-Task5(equations)'!M91,1,0,"ISPV",FALSE,FALSE)</f>
        <v>#NAME?</v>
      </c>
      <c r="Q91" s="23" t="e">
        <f t="shared" ca="1" si="37"/>
        <v>#NAME?</v>
      </c>
      <c r="R91" s="25" t="e">
        <f t="shared" ca="1" si="38"/>
        <v>#NAME?</v>
      </c>
      <c r="S91" s="23" t="e">
        <f t="shared" ca="1" si="50"/>
        <v>#NAME?</v>
      </c>
      <c r="T91" s="23" t="e">
        <f t="shared" ca="1" si="39"/>
        <v>#NAME?</v>
      </c>
      <c r="U91" s="25" t="e">
        <f t="shared" ca="1" si="49"/>
        <v>#NAME?</v>
      </c>
      <c r="V91" s="25" t="e">
        <f t="shared" ca="1" si="47"/>
        <v>#NAME?</v>
      </c>
      <c r="W91" s="25" t="e">
        <f t="shared" ca="1" si="40"/>
        <v>#NAME?</v>
      </c>
      <c r="X91" s="25" t="e">
        <f t="shared" ca="1" si="41"/>
        <v>#NAME?</v>
      </c>
      <c r="Y91" t="e">
        <f t="shared" ca="1" si="51"/>
        <v>#NAME?</v>
      </c>
      <c r="Z91" s="25" t="e">
        <f t="shared" ca="1" si="42"/>
        <v>#NAME?</v>
      </c>
      <c r="AA91" s="26" t="e">
        <f t="shared" ca="1" si="48"/>
        <v>#NAME?</v>
      </c>
      <c r="AB91" s="27" t="e">
        <f t="shared" ca="1" si="43"/>
        <v>#NAME?</v>
      </c>
      <c r="AC91" s="28" t="e">
        <f t="shared" ca="1" si="44"/>
        <v>#NAME?</v>
      </c>
    </row>
    <row r="92" spans="1:29" x14ac:dyDescent="0.25">
      <c r="A92">
        <v>73</v>
      </c>
      <c r="B92">
        <v>0.73</v>
      </c>
      <c r="C92">
        <f t="shared" si="28"/>
        <v>3.73</v>
      </c>
      <c r="D92">
        <f t="shared" si="29"/>
        <v>101.05766058873377</v>
      </c>
      <c r="E92">
        <f t="shared" si="30"/>
        <v>1031.1963726143135</v>
      </c>
      <c r="F92" s="23" t="e">
        <f t="shared" ca="1" si="45"/>
        <v>#NAME?</v>
      </c>
      <c r="G92">
        <f t="shared" si="31"/>
        <v>8</v>
      </c>
      <c r="H92">
        <f t="shared" si="32"/>
        <v>900</v>
      </c>
      <c r="I92" s="23">
        <f t="shared" si="33"/>
        <v>43.708664430129431</v>
      </c>
      <c r="J92">
        <f t="shared" si="34"/>
        <v>0.18303007205329769</v>
      </c>
      <c r="K92" s="24" t="e">
        <f t="shared" ca="1" si="35"/>
        <v>#NAME?</v>
      </c>
      <c r="L92" s="23" t="e">
        <f t="shared" ca="1" si="27"/>
        <v>#NAME?</v>
      </c>
      <c r="M92" s="25" t="e">
        <f t="shared" ca="1" si="46"/>
        <v>#NAME?</v>
      </c>
      <c r="N92" s="26" t="e">
        <f ca="1">[1]!CEQUEL("ROCKET","AR",'Loomis-Task5(equations)'!$B$15,1,'Loomis-Task5(equations)'!$B$4,"Mass",3,"HTPB",90,"IPDI (ARC)",10,"AIR (500 K)",100,"OPT:FOX","O","OF",'Loomis-Task5(equations)'!M92,1,0,"CSTAR",FALSE,FALSE)</f>
        <v>#NAME?</v>
      </c>
      <c r="O92" s="26" t="e">
        <f t="shared" ca="1" si="36"/>
        <v>#NAME?</v>
      </c>
      <c r="P92" s="25" t="e">
        <f ca="1">[1]!CEQUEL("ROCKET","AR",'Loomis-Task5(equations)'!U92,1,'Loomis-Task5(equations)'!AC92,"Mass",3,"HTPB",90,"IPDI (ARC)",10,"AIR (500 K)",100,"OPT:FOX","O","OF",'Loomis-Task5(equations)'!M92,1,0,"ISPV",FALSE,FALSE)</f>
        <v>#NAME?</v>
      </c>
      <c r="Q92" s="23" t="e">
        <f t="shared" ca="1" si="37"/>
        <v>#NAME?</v>
      </c>
      <c r="R92" s="25" t="e">
        <f t="shared" ca="1" si="38"/>
        <v>#NAME?</v>
      </c>
      <c r="S92" s="23" t="e">
        <f t="shared" ca="1" si="50"/>
        <v>#NAME?</v>
      </c>
      <c r="T92" s="23" t="e">
        <f t="shared" ca="1" si="39"/>
        <v>#NAME?</v>
      </c>
      <c r="U92" s="25" t="e">
        <f t="shared" ca="1" si="49"/>
        <v>#NAME?</v>
      </c>
      <c r="V92" s="25" t="e">
        <f t="shared" ca="1" si="47"/>
        <v>#NAME?</v>
      </c>
      <c r="W92" s="25" t="e">
        <f t="shared" ca="1" si="40"/>
        <v>#NAME?</v>
      </c>
      <c r="X92" s="25" t="e">
        <f t="shared" ca="1" si="41"/>
        <v>#NAME?</v>
      </c>
      <c r="Y92" t="e">
        <f t="shared" ca="1" si="51"/>
        <v>#NAME?</v>
      </c>
      <c r="Z92" s="25" t="e">
        <f t="shared" ca="1" si="42"/>
        <v>#NAME?</v>
      </c>
      <c r="AA92" s="26" t="e">
        <f t="shared" ca="1" si="48"/>
        <v>#NAME?</v>
      </c>
      <c r="AB92" s="27" t="e">
        <f t="shared" ca="1" si="43"/>
        <v>#NAME?</v>
      </c>
      <c r="AC92" s="28" t="e">
        <f t="shared" ca="1" si="44"/>
        <v>#NAME?</v>
      </c>
    </row>
    <row r="93" spans="1:29" x14ac:dyDescent="0.25">
      <c r="A93">
        <v>74</v>
      </c>
      <c r="B93">
        <v>0.74</v>
      </c>
      <c r="C93">
        <f t="shared" si="28"/>
        <v>3.74</v>
      </c>
      <c r="D93">
        <f t="shared" si="29"/>
        <v>100.71587704784437</v>
      </c>
      <c r="E93">
        <f t="shared" si="30"/>
        <v>1033.9609741494728</v>
      </c>
      <c r="F93" s="23" t="e">
        <f t="shared" ca="1" si="45"/>
        <v>#NAME?</v>
      </c>
      <c r="G93">
        <f t="shared" si="31"/>
        <v>8</v>
      </c>
      <c r="H93">
        <f t="shared" si="32"/>
        <v>900</v>
      </c>
      <c r="I93" s="23">
        <f t="shared" si="33"/>
        <v>43.943341401352598</v>
      </c>
      <c r="J93">
        <f t="shared" si="34"/>
        <v>0.18205261013113938</v>
      </c>
      <c r="K93" s="24" t="e">
        <f t="shared" ca="1" si="35"/>
        <v>#NAME?</v>
      </c>
      <c r="L93" s="23" t="e">
        <f t="shared" ca="1" si="27"/>
        <v>#NAME?</v>
      </c>
      <c r="M93" s="25" t="e">
        <f t="shared" ca="1" si="46"/>
        <v>#NAME?</v>
      </c>
      <c r="N93" s="26" t="e">
        <f ca="1">[1]!CEQUEL("ROCKET","AR",'Loomis-Task5(equations)'!$B$15,1,'Loomis-Task5(equations)'!$B$4,"Mass",3,"HTPB",90,"IPDI (ARC)",10,"AIR (500 K)",100,"OPT:FOX","O","OF",'Loomis-Task5(equations)'!M93,1,0,"CSTAR",FALSE,FALSE)</f>
        <v>#NAME?</v>
      </c>
      <c r="O93" s="26" t="e">
        <f t="shared" ca="1" si="36"/>
        <v>#NAME?</v>
      </c>
      <c r="P93" s="25" t="e">
        <f ca="1">[1]!CEQUEL("ROCKET","AR",'Loomis-Task5(equations)'!U93,1,'Loomis-Task5(equations)'!AC93,"Mass",3,"HTPB",90,"IPDI (ARC)",10,"AIR (500 K)",100,"OPT:FOX","O","OF",'Loomis-Task5(equations)'!M93,1,0,"ISPV",FALSE,FALSE)</f>
        <v>#NAME?</v>
      </c>
      <c r="Q93" s="23" t="e">
        <f t="shared" ca="1" si="37"/>
        <v>#NAME?</v>
      </c>
      <c r="R93" s="25" t="e">
        <f t="shared" ca="1" si="38"/>
        <v>#NAME?</v>
      </c>
      <c r="S93" s="23" t="e">
        <f t="shared" ca="1" si="50"/>
        <v>#NAME?</v>
      </c>
      <c r="T93" s="23" t="e">
        <f t="shared" ca="1" si="39"/>
        <v>#NAME?</v>
      </c>
      <c r="U93" s="25" t="e">
        <f t="shared" ca="1" si="49"/>
        <v>#NAME?</v>
      </c>
      <c r="V93" s="25" t="e">
        <f t="shared" ca="1" si="47"/>
        <v>#NAME?</v>
      </c>
      <c r="W93" s="25" t="e">
        <f t="shared" ca="1" si="40"/>
        <v>#NAME?</v>
      </c>
      <c r="X93" s="25" t="e">
        <f t="shared" ca="1" si="41"/>
        <v>#NAME?</v>
      </c>
      <c r="Y93" t="e">
        <f t="shared" ca="1" si="51"/>
        <v>#NAME?</v>
      </c>
      <c r="Z93" s="25" t="e">
        <f t="shared" ca="1" si="42"/>
        <v>#NAME?</v>
      </c>
      <c r="AA93" s="26" t="e">
        <f t="shared" ca="1" si="48"/>
        <v>#NAME?</v>
      </c>
      <c r="AB93" s="27" t="e">
        <f t="shared" ca="1" si="43"/>
        <v>#NAME?</v>
      </c>
      <c r="AC93" s="28" t="e">
        <f t="shared" ca="1" si="44"/>
        <v>#NAME?</v>
      </c>
    </row>
    <row r="94" spans="1:29" x14ac:dyDescent="0.25">
      <c r="A94">
        <v>75</v>
      </c>
      <c r="B94">
        <v>0.75</v>
      </c>
      <c r="C94">
        <f t="shared" si="28"/>
        <v>3.75</v>
      </c>
      <c r="D94">
        <f t="shared" si="29"/>
        <v>100.37317842384682</v>
      </c>
      <c r="E94">
        <f t="shared" si="30"/>
        <v>1036.7255756846316</v>
      </c>
      <c r="F94" s="23" t="e">
        <f t="shared" ca="1" si="45"/>
        <v>#NAME?</v>
      </c>
      <c r="G94">
        <f t="shared" si="31"/>
        <v>8</v>
      </c>
      <c r="H94">
        <f t="shared" si="32"/>
        <v>900</v>
      </c>
      <c r="I94" s="23">
        <f t="shared" si="33"/>
        <v>44.178646691106465</v>
      </c>
      <c r="J94">
        <f t="shared" si="34"/>
        <v>0.18108295747344538</v>
      </c>
      <c r="K94" s="24" t="e">
        <f t="shared" ca="1" si="35"/>
        <v>#NAME?</v>
      </c>
      <c r="L94" s="23" t="e">
        <f t="shared" ca="1" si="27"/>
        <v>#NAME?</v>
      </c>
      <c r="M94" s="25" t="e">
        <f t="shared" ca="1" si="46"/>
        <v>#NAME?</v>
      </c>
      <c r="N94" s="26" t="e">
        <f ca="1">[1]!CEQUEL("ROCKET","AR",'Loomis-Task5(equations)'!$B$15,1,'Loomis-Task5(equations)'!$B$4,"Mass",3,"HTPB",90,"IPDI (ARC)",10,"AIR (500 K)",100,"OPT:FOX","O","OF",'Loomis-Task5(equations)'!M94,1,0,"CSTAR",FALSE,FALSE)</f>
        <v>#NAME?</v>
      </c>
      <c r="O94" s="26" t="e">
        <f t="shared" ca="1" si="36"/>
        <v>#NAME?</v>
      </c>
      <c r="P94" s="25" t="e">
        <f ca="1">[1]!CEQUEL("ROCKET","AR",'Loomis-Task5(equations)'!U94,1,'Loomis-Task5(equations)'!AC94,"Mass",3,"HTPB",90,"IPDI (ARC)",10,"AIR (500 K)",100,"OPT:FOX","O","OF",'Loomis-Task5(equations)'!M94,1,0,"ISPV",FALSE,FALSE)</f>
        <v>#NAME?</v>
      </c>
      <c r="Q94" s="23" t="e">
        <f t="shared" ca="1" si="37"/>
        <v>#NAME?</v>
      </c>
      <c r="R94" s="25" t="e">
        <f t="shared" ca="1" si="38"/>
        <v>#NAME?</v>
      </c>
      <c r="S94" s="23" t="e">
        <f t="shared" ca="1" si="50"/>
        <v>#NAME?</v>
      </c>
      <c r="T94" s="23" t="e">
        <f t="shared" ca="1" si="39"/>
        <v>#NAME?</v>
      </c>
      <c r="U94" s="25" t="e">
        <f t="shared" ca="1" si="49"/>
        <v>#NAME?</v>
      </c>
      <c r="V94" s="25" t="e">
        <f t="shared" ca="1" si="47"/>
        <v>#NAME?</v>
      </c>
      <c r="W94" s="25" t="e">
        <f t="shared" ca="1" si="40"/>
        <v>#NAME?</v>
      </c>
      <c r="X94" s="25" t="e">
        <f t="shared" ca="1" si="41"/>
        <v>#NAME?</v>
      </c>
      <c r="Y94" t="e">
        <f t="shared" ca="1" si="51"/>
        <v>#NAME?</v>
      </c>
      <c r="Z94" s="25" t="e">
        <f t="shared" ca="1" si="42"/>
        <v>#NAME?</v>
      </c>
      <c r="AA94" s="26" t="e">
        <f t="shared" ca="1" si="48"/>
        <v>#NAME?</v>
      </c>
      <c r="AB94" s="27" t="e">
        <f t="shared" ca="1" si="43"/>
        <v>#NAME?</v>
      </c>
      <c r="AC94" s="28" t="e">
        <f t="shared" ca="1" si="44"/>
        <v>#NAME?</v>
      </c>
    </row>
    <row r="95" spans="1:29" x14ac:dyDescent="0.25">
      <c r="A95">
        <v>76</v>
      </c>
      <c r="B95">
        <v>0.76</v>
      </c>
      <c r="C95">
        <f t="shared" si="28"/>
        <v>3.76</v>
      </c>
      <c r="D95">
        <f t="shared" si="29"/>
        <v>100.02956471674115</v>
      </c>
      <c r="E95">
        <f t="shared" si="30"/>
        <v>1039.4901772197907</v>
      </c>
      <c r="F95" s="23" t="e">
        <f t="shared" ca="1" si="45"/>
        <v>#NAME?</v>
      </c>
      <c r="G95">
        <f t="shared" si="31"/>
        <v>8</v>
      </c>
      <c r="H95">
        <f t="shared" si="32"/>
        <v>900</v>
      </c>
      <c r="I95" s="23">
        <f t="shared" si="33"/>
        <v>44.414580299391055</v>
      </c>
      <c r="J95">
        <f t="shared" si="34"/>
        <v>0.18012103111350763</v>
      </c>
      <c r="K95" s="24" t="e">
        <f t="shared" ca="1" si="35"/>
        <v>#NAME?</v>
      </c>
      <c r="L95" s="23" t="e">
        <f t="shared" ca="1" si="27"/>
        <v>#NAME?</v>
      </c>
      <c r="M95" s="25" t="e">
        <f t="shared" ca="1" si="46"/>
        <v>#NAME?</v>
      </c>
      <c r="N95" s="26" t="e">
        <f ca="1">[1]!CEQUEL("ROCKET","AR",'Loomis-Task5(equations)'!$B$15,1,'Loomis-Task5(equations)'!$B$4,"Mass",3,"HTPB",90,"IPDI (ARC)",10,"AIR (500 K)",100,"OPT:FOX","O","OF",'Loomis-Task5(equations)'!M95,1,0,"CSTAR",FALSE,FALSE)</f>
        <v>#NAME?</v>
      </c>
      <c r="O95" s="26" t="e">
        <f t="shared" ca="1" si="36"/>
        <v>#NAME?</v>
      </c>
      <c r="P95" s="25" t="e">
        <f ca="1">[1]!CEQUEL("ROCKET","AR",'Loomis-Task5(equations)'!U95,1,'Loomis-Task5(equations)'!AC95,"Mass",3,"HTPB",90,"IPDI (ARC)",10,"AIR (500 K)",100,"OPT:FOX","O","OF",'Loomis-Task5(equations)'!M95,1,0,"ISPV",FALSE,FALSE)</f>
        <v>#NAME?</v>
      </c>
      <c r="Q95" s="23" t="e">
        <f t="shared" ca="1" si="37"/>
        <v>#NAME?</v>
      </c>
      <c r="R95" s="25" t="e">
        <f t="shared" ca="1" si="38"/>
        <v>#NAME?</v>
      </c>
      <c r="S95" s="23" t="e">
        <f t="shared" ca="1" si="50"/>
        <v>#NAME?</v>
      </c>
      <c r="T95" s="23" t="e">
        <f t="shared" ca="1" si="39"/>
        <v>#NAME?</v>
      </c>
      <c r="U95" s="25" t="e">
        <f t="shared" ca="1" si="49"/>
        <v>#NAME?</v>
      </c>
      <c r="V95" s="25" t="e">
        <f t="shared" ca="1" si="47"/>
        <v>#NAME?</v>
      </c>
      <c r="W95" s="25" t="e">
        <f t="shared" ca="1" si="40"/>
        <v>#NAME?</v>
      </c>
      <c r="X95" s="25" t="e">
        <f t="shared" ca="1" si="41"/>
        <v>#NAME?</v>
      </c>
      <c r="Y95" t="e">
        <f t="shared" ca="1" si="51"/>
        <v>#NAME?</v>
      </c>
      <c r="Z95" s="25" t="e">
        <f t="shared" ca="1" si="42"/>
        <v>#NAME?</v>
      </c>
      <c r="AA95" s="26" t="e">
        <f t="shared" ca="1" si="48"/>
        <v>#NAME?</v>
      </c>
      <c r="AB95" s="27" t="e">
        <f t="shared" ca="1" si="43"/>
        <v>#NAME?</v>
      </c>
      <c r="AC95" s="28" t="e">
        <f t="shared" ca="1" si="44"/>
        <v>#NAME?</v>
      </c>
    </row>
    <row r="96" spans="1:29" x14ac:dyDescent="0.25">
      <c r="A96">
        <v>77</v>
      </c>
      <c r="B96">
        <v>0.77</v>
      </c>
      <c r="C96">
        <f t="shared" si="28"/>
        <v>3.77</v>
      </c>
      <c r="D96">
        <f t="shared" si="29"/>
        <v>99.685035926527334</v>
      </c>
      <c r="E96">
        <f t="shared" si="30"/>
        <v>1042.2547787549497</v>
      </c>
      <c r="F96" s="23" t="e">
        <f t="shared" ca="1" si="45"/>
        <v>#NAME?</v>
      </c>
      <c r="G96">
        <f t="shared" si="31"/>
        <v>8</v>
      </c>
      <c r="H96">
        <f t="shared" si="32"/>
        <v>900</v>
      </c>
      <c r="I96" s="23">
        <f t="shared" si="33"/>
        <v>44.651142226206368</v>
      </c>
      <c r="J96">
        <f t="shared" si="34"/>
        <v>0.17916674918351116</v>
      </c>
      <c r="K96" s="24" t="e">
        <f t="shared" ca="1" si="35"/>
        <v>#NAME?</v>
      </c>
      <c r="L96" s="23" t="e">
        <f t="shared" ca="1" si="27"/>
        <v>#NAME?</v>
      </c>
      <c r="M96" s="25" t="e">
        <f t="shared" ca="1" si="46"/>
        <v>#NAME?</v>
      </c>
      <c r="N96" s="26" t="e">
        <f ca="1">[1]!CEQUEL("ROCKET","AR",'Loomis-Task5(equations)'!$B$15,1,'Loomis-Task5(equations)'!$B$4,"Mass",3,"HTPB",90,"IPDI (ARC)",10,"AIR (500 K)",100,"OPT:FOX","O","OF",'Loomis-Task5(equations)'!M96,1,0,"CSTAR",FALSE,FALSE)</f>
        <v>#NAME?</v>
      </c>
      <c r="O96" s="26" t="e">
        <f t="shared" ca="1" si="36"/>
        <v>#NAME?</v>
      </c>
      <c r="P96" s="25" t="e">
        <f ca="1">[1]!CEQUEL("ROCKET","AR",'Loomis-Task5(equations)'!U96,1,'Loomis-Task5(equations)'!AC96,"Mass",3,"HTPB",90,"IPDI (ARC)",10,"AIR (500 K)",100,"OPT:FOX","O","OF",'Loomis-Task5(equations)'!M96,1,0,"ISPV",FALSE,FALSE)</f>
        <v>#NAME?</v>
      </c>
      <c r="Q96" s="23" t="e">
        <f t="shared" ca="1" si="37"/>
        <v>#NAME?</v>
      </c>
      <c r="R96" s="25" t="e">
        <f t="shared" ca="1" si="38"/>
        <v>#NAME?</v>
      </c>
      <c r="S96" s="23" t="e">
        <f t="shared" ca="1" si="50"/>
        <v>#NAME?</v>
      </c>
      <c r="T96" s="23" t="e">
        <f t="shared" ca="1" si="39"/>
        <v>#NAME?</v>
      </c>
      <c r="U96" s="25" t="e">
        <f t="shared" ca="1" si="49"/>
        <v>#NAME?</v>
      </c>
      <c r="V96" s="25" t="e">
        <f t="shared" ca="1" si="47"/>
        <v>#NAME?</v>
      </c>
      <c r="W96" s="25" t="e">
        <f t="shared" ca="1" si="40"/>
        <v>#NAME?</v>
      </c>
      <c r="X96" s="25" t="e">
        <f t="shared" ca="1" si="41"/>
        <v>#NAME?</v>
      </c>
      <c r="Y96" t="e">
        <f t="shared" ca="1" si="51"/>
        <v>#NAME?</v>
      </c>
      <c r="Z96" s="25" t="e">
        <f t="shared" ca="1" si="42"/>
        <v>#NAME?</v>
      </c>
      <c r="AA96" s="26" t="e">
        <f t="shared" ca="1" si="48"/>
        <v>#NAME?</v>
      </c>
      <c r="AB96" s="27" t="e">
        <f t="shared" ca="1" si="43"/>
        <v>#NAME?</v>
      </c>
      <c r="AC96" s="28" t="e">
        <f t="shared" ca="1" si="44"/>
        <v>#NAME?</v>
      </c>
    </row>
    <row r="97" spans="1:29" x14ac:dyDescent="0.25">
      <c r="A97">
        <v>78</v>
      </c>
      <c r="B97">
        <v>0.78</v>
      </c>
      <c r="C97">
        <f t="shared" si="28"/>
        <v>3.7800000000000002</v>
      </c>
      <c r="D97">
        <f t="shared" si="29"/>
        <v>99.339592053205351</v>
      </c>
      <c r="E97">
        <f t="shared" si="30"/>
        <v>1045.0193802901088</v>
      </c>
      <c r="F97" s="23" t="e">
        <f t="shared" ca="1" si="45"/>
        <v>#NAME?</v>
      </c>
      <c r="G97">
        <f t="shared" si="31"/>
        <v>8</v>
      </c>
      <c r="H97">
        <f t="shared" si="32"/>
        <v>900</v>
      </c>
      <c r="I97" s="23">
        <f t="shared" si="33"/>
        <v>44.888332471552403</v>
      </c>
      <c r="J97">
        <f t="shared" si="34"/>
        <v>0.17822003089711411</v>
      </c>
      <c r="K97" s="24" t="e">
        <f t="shared" ca="1" si="35"/>
        <v>#NAME?</v>
      </c>
      <c r="L97" s="23" t="e">
        <f t="shared" ca="1" si="27"/>
        <v>#NAME?</v>
      </c>
      <c r="M97" s="25" t="e">
        <f t="shared" ca="1" si="46"/>
        <v>#NAME?</v>
      </c>
      <c r="N97" s="26" t="e">
        <f ca="1">[1]!CEQUEL("ROCKET","AR",'Loomis-Task5(equations)'!$B$15,1,'Loomis-Task5(equations)'!$B$4,"Mass",3,"HTPB",90,"IPDI (ARC)",10,"AIR (500 K)",100,"OPT:FOX","O","OF",'Loomis-Task5(equations)'!M97,1,0,"CSTAR",FALSE,FALSE)</f>
        <v>#NAME?</v>
      </c>
      <c r="O97" s="26" t="e">
        <f t="shared" ca="1" si="36"/>
        <v>#NAME?</v>
      </c>
      <c r="P97" s="25" t="e">
        <f ca="1">[1]!CEQUEL("ROCKET","AR",'Loomis-Task5(equations)'!U97,1,'Loomis-Task5(equations)'!AC97,"Mass",3,"HTPB",90,"IPDI (ARC)",10,"AIR (500 K)",100,"OPT:FOX","O","OF",'Loomis-Task5(equations)'!M97,1,0,"ISPV",FALSE,FALSE)</f>
        <v>#NAME?</v>
      </c>
      <c r="Q97" s="23" t="e">
        <f t="shared" ca="1" si="37"/>
        <v>#NAME?</v>
      </c>
      <c r="R97" s="25" t="e">
        <f t="shared" ca="1" si="38"/>
        <v>#NAME?</v>
      </c>
      <c r="S97" s="23" t="e">
        <f t="shared" ca="1" si="50"/>
        <v>#NAME?</v>
      </c>
      <c r="T97" s="23" t="e">
        <f t="shared" ca="1" si="39"/>
        <v>#NAME?</v>
      </c>
      <c r="U97" s="25" t="e">
        <f t="shared" ca="1" si="49"/>
        <v>#NAME?</v>
      </c>
      <c r="V97" s="25" t="e">
        <f t="shared" ca="1" si="47"/>
        <v>#NAME?</v>
      </c>
      <c r="W97" s="25" t="e">
        <f t="shared" ca="1" si="40"/>
        <v>#NAME?</v>
      </c>
      <c r="X97" s="25" t="e">
        <f t="shared" ca="1" si="41"/>
        <v>#NAME?</v>
      </c>
      <c r="Y97" t="e">
        <f t="shared" ca="1" si="51"/>
        <v>#NAME?</v>
      </c>
      <c r="Z97" s="25" t="e">
        <f t="shared" ca="1" si="42"/>
        <v>#NAME?</v>
      </c>
      <c r="AA97" s="26" t="e">
        <f t="shared" ca="1" si="48"/>
        <v>#NAME?</v>
      </c>
      <c r="AB97" s="27" t="e">
        <f t="shared" ca="1" si="43"/>
        <v>#NAME?</v>
      </c>
      <c r="AC97" s="28" t="e">
        <f t="shared" ca="1" si="44"/>
        <v>#NAME?</v>
      </c>
    </row>
    <row r="98" spans="1:29" x14ac:dyDescent="0.25">
      <c r="A98">
        <v>79</v>
      </c>
      <c r="B98">
        <v>0.79</v>
      </c>
      <c r="C98">
        <f t="shared" si="28"/>
        <v>3.79</v>
      </c>
      <c r="D98">
        <f t="shared" si="29"/>
        <v>98.99323309677527</v>
      </c>
      <c r="E98">
        <f t="shared" si="30"/>
        <v>1047.7839818252678</v>
      </c>
      <c r="F98" s="23" t="e">
        <f t="shared" ca="1" si="45"/>
        <v>#NAME?</v>
      </c>
      <c r="G98">
        <f t="shared" si="31"/>
        <v>8</v>
      </c>
      <c r="H98">
        <f t="shared" si="32"/>
        <v>900</v>
      </c>
      <c r="I98" s="23">
        <f t="shared" si="33"/>
        <v>45.126151035429146</v>
      </c>
      <c r="J98">
        <f t="shared" si="34"/>
        <v>0.17728079653234979</v>
      </c>
      <c r="K98" s="24" t="e">
        <f t="shared" ca="1" si="35"/>
        <v>#NAME?</v>
      </c>
      <c r="L98" s="23" t="e">
        <f t="shared" ca="1" si="27"/>
        <v>#NAME?</v>
      </c>
      <c r="M98" s="25" t="e">
        <f t="shared" ca="1" si="46"/>
        <v>#NAME?</v>
      </c>
      <c r="N98" s="26" t="e">
        <f ca="1">[1]!CEQUEL("ROCKET","AR",'Loomis-Task5(equations)'!$B$15,1,'Loomis-Task5(equations)'!$B$4,"Mass",3,"HTPB",90,"IPDI (ARC)",10,"AIR (500 K)",100,"OPT:FOX","O","OF",'Loomis-Task5(equations)'!M98,1,0,"CSTAR",FALSE,FALSE)</f>
        <v>#NAME?</v>
      </c>
      <c r="O98" s="26" t="e">
        <f t="shared" ca="1" si="36"/>
        <v>#NAME?</v>
      </c>
      <c r="P98" s="25" t="e">
        <f ca="1">[1]!CEQUEL("ROCKET","AR",'Loomis-Task5(equations)'!U98,1,'Loomis-Task5(equations)'!AC98,"Mass",3,"HTPB",90,"IPDI (ARC)",10,"AIR (500 K)",100,"OPT:FOX","O","OF",'Loomis-Task5(equations)'!M98,1,0,"ISPV",FALSE,FALSE)</f>
        <v>#NAME?</v>
      </c>
      <c r="Q98" s="23" t="e">
        <f t="shared" ca="1" si="37"/>
        <v>#NAME?</v>
      </c>
      <c r="R98" s="25" t="e">
        <f t="shared" ca="1" si="38"/>
        <v>#NAME?</v>
      </c>
      <c r="S98" s="23" t="e">
        <f t="shared" ca="1" si="50"/>
        <v>#NAME?</v>
      </c>
      <c r="T98" s="23" t="e">
        <f t="shared" ca="1" si="39"/>
        <v>#NAME?</v>
      </c>
      <c r="U98" s="25" t="e">
        <f t="shared" ca="1" si="49"/>
        <v>#NAME?</v>
      </c>
      <c r="V98" s="25" t="e">
        <f t="shared" ca="1" si="47"/>
        <v>#NAME?</v>
      </c>
      <c r="W98" s="25" t="e">
        <f t="shared" ca="1" si="40"/>
        <v>#NAME?</v>
      </c>
      <c r="X98" s="25" t="e">
        <f t="shared" ca="1" si="41"/>
        <v>#NAME?</v>
      </c>
      <c r="Y98" t="e">
        <f t="shared" ca="1" si="51"/>
        <v>#NAME?</v>
      </c>
      <c r="Z98" s="25" t="e">
        <f t="shared" ca="1" si="42"/>
        <v>#NAME?</v>
      </c>
      <c r="AA98" s="26" t="e">
        <f t="shared" ca="1" si="48"/>
        <v>#NAME?</v>
      </c>
      <c r="AB98" s="27" t="e">
        <f t="shared" ca="1" si="43"/>
        <v>#NAME?</v>
      </c>
      <c r="AC98" s="28" t="e">
        <f t="shared" ca="1" si="44"/>
        <v>#NAME?</v>
      </c>
    </row>
    <row r="99" spans="1:29" x14ac:dyDescent="0.25">
      <c r="A99">
        <v>80</v>
      </c>
      <c r="B99">
        <v>0.8</v>
      </c>
      <c r="C99">
        <f t="shared" si="28"/>
        <v>3.8</v>
      </c>
      <c r="D99">
        <f t="shared" si="29"/>
        <v>98.64595905723705</v>
      </c>
      <c r="E99">
        <f t="shared" si="30"/>
        <v>1050.5485833604268</v>
      </c>
      <c r="F99" s="23" t="e">
        <f t="shared" ca="1" si="45"/>
        <v>#NAME?</v>
      </c>
      <c r="G99">
        <f t="shared" si="31"/>
        <v>8</v>
      </c>
      <c r="H99">
        <f t="shared" si="32"/>
        <v>900</v>
      </c>
      <c r="I99" s="23">
        <f t="shared" si="33"/>
        <v>45.364597917836612</v>
      </c>
      <c r="J99">
        <f t="shared" si="34"/>
        <v>0.17634896741484249</v>
      </c>
      <c r="K99" s="24" t="e">
        <f t="shared" ca="1" si="35"/>
        <v>#NAME?</v>
      </c>
      <c r="L99" s="23" t="e">
        <f t="shared" ca="1" si="27"/>
        <v>#NAME?</v>
      </c>
      <c r="M99" s="25" t="e">
        <f t="shared" ca="1" si="46"/>
        <v>#NAME?</v>
      </c>
      <c r="N99" s="26" t="e">
        <f ca="1">[1]!CEQUEL("ROCKET","AR",'Loomis-Task5(equations)'!$B$15,1,'Loomis-Task5(equations)'!$B$4,"Mass",3,"HTPB",90,"IPDI (ARC)",10,"AIR (500 K)",100,"OPT:FOX","O","OF",'Loomis-Task5(equations)'!M99,1,0,"CSTAR",FALSE,FALSE)</f>
        <v>#NAME?</v>
      </c>
      <c r="O99" s="26" t="e">
        <f t="shared" ca="1" si="36"/>
        <v>#NAME?</v>
      </c>
      <c r="P99" s="25" t="e">
        <f ca="1">[1]!CEQUEL("ROCKET","AR",'Loomis-Task5(equations)'!U99,1,'Loomis-Task5(equations)'!AC99,"Mass",3,"HTPB",90,"IPDI (ARC)",10,"AIR (500 K)",100,"OPT:FOX","O","OF",'Loomis-Task5(equations)'!M99,1,0,"ISPV",FALSE,FALSE)</f>
        <v>#NAME?</v>
      </c>
      <c r="Q99" s="23" t="e">
        <f t="shared" ca="1" si="37"/>
        <v>#NAME?</v>
      </c>
      <c r="R99" s="25" t="e">
        <f t="shared" ca="1" si="38"/>
        <v>#NAME?</v>
      </c>
      <c r="S99" s="23" t="e">
        <f t="shared" ca="1" si="50"/>
        <v>#NAME?</v>
      </c>
      <c r="T99" s="23" t="e">
        <f t="shared" ca="1" si="39"/>
        <v>#NAME?</v>
      </c>
      <c r="U99" s="25" t="e">
        <f t="shared" ca="1" si="49"/>
        <v>#NAME?</v>
      </c>
      <c r="V99" s="25" t="e">
        <f t="shared" ca="1" si="47"/>
        <v>#NAME?</v>
      </c>
      <c r="W99" s="25" t="e">
        <f t="shared" ca="1" si="40"/>
        <v>#NAME?</v>
      </c>
      <c r="X99" s="25" t="e">
        <f t="shared" ca="1" si="41"/>
        <v>#NAME?</v>
      </c>
      <c r="Y99" t="e">
        <f t="shared" ca="1" si="51"/>
        <v>#NAME?</v>
      </c>
      <c r="Z99" s="25" t="e">
        <f t="shared" ca="1" si="42"/>
        <v>#NAME?</v>
      </c>
      <c r="AA99" s="26" t="e">
        <f t="shared" ca="1" si="48"/>
        <v>#NAME?</v>
      </c>
      <c r="AB99" s="27" t="e">
        <f t="shared" ca="1" si="43"/>
        <v>#NAME?</v>
      </c>
      <c r="AC99" s="28" t="e">
        <f t="shared" ca="1" si="44"/>
        <v>#NAME?</v>
      </c>
    </row>
    <row r="100" spans="1:29" x14ac:dyDescent="0.25">
      <c r="A100">
        <v>81</v>
      </c>
      <c r="B100">
        <v>0.81000000000000105</v>
      </c>
      <c r="C100">
        <f t="shared" si="28"/>
        <v>3.8100000000000009</v>
      </c>
      <c r="D100">
        <f t="shared" si="29"/>
        <v>98.297769934590619</v>
      </c>
      <c r="E100">
        <f t="shared" si="30"/>
        <v>1053.3131848955861</v>
      </c>
      <c r="F100" s="23" t="e">
        <f t="shared" ca="1" si="45"/>
        <v>#NAME?</v>
      </c>
      <c r="G100">
        <f t="shared" si="31"/>
        <v>8</v>
      </c>
      <c r="H100">
        <f t="shared" si="32"/>
        <v>900</v>
      </c>
      <c r="I100" s="23">
        <f t="shared" si="33"/>
        <v>45.603673118774815</v>
      </c>
      <c r="J100">
        <f t="shared" si="34"/>
        <v>0.17542446590133193</v>
      </c>
      <c r="K100" s="24" t="e">
        <f t="shared" ca="1" si="35"/>
        <v>#NAME?</v>
      </c>
      <c r="L100" s="23" t="e">
        <f t="shared" ca="1" si="27"/>
        <v>#NAME?</v>
      </c>
      <c r="M100" s="25" t="e">
        <f t="shared" ca="1" si="46"/>
        <v>#NAME?</v>
      </c>
      <c r="N100" s="26" t="e">
        <f ca="1">[1]!CEQUEL("ROCKET","AR",'Loomis-Task5(equations)'!$B$15,1,'Loomis-Task5(equations)'!$B$4,"Mass",3,"HTPB",90,"IPDI (ARC)",10,"AIR (500 K)",100,"OPT:FOX","O","OF",'Loomis-Task5(equations)'!M100,1,0,"CSTAR",FALSE,FALSE)</f>
        <v>#NAME?</v>
      </c>
      <c r="O100" s="26" t="e">
        <f t="shared" ca="1" si="36"/>
        <v>#NAME?</v>
      </c>
      <c r="P100" s="25" t="e">
        <f ca="1">[1]!CEQUEL("ROCKET","AR",'Loomis-Task5(equations)'!U100,1,'Loomis-Task5(equations)'!AC100,"Mass",3,"HTPB",90,"IPDI (ARC)",10,"AIR (500 K)",100,"OPT:FOX","O","OF",'Loomis-Task5(equations)'!M100,1,0,"ISPV",FALSE,FALSE)</f>
        <v>#NAME?</v>
      </c>
      <c r="Q100" s="23" t="e">
        <f t="shared" ca="1" si="37"/>
        <v>#NAME?</v>
      </c>
      <c r="R100" s="25" t="e">
        <f t="shared" ca="1" si="38"/>
        <v>#NAME?</v>
      </c>
      <c r="S100" s="23" t="e">
        <f t="shared" ca="1" si="50"/>
        <v>#NAME?</v>
      </c>
      <c r="T100" s="23" t="e">
        <f t="shared" ca="1" si="39"/>
        <v>#NAME?</v>
      </c>
      <c r="U100" s="25" t="e">
        <f t="shared" ca="1" si="49"/>
        <v>#NAME?</v>
      </c>
      <c r="V100" s="25" t="e">
        <f t="shared" ca="1" si="47"/>
        <v>#NAME?</v>
      </c>
      <c r="W100" s="25" t="e">
        <f t="shared" ca="1" si="40"/>
        <v>#NAME?</v>
      </c>
      <c r="X100" s="25" t="e">
        <f t="shared" ca="1" si="41"/>
        <v>#NAME?</v>
      </c>
      <c r="Y100" t="e">
        <f t="shared" ca="1" si="51"/>
        <v>#NAME?</v>
      </c>
      <c r="Z100" s="25" t="e">
        <f t="shared" ca="1" si="42"/>
        <v>#NAME?</v>
      </c>
      <c r="AA100" s="26" t="e">
        <f t="shared" ca="1" si="48"/>
        <v>#NAME?</v>
      </c>
      <c r="AB100" s="27" t="e">
        <f t="shared" ca="1" si="43"/>
        <v>#NAME?</v>
      </c>
      <c r="AC100" s="28" t="e">
        <f t="shared" ca="1" si="44"/>
        <v>#NAME?</v>
      </c>
    </row>
    <row r="101" spans="1:29" x14ac:dyDescent="0.25">
      <c r="A101">
        <v>82</v>
      </c>
      <c r="B101">
        <v>0.82000000000000095</v>
      </c>
      <c r="C101">
        <f t="shared" si="28"/>
        <v>3.8200000000000012</v>
      </c>
      <c r="D101">
        <f t="shared" si="29"/>
        <v>97.948665728836119</v>
      </c>
      <c r="E101">
        <f t="shared" si="30"/>
        <v>1056.0777864307452</v>
      </c>
      <c r="F101" s="23" t="e">
        <f t="shared" ca="1" si="45"/>
        <v>#NAME?</v>
      </c>
      <c r="G101">
        <f t="shared" si="31"/>
        <v>8</v>
      </c>
      <c r="H101">
        <f t="shared" si="32"/>
        <v>900</v>
      </c>
      <c r="I101" s="23">
        <f t="shared" si="33"/>
        <v>45.843376638243726</v>
      </c>
      <c r="J101">
        <f t="shared" si="34"/>
        <v>0.17450721536349909</v>
      </c>
      <c r="K101" s="24" t="e">
        <f t="shared" ca="1" si="35"/>
        <v>#NAME?</v>
      </c>
      <c r="L101" s="23" t="e">
        <f t="shared" ca="1" si="27"/>
        <v>#NAME?</v>
      </c>
      <c r="M101" s="25" t="e">
        <f t="shared" ca="1" si="46"/>
        <v>#NAME?</v>
      </c>
      <c r="N101" s="26" t="e">
        <f ca="1">[1]!CEQUEL("ROCKET","AR",'Loomis-Task5(equations)'!$B$15,1,'Loomis-Task5(equations)'!$B$4,"Mass",3,"HTPB",90,"IPDI (ARC)",10,"AIR (500 K)",100,"OPT:FOX","O","OF",'Loomis-Task5(equations)'!M101,1,0,"CSTAR",FALSE,FALSE)</f>
        <v>#NAME?</v>
      </c>
      <c r="O101" s="26" t="e">
        <f t="shared" ca="1" si="36"/>
        <v>#NAME?</v>
      </c>
      <c r="P101" s="25" t="e">
        <f ca="1">[1]!CEQUEL("ROCKET","AR",'Loomis-Task5(equations)'!U101,1,'Loomis-Task5(equations)'!AC101,"Mass",3,"HTPB",90,"IPDI (ARC)",10,"AIR (500 K)",100,"OPT:FOX","O","OF",'Loomis-Task5(equations)'!M101,1,0,"ISPV",FALSE,FALSE)</f>
        <v>#NAME?</v>
      </c>
      <c r="Q101" s="23" t="e">
        <f t="shared" ca="1" si="37"/>
        <v>#NAME?</v>
      </c>
      <c r="R101" s="25" t="e">
        <f t="shared" ca="1" si="38"/>
        <v>#NAME?</v>
      </c>
      <c r="S101" s="23" t="e">
        <f t="shared" ca="1" si="50"/>
        <v>#NAME?</v>
      </c>
      <c r="T101" s="23" t="e">
        <f t="shared" ca="1" si="39"/>
        <v>#NAME?</v>
      </c>
      <c r="U101" s="25" t="e">
        <f t="shared" ca="1" si="49"/>
        <v>#NAME?</v>
      </c>
      <c r="V101" s="25" t="e">
        <f t="shared" ca="1" si="47"/>
        <v>#NAME?</v>
      </c>
      <c r="W101" s="25" t="e">
        <f t="shared" ca="1" si="40"/>
        <v>#NAME?</v>
      </c>
      <c r="X101" s="25" t="e">
        <f t="shared" ca="1" si="41"/>
        <v>#NAME?</v>
      </c>
      <c r="Y101" t="e">
        <f t="shared" ca="1" si="51"/>
        <v>#NAME?</v>
      </c>
      <c r="Z101" s="25" t="e">
        <f t="shared" ca="1" si="42"/>
        <v>#NAME?</v>
      </c>
      <c r="AA101" s="26" t="e">
        <f t="shared" ca="1" si="48"/>
        <v>#NAME?</v>
      </c>
      <c r="AB101" s="27" t="e">
        <f t="shared" ca="1" si="43"/>
        <v>#NAME?</v>
      </c>
      <c r="AC101" s="28" t="e">
        <f t="shared" ca="1" si="44"/>
        <v>#NAME?</v>
      </c>
    </row>
    <row r="102" spans="1:29" x14ac:dyDescent="0.25">
      <c r="A102">
        <v>83</v>
      </c>
      <c r="B102">
        <v>0.83000000000000096</v>
      </c>
      <c r="C102">
        <f t="shared" si="28"/>
        <v>3.830000000000001</v>
      </c>
      <c r="D102">
        <f t="shared" si="29"/>
        <v>97.598646439973464</v>
      </c>
      <c r="E102">
        <f t="shared" si="30"/>
        <v>1058.8423879659042</v>
      </c>
      <c r="F102" s="23" t="e">
        <f t="shared" ca="1" si="45"/>
        <v>#NAME?</v>
      </c>
      <c r="G102">
        <f t="shared" si="31"/>
        <v>8</v>
      </c>
      <c r="H102">
        <f t="shared" si="32"/>
        <v>900</v>
      </c>
      <c r="I102" s="23">
        <f t="shared" si="33"/>
        <v>46.083708476243338</v>
      </c>
      <c r="J102">
        <f t="shared" si="34"/>
        <v>0.17359714017208683</v>
      </c>
      <c r="K102" s="24" t="e">
        <f t="shared" ca="1" si="35"/>
        <v>#NAME?</v>
      </c>
      <c r="L102" s="23" t="e">
        <f t="shared" ca="1" si="27"/>
        <v>#NAME?</v>
      </c>
      <c r="M102" s="25" t="e">
        <f t="shared" ca="1" si="46"/>
        <v>#NAME?</v>
      </c>
      <c r="N102" s="26" t="e">
        <f ca="1">[1]!CEQUEL("ROCKET","AR",'Loomis-Task5(equations)'!$B$15,1,'Loomis-Task5(equations)'!$B$4,"Mass",3,"HTPB",90,"IPDI (ARC)",10,"AIR (500 K)",100,"OPT:FOX","O","OF",'Loomis-Task5(equations)'!M102,1,0,"CSTAR",FALSE,FALSE)</f>
        <v>#NAME?</v>
      </c>
      <c r="O102" s="26" t="e">
        <f t="shared" ca="1" si="36"/>
        <v>#NAME?</v>
      </c>
      <c r="P102" s="25" t="e">
        <f ca="1">[1]!CEQUEL("ROCKET","AR",'Loomis-Task5(equations)'!U102,1,'Loomis-Task5(equations)'!AC102,"Mass",3,"HTPB",90,"IPDI (ARC)",10,"AIR (500 K)",100,"OPT:FOX","O","OF",'Loomis-Task5(equations)'!M102,1,0,"ISPV",FALSE,FALSE)</f>
        <v>#NAME?</v>
      </c>
      <c r="Q102" s="23" t="e">
        <f t="shared" ca="1" si="37"/>
        <v>#NAME?</v>
      </c>
      <c r="R102" s="25" t="e">
        <f t="shared" ca="1" si="38"/>
        <v>#NAME?</v>
      </c>
      <c r="S102" s="23" t="e">
        <f t="shared" ca="1" si="50"/>
        <v>#NAME?</v>
      </c>
      <c r="T102" s="23" t="e">
        <f t="shared" ca="1" si="39"/>
        <v>#NAME?</v>
      </c>
      <c r="U102" s="25" t="e">
        <f t="shared" ca="1" si="49"/>
        <v>#NAME?</v>
      </c>
      <c r="V102" s="25" t="e">
        <f t="shared" ca="1" si="47"/>
        <v>#NAME?</v>
      </c>
      <c r="W102" s="25" t="e">
        <f t="shared" ca="1" si="40"/>
        <v>#NAME?</v>
      </c>
      <c r="X102" s="25" t="e">
        <f t="shared" ca="1" si="41"/>
        <v>#NAME?</v>
      </c>
      <c r="Y102" t="e">
        <f t="shared" ca="1" si="51"/>
        <v>#NAME?</v>
      </c>
      <c r="Z102" s="25" t="e">
        <f t="shared" ca="1" si="42"/>
        <v>#NAME?</v>
      </c>
      <c r="AA102" s="26" t="e">
        <f t="shared" ca="1" si="48"/>
        <v>#NAME?</v>
      </c>
      <c r="AB102" s="27" t="e">
        <f t="shared" ca="1" si="43"/>
        <v>#NAME?</v>
      </c>
      <c r="AC102" s="28" t="e">
        <f t="shared" ca="1" si="44"/>
        <v>#NAME?</v>
      </c>
    </row>
    <row r="103" spans="1:29" x14ac:dyDescent="0.25">
      <c r="A103">
        <v>84</v>
      </c>
      <c r="B103">
        <v>0.84000000000000097</v>
      </c>
      <c r="C103">
        <f t="shared" si="28"/>
        <v>3.8400000000000007</v>
      </c>
      <c r="D103">
        <f t="shared" si="29"/>
        <v>97.247712068002713</v>
      </c>
      <c r="E103">
        <f t="shared" si="30"/>
        <v>1061.6069895010633</v>
      </c>
      <c r="F103" s="23" t="e">
        <f t="shared" ca="1" si="45"/>
        <v>#NAME?</v>
      </c>
      <c r="G103">
        <f t="shared" si="31"/>
        <v>8</v>
      </c>
      <c r="H103">
        <f t="shared" si="32"/>
        <v>900</v>
      </c>
      <c r="I103" s="23">
        <f t="shared" si="33"/>
        <v>46.324668632773665</v>
      </c>
      <c r="J103">
        <f t="shared" si="34"/>
        <v>0.17269416568130999</v>
      </c>
      <c r="K103" s="24" t="e">
        <f t="shared" ca="1" si="35"/>
        <v>#NAME?</v>
      </c>
      <c r="L103" s="23" t="e">
        <f t="shared" ca="1" si="27"/>
        <v>#NAME?</v>
      </c>
      <c r="M103" s="25" t="e">
        <f t="shared" ca="1" si="46"/>
        <v>#NAME?</v>
      </c>
      <c r="N103" s="26" t="e">
        <f ca="1">[1]!CEQUEL("ROCKET","AR",'Loomis-Task5(equations)'!$B$15,1,'Loomis-Task5(equations)'!$B$4,"Mass",3,"HTPB",90,"IPDI (ARC)",10,"AIR (500 K)",100,"OPT:FOX","O","OF",'Loomis-Task5(equations)'!M103,1,0,"CSTAR",FALSE,FALSE)</f>
        <v>#NAME?</v>
      </c>
      <c r="O103" s="26" t="e">
        <f t="shared" ca="1" si="36"/>
        <v>#NAME?</v>
      </c>
      <c r="P103" s="25" t="e">
        <f ca="1">[1]!CEQUEL("ROCKET","AR",'Loomis-Task5(equations)'!U103,1,'Loomis-Task5(equations)'!AC103,"Mass",3,"HTPB",90,"IPDI (ARC)",10,"AIR (500 K)",100,"OPT:FOX","O","OF",'Loomis-Task5(equations)'!M103,1,0,"ISPV",FALSE,FALSE)</f>
        <v>#NAME?</v>
      </c>
      <c r="Q103" s="23" t="e">
        <f t="shared" ca="1" si="37"/>
        <v>#NAME?</v>
      </c>
      <c r="R103" s="25" t="e">
        <f t="shared" ca="1" si="38"/>
        <v>#NAME?</v>
      </c>
      <c r="S103" s="23" t="e">
        <f t="shared" ca="1" si="50"/>
        <v>#NAME?</v>
      </c>
      <c r="T103" s="23" t="e">
        <f t="shared" ca="1" si="39"/>
        <v>#NAME?</v>
      </c>
      <c r="U103" s="25" t="e">
        <f t="shared" ca="1" si="49"/>
        <v>#NAME?</v>
      </c>
      <c r="V103" s="25" t="e">
        <f t="shared" ca="1" si="47"/>
        <v>#NAME?</v>
      </c>
      <c r="W103" s="25" t="e">
        <f t="shared" ca="1" si="40"/>
        <v>#NAME?</v>
      </c>
      <c r="X103" s="25" t="e">
        <f t="shared" ca="1" si="41"/>
        <v>#NAME?</v>
      </c>
      <c r="Y103" t="e">
        <f t="shared" ca="1" si="51"/>
        <v>#NAME?</v>
      </c>
      <c r="Z103" s="25" t="e">
        <f t="shared" ca="1" si="42"/>
        <v>#NAME?</v>
      </c>
      <c r="AA103" s="26" t="e">
        <f t="shared" ca="1" si="48"/>
        <v>#NAME?</v>
      </c>
      <c r="AB103" s="27" t="e">
        <f t="shared" ca="1" si="43"/>
        <v>#NAME?</v>
      </c>
      <c r="AC103" s="28" t="e">
        <f t="shared" ca="1" si="44"/>
        <v>#NAME?</v>
      </c>
    </row>
    <row r="104" spans="1:29" x14ac:dyDescent="0.25">
      <c r="A104">
        <v>85</v>
      </c>
      <c r="B104">
        <v>0.85000000000000098</v>
      </c>
      <c r="C104">
        <f t="shared" si="28"/>
        <v>3.850000000000001</v>
      </c>
      <c r="D104">
        <f t="shared" si="29"/>
        <v>96.895862612923793</v>
      </c>
      <c r="E104">
        <f t="shared" si="30"/>
        <v>1064.3715910362221</v>
      </c>
      <c r="F104" s="23" t="e">
        <f t="shared" ca="1" si="45"/>
        <v>#NAME?</v>
      </c>
      <c r="G104">
        <f t="shared" si="31"/>
        <v>8</v>
      </c>
      <c r="H104">
        <f t="shared" si="32"/>
        <v>900</v>
      </c>
      <c r="I104" s="23">
        <f t="shared" si="33"/>
        <v>46.56625710783473</v>
      </c>
      <c r="J104">
        <f t="shared" si="34"/>
        <v>0.17179821821354863</v>
      </c>
      <c r="K104" s="24" t="e">
        <f t="shared" ca="1" si="35"/>
        <v>#NAME?</v>
      </c>
      <c r="L104" s="23" t="e">
        <f t="shared" ca="1" si="27"/>
        <v>#NAME?</v>
      </c>
      <c r="M104" s="25" t="e">
        <f t="shared" ca="1" si="46"/>
        <v>#NAME?</v>
      </c>
      <c r="N104" s="26" t="e">
        <f ca="1">[1]!CEQUEL("ROCKET","AR",'Loomis-Task5(equations)'!$B$15,1,'Loomis-Task5(equations)'!$B$4,"Mass",3,"HTPB",90,"IPDI (ARC)",10,"AIR (500 K)",100,"OPT:FOX","O","OF",'Loomis-Task5(equations)'!M104,1,0,"CSTAR",FALSE,FALSE)</f>
        <v>#NAME?</v>
      </c>
      <c r="O104" s="26" t="e">
        <f t="shared" ca="1" si="36"/>
        <v>#NAME?</v>
      </c>
      <c r="P104" s="25" t="e">
        <f ca="1">[1]!CEQUEL("ROCKET","AR",'Loomis-Task5(equations)'!U104,1,'Loomis-Task5(equations)'!AC104,"Mass",3,"HTPB",90,"IPDI (ARC)",10,"AIR (500 K)",100,"OPT:FOX","O","OF",'Loomis-Task5(equations)'!M104,1,0,"ISPV",FALSE,FALSE)</f>
        <v>#NAME?</v>
      </c>
      <c r="Q104" s="23" t="e">
        <f t="shared" ca="1" si="37"/>
        <v>#NAME?</v>
      </c>
      <c r="R104" s="25" t="e">
        <f t="shared" ca="1" si="38"/>
        <v>#NAME?</v>
      </c>
      <c r="S104" s="23" t="e">
        <f t="shared" ca="1" si="50"/>
        <v>#NAME?</v>
      </c>
      <c r="T104" s="23" t="e">
        <f t="shared" ca="1" si="39"/>
        <v>#NAME?</v>
      </c>
      <c r="U104" s="25" t="e">
        <f t="shared" ca="1" si="49"/>
        <v>#NAME?</v>
      </c>
      <c r="V104" s="25" t="e">
        <f t="shared" ca="1" si="47"/>
        <v>#NAME?</v>
      </c>
      <c r="W104" s="25" t="e">
        <f t="shared" ca="1" si="40"/>
        <v>#NAME?</v>
      </c>
      <c r="X104" s="25" t="e">
        <f t="shared" ca="1" si="41"/>
        <v>#NAME?</v>
      </c>
      <c r="Y104" t="e">
        <f t="shared" ca="1" si="51"/>
        <v>#NAME?</v>
      </c>
      <c r="Z104" s="25" t="e">
        <f t="shared" ca="1" si="42"/>
        <v>#NAME?</v>
      </c>
      <c r="AA104" s="26" t="e">
        <f t="shared" ca="1" si="48"/>
        <v>#NAME?</v>
      </c>
      <c r="AB104" s="27" t="e">
        <f t="shared" ca="1" si="43"/>
        <v>#NAME?</v>
      </c>
      <c r="AC104" s="28" t="e">
        <f t="shared" ca="1" si="44"/>
        <v>#NAME?</v>
      </c>
    </row>
    <row r="105" spans="1:29" x14ac:dyDescent="0.25">
      <c r="A105">
        <v>86</v>
      </c>
      <c r="B105">
        <v>0.86000000000000099</v>
      </c>
      <c r="C105">
        <f t="shared" si="28"/>
        <v>3.8600000000000012</v>
      </c>
      <c r="D105">
        <f t="shared" si="29"/>
        <v>96.543098074736704</v>
      </c>
      <c r="E105">
        <f t="shared" si="30"/>
        <v>1067.1361925713813</v>
      </c>
      <c r="F105" s="23" t="e">
        <f t="shared" ca="1" si="45"/>
        <v>#NAME?</v>
      </c>
      <c r="G105">
        <f t="shared" si="31"/>
        <v>8</v>
      </c>
      <c r="H105">
        <f t="shared" si="32"/>
        <v>900</v>
      </c>
      <c r="I105" s="23">
        <f t="shared" si="33"/>
        <v>46.808473901426517</v>
      </c>
      <c r="J105">
        <f t="shared" si="34"/>
        <v>0.17090922504431821</v>
      </c>
      <c r="K105" s="24" t="e">
        <f t="shared" ca="1" si="35"/>
        <v>#NAME?</v>
      </c>
      <c r="L105" s="23" t="e">
        <f t="shared" ca="1" si="27"/>
        <v>#NAME?</v>
      </c>
      <c r="M105" s="25" t="e">
        <f t="shared" ca="1" si="46"/>
        <v>#NAME?</v>
      </c>
      <c r="N105" s="26" t="e">
        <f ca="1">[1]!CEQUEL("ROCKET","AR",'Loomis-Task5(equations)'!$B$15,1,'Loomis-Task5(equations)'!$B$4,"Mass",3,"HTPB",90,"IPDI (ARC)",10,"AIR (500 K)",100,"OPT:FOX","O","OF",'Loomis-Task5(equations)'!M105,1,0,"CSTAR",FALSE,FALSE)</f>
        <v>#NAME?</v>
      </c>
      <c r="O105" s="26" t="e">
        <f t="shared" ca="1" si="36"/>
        <v>#NAME?</v>
      </c>
      <c r="P105" s="25" t="e">
        <f ca="1">[1]!CEQUEL("ROCKET","AR",'Loomis-Task5(equations)'!U105,1,'Loomis-Task5(equations)'!AC105,"Mass",3,"HTPB",90,"IPDI (ARC)",10,"AIR (500 K)",100,"OPT:FOX","O","OF",'Loomis-Task5(equations)'!M105,1,0,"ISPV",FALSE,FALSE)</f>
        <v>#NAME?</v>
      </c>
      <c r="Q105" s="23" t="e">
        <f t="shared" ca="1" si="37"/>
        <v>#NAME?</v>
      </c>
      <c r="R105" s="25" t="e">
        <f t="shared" ca="1" si="38"/>
        <v>#NAME?</v>
      </c>
      <c r="S105" s="23" t="e">
        <f t="shared" ca="1" si="50"/>
        <v>#NAME?</v>
      </c>
      <c r="T105" s="23" t="e">
        <f t="shared" ca="1" si="39"/>
        <v>#NAME?</v>
      </c>
      <c r="U105" s="25" t="e">
        <f t="shared" ca="1" si="49"/>
        <v>#NAME?</v>
      </c>
      <c r="V105" s="25" t="e">
        <f t="shared" ca="1" si="47"/>
        <v>#NAME?</v>
      </c>
      <c r="W105" s="25" t="e">
        <f t="shared" ca="1" si="40"/>
        <v>#NAME?</v>
      </c>
      <c r="X105" s="25" t="e">
        <f t="shared" ca="1" si="41"/>
        <v>#NAME?</v>
      </c>
      <c r="Y105" t="e">
        <f t="shared" ca="1" si="51"/>
        <v>#NAME?</v>
      </c>
      <c r="Z105" s="25" t="e">
        <f t="shared" ca="1" si="42"/>
        <v>#NAME?</v>
      </c>
      <c r="AA105" s="26" t="e">
        <f t="shared" ca="1" si="48"/>
        <v>#NAME?</v>
      </c>
      <c r="AB105" s="27" t="e">
        <f t="shared" ca="1" si="43"/>
        <v>#NAME?</v>
      </c>
      <c r="AC105" s="28" t="e">
        <f t="shared" ca="1" si="44"/>
        <v>#NAME?</v>
      </c>
    </row>
    <row r="106" spans="1:29" x14ac:dyDescent="0.25">
      <c r="A106">
        <v>87</v>
      </c>
      <c r="B106">
        <v>0.87000000000000099</v>
      </c>
      <c r="C106">
        <f t="shared" si="28"/>
        <v>3.870000000000001</v>
      </c>
      <c r="D106">
        <f t="shared" si="29"/>
        <v>96.189418453441519</v>
      </c>
      <c r="E106">
        <f t="shared" si="30"/>
        <v>1069.9007941065402</v>
      </c>
      <c r="F106" s="23" t="e">
        <f t="shared" ca="1" si="45"/>
        <v>#NAME?</v>
      </c>
      <c r="G106">
        <f t="shared" si="31"/>
        <v>8</v>
      </c>
      <c r="H106">
        <f t="shared" si="32"/>
        <v>900</v>
      </c>
      <c r="I106" s="23">
        <f t="shared" si="33"/>
        <v>47.051319013548998</v>
      </c>
      <c r="J106">
        <f t="shared" si="34"/>
        <v>0.1700271143875117</v>
      </c>
      <c r="K106" s="24" t="e">
        <f t="shared" ca="1" si="35"/>
        <v>#NAME?</v>
      </c>
      <c r="L106" s="23" t="e">
        <f t="shared" ca="1" si="27"/>
        <v>#NAME?</v>
      </c>
      <c r="M106" s="25" t="e">
        <f t="shared" ca="1" si="46"/>
        <v>#NAME?</v>
      </c>
      <c r="N106" s="26" t="e">
        <f ca="1">[1]!CEQUEL("ROCKET","AR",'Loomis-Task5(equations)'!$B$15,1,'Loomis-Task5(equations)'!$B$4,"Mass",3,"HTPB",90,"IPDI (ARC)",10,"AIR (500 K)",100,"OPT:FOX","O","OF",'Loomis-Task5(equations)'!M106,1,0,"CSTAR",FALSE,FALSE)</f>
        <v>#NAME?</v>
      </c>
      <c r="O106" s="26" t="e">
        <f t="shared" ca="1" si="36"/>
        <v>#NAME?</v>
      </c>
      <c r="P106" s="25" t="e">
        <f ca="1">[1]!CEQUEL("ROCKET","AR",'Loomis-Task5(equations)'!U106,1,'Loomis-Task5(equations)'!AC106,"Mass",3,"HTPB",90,"IPDI (ARC)",10,"AIR (500 K)",100,"OPT:FOX","O","OF",'Loomis-Task5(equations)'!M106,1,0,"ISPV",FALSE,FALSE)</f>
        <v>#NAME?</v>
      </c>
      <c r="Q106" s="23" t="e">
        <f t="shared" ca="1" si="37"/>
        <v>#NAME?</v>
      </c>
      <c r="R106" s="25" t="e">
        <f t="shared" ca="1" si="38"/>
        <v>#NAME?</v>
      </c>
      <c r="S106" s="23" t="e">
        <f t="shared" ca="1" si="50"/>
        <v>#NAME?</v>
      </c>
      <c r="T106" s="23" t="e">
        <f t="shared" ca="1" si="39"/>
        <v>#NAME?</v>
      </c>
      <c r="U106" s="25" t="e">
        <f t="shared" ca="1" si="49"/>
        <v>#NAME?</v>
      </c>
      <c r="V106" s="25" t="e">
        <f t="shared" ca="1" si="47"/>
        <v>#NAME?</v>
      </c>
      <c r="W106" s="25" t="e">
        <f t="shared" ca="1" si="40"/>
        <v>#NAME?</v>
      </c>
      <c r="X106" s="25" t="e">
        <f t="shared" ca="1" si="41"/>
        <v>#NAME?</v>
      </c>
      <c r="Y106" t="e">
        <f t="shared" ca="1" si="51"/>
        <v>#NAME?</v>
      </c>
      <c r="Z106" s="25" t="e">
        <f t="shared" ca="1" si="42"/>
        <v>#NAME?</v>
      </c>
      <c r="AA106" s="26" t="e">
        <f t="shared" ca="1" si="48"/>
        <v>#NAME?</v>
      </c>
      <c r="AB106" s="27" t="e">
        <f t="shared" ca="1" si="43"/>
        <v>#NAME?</v>
      </c>
      <c r="AC106" s="28" t="e">
        <f t="shared" ca="1" si="44"/>
        <v>#NAME?</v>
      </c>
    </row>
    <row r="107" spans="1:29" x14ac:dyDescent="0.25">
      <c r="A107">
        <v>88</v>
      </c>
      <c r="B107">
        <v>0.880000000000001</v>
      </c>
      <c r="C107">
        <f t="shared" si="28"/>
        <v>3.8800000000000008</v>
      </c>
      <c r="D107">
        <f t="shared" si="29"/>
        <v>95.834823749038193</v>
      </c>
      <c r="E107">
        <f t="shared" si="30"/>
        <v>1072.6653956416992</v>
      </c>
      <c r="F107" s="23" t="e">
        <f t="shared" ca="1" si="45"/>
        <v>#NAME?</v>
      </c>
      <c r="G107">
        <f t="shared" si="31"/>
        <v>8</v>
      </c>
      <c r="H107">
        <f t="shared" si="32"/>
        <v>900</v>
      </c>
      <c r="I107" s="23">
        <f t="shared" si="33"/>
        <v>47.294792444202201</v>
      </c>
      <c r="J107">
        <f t="shared" si="34"/>
        <v>0.16915181538090687</v>
      </c>
      <c r="K107" s="24" t="e">
        <f t="shared" ca="1" si="35"/>
        <v>#NAME?</v>
      </c>
      <c r="L107" s="23" t="e">
        <f t="shared" ca="1" si="27"/>
        <v>#NAME?</v>
      </c>
      <c r="M107" s="25" t="e">
        <f t="shared" ca="1" si="46"/>
        <v>#NAME?</v>
      </c>
      <c r="N107" s="26" t="e">
        <f ca="1">[1]!CEQUEL("ROCKET","AR",'Loomis-Task5(equations)'!$B$15,1,'Loomis-Task5(equations)'!$B$4,"Mass",3,"HTPB",90,"IPDI (ARC)",10,"AIR (500 K)",100,"OPT:FOX","O","OF",'Loomis-Task5(equations)'!M107,1,0,"CSTAR",FALSE,FALSE)</f>
        <v>#NAME?</v>
      </c>
      <c r="O107" s="26" t="e">
        <f t="shared" ca="1" si="36"/>
        <v>#NAME?</v>
      </c>
      <c r="P107" s="25" t="e">
        <f ca="1">[1]!CEQUEL("ROCKET","AR",'Loomis-Task5(equations)'!U107,1,'Loomis-Task5(equations)'!AC107,"Mass",3,"HTPB",90,"IPDI (ARC)",10,"AIR (500 K)",100,"OPT:FOX","O","OF",'Loomis-Task5(equations)'!M107,1,0,"ISPV",FALSE,FALSE)</f>
        <v>#NAME?</v>
      </c>
      <c r="Q107" s="23" t="e">
        <f t="shared" ca="1" si="37"/>
        <v>#NAME?</v>
      </c>
      <c r="R107" s="25" t="e">
        <f t="shared" ca="1" si="38"/>
        <v>#NAME?</v>
      </c>
      <c r="S107" s="23" t="e">
        <f t="shared" ca="1" si="50"/>
        <v>#NAME?</v>
      </c>
      <c r="T107" s="23" t="e">
        <f t="shared" ca="1" si="39"/>
        <v>#NAME?</v>
      </c>
      <c r="U107" s="25" t="e">
        <f t="shared" ca="1" si="49"/>
        <v>#NAME?</v>
      </c>
      <c r="V107" s="25" t="e">
        <f t="shared" ca="1" si="47"/>
        <v>#NAME?</v>
      </c>
      <c r="W107" s="25" t="e">
        <f t="shared" ca="1" si="40"/>
        <v>#NAME?</v>
      </c>
      <c r="X107" s="25" t="e">
        <f t="shared" ca="1" si="41"/>
        <v>#NAME?</v>
      </c>
      <c r="Y107" t="e">
        <f t="shared" ca="1" si="51"/>
        <v>#NAME?</v>
      </c>
      <c r="Z107" s="25" t="e">
        <f t="shared" ca="1" si="42"/>
        <v>#NAME?</v>
      </c>
      <c r="AA107" s="26" t="e">
        <f t="shared" ca="1" si="48"/>
        <v>#NAME?</v>
      </c>
      <c r="AB107" s="27" t="e">
        <f t="shared" ca="1" si="43"/>
        <v>#NAME?</v>
      </c>
      <c r="AC107" s="28" t="e">
        <f t="shared" ca="1" si="44"/>
        <v>#NAME?</v>
      </c>
    </row>
    <row r="108" spans="1:29" x14ac:dyDescent="0.25">
      <c r="A108">
        <v>89</v>
      </c>
      <c r="B108">
        <v>0.89000000000000101</v>
      </c>
      <c r="C108">
        <f t="shared" si="28"/>
        <v>3.890000000000001</v>
      </c>
      <c r="D108">
        <f t="shared" si="29"/>
        <v>95.479313961526714</v>
      </c>
      <c r="E108">
        <f t="shared" si="30"/>
        <v>1075.4299971768583</v>
      </c>
      <c r="F108" s="23" t="e">
        <f t="shared" ca="1" si="45"/>
        <v>#NAME?</v>
      </c>
      <c r="G108">
        <f t="shared" si="31"/>
        <v>8</v>
      </c>
      <c r="H108">
        <f t="shared" si="32"/>
        <v>900</v>
      </c>
      <c r="I108" s="23">
        <f t="shared" si="33"/>
        <v>47.538894193386135</v>
      </c>
      <c r="J108">
        <f t="shared" si="34"/>
        <v>0.16828325807193475</v>
      </c>
      <c r="K108" s="24" t="e">
        <f t="shared" ca="1" si="35"/>
        <v>#NAME?</v>
      </c>
      <c r="L108" s="23" t="e">
        <f t="shared" ca="1" si="27"/>
        <v>#NAME?</v>
      </c>
      <c r="M108" s="25" t="e">
        <f t="shared" ca="1" si="46"/>
        <v>#NAME?</v>
      </c>
      <c r="N108" s="26" t="e">
        <f ca="1">[1]!CEQUEL("ROCKET","AR",'Loomis-Task5(equations)'!$B$15,1,'Loomis-Task5(equations)'!$B$4,"Mass",3,"HTPB",90,"IPDI (ARC)",10,"AIR (500 K)",100,"OPT:FOX","O","OF",'Loomis-Task5(equations)'!M108,1,0,"CSTAR",FALSE,FALSE)</f>
        <v>#NAME?</v>
      </c>
      <c r="O108" s="26" t="e">
        <f t="shared" ca="1" si="36"/>
        <v>#NAME?</v>
      </c>
      <c r="P108" s="25" t="e">
        <f ca="1">[1]!CEQUEL("ROCKET","AR",'Loomis-Task5(equations)'!U108,1,'Loomis-Task5(equations)'!AC108,"Mass",3,"HTPB",90,"IPDI (ARC)",10,"AIR (500 K)",100,"OPT:FOX","O","OF",'Loomis-Task5(equations)'!M108,1,0,"ISPV",FALSE,FALSE)</f>
        <v>#NAME?</v>
      </c>
      <c r="Q108" s="23" t="e">
        <f t="shared" ca="1" si="37"/>
        <v>#NAME?</v>
      </c>
      <c r="R108" s="25" t="e">
        <f t="shared" ca="1" si="38"/>
        <v>#NAME?</v>
      </c>
      <c r="S108" s="23" t="e">
        <f t="shared" ca="1" si="50"/>
        <v>#NAME?</v>
      </c>
      <c r="T108" s="23" t="e">
        <f t="shared" ca="1" si="39"/>
        <v>#NAME?</v>
      </c>
      <c r="U108" s="25" t="e">
        <f t="shared" ca="1" si="49"/>
        <v>#NAME?</v>
      </c>
      <c r="V108" s="25" t="e">
        <f t="shared" ca="1" si="47"/>
        <v>#NAME?</v>
      </c>
      <c r="W108" s="25" t="e">
        <f t="shared" ca="1" si="40"/>
        <v>#NAME?</v>
      </c>
      <c r="X108" s="25" t="e">
        <f t="shared" ca="1" si="41"/>
        <v>#NAME?</v>
      </c>
      <c r="Y108" t="e">
        <f t="shared" ca="1" si="51"/>
        <v>#NAME?</v>
      </c>
      <c r="Z108" s="25" t="e">
        <f t="shared" ca="1" si="42"/>
        <v>#NAME?</v>
      </c>
      <c r="AA108" s="26" t="e">
        <f t="shared" ca="1" si="48"/>
        <v>#NAME?</v>
      </c>
      <c r="AB108" s="27" t="e">
        <f t="shared" ca="1" si="43"/>
        <v>#NAME?</v>
      </c>
      <c r="AC108" s="28" t="e">
        <f t="shared" ca="1" si="44"/>
        <v>#NAME?</v>
      </c>
    </row>
    <row r="109" spans="1:29" x14ac:dyDescent="0.25">
      <c r="A109">
        <v>90</v>
      </c>
      <c r="B109">
        <v>0.90000000000000102</v>
      </c>
      <c r="C109">
        <f t="shared" si="28"/>
        <v>3.9000000000000012</v>
      </c>
      <c r="D109">
        <f t="shared" si="29"/>
        <v>95.122889090907108</v>
      </c>
      <c r="E109">
        <f t="shared" si="30"/>
        <v>1078.1945987120173</v>
      </c>
      <c r="F109" s="23" t="e">
        <f t="shared" ca="1" si="45"/>
        <v>#NAME?</v>
      </c>
      <c r="G109">
        <f t="shared" si="31"/>
        <v>8</v>
      </c>
      <c r="H109">
        <f t="shared" si="32"/>
        <v>900</v>
      </c>
      <c r="I109" s="23">
        <f t="shared" si="33"/>
        <v>47.783624261100783</v>
      </c>
      <c r="J109">
        <f t="shared" si="34"/>
        <v>0.16742137340370308</v>
      </c>
      <c r="K109" s="24" t="e">
        <f t="shared" ca="1" si="35"/>
        <v>#NAME?</v>
      </c>
      <c r="L109" s="23" t="e">
        <f t="shared" ca="1" si="27"/>
        <v>#NAME?</v>
      </c>
      <c r="M109" s="25" t="e">
        <f t="shared" ca="1" si="46"/>
        <v>#NAME?</v>
      </c>
      <c r="N109" s="26" t="e">
        <f ca="1">[1]!CEQUEL("ROCKET","AR",'Loomis-Task5(equations)'!$B$15,1,'Loomis-Task5(equations)'!$B$4,"Mass",3,"HTPB",90,"IPDI (ARC)",10,"AIR (500 K)",100,"OPT:FOX","O","OF",'Loomis-Task5(equations)'!M109,1,0,"CSTAR",FALSE,FALSE)</f>
        <v>#NAME?</v>
      </c>
      <c r="O109" s="26" t="e">
        <f t="shared" ca="1" si="36"/>
        <v>#NAME?</v>
      </c>
      <c r="P109" s="25" t="e">
        <f ca="1">[1]!CEQUEL("ROCKET","AR",'Loomis-Task5(equations)'!U109,1,'Loomis-Task5(equations)'!AC109,"Mass",3,"HTPB",90,"IPDI (ARC)",10,"AIR (500 K)",100,"OPT:FOX","O","OF",'Loomis-Task5(equations)'!M109,1,0,"ISPV",FALSE,FALSE)</f>
        <v>#NAME?</v>
      </c>
      <c r="Q109" s="23" t="e">
        <f t="shared" ca="1" si="37"/>
        <v>#NAME?</v>
      </c>
      <c r="R109" s="25" t="e">
        <f t="shared" ca="1" si="38"/>
        <v>#NAME?</v>
      </c>
      <c r="S109" s="23" t="e">
        <f t="shared" ca="1" si="50"/>
        <v>#NAME?</v>
      </c>
      <c r="T109" s="23" t="e">
        <f t="shared" ca="1" si="39"/>
        <v>#NAME?</v>
      </c>
      <c r="U109" s="25" t="e">
        <f t="shared" ca="1" si="49"/>
        <v>#NAME?</v>
      </c>
      <c r="V109" s="25" t="e">
        <f t="shared" ca="1" si="47"/>
        <v>#NAME?</v>
      </c>
      <c r="W109" s="25" t="e">
        <f t="shared" ca="1" si="40"/>
        <v>#NAME?</v>
      </c>
      <c r="X109" s="25" t="e">
        <f t="shared" ca="1" si="41"/>
        <v>#NAME?</v>
      </c>
      <c r="Y109" t="e">
        <f t="shared" ca="1" si="51"/>
        <v>#NAME?</v>
      </c>
      <c r="Z109" s="25" t="e">
        <f t="shared" ca="1" si="42"/>
        <v>#NAME?</v>
      </c>
      <c r="AA109" s="26" t="e">
        <f t="shared" ca="1" si="48"/>
        <v>#NAME?</v>
      </c>
      <c r="AB109" s="27" t="e">
        <f t="shared" ca="1" si="43"/>
        <v>#NAME?</v>
      </c>
      <c r="AC109" s="28" t="e">
        <f t="shared" ca="1" si="44"/>
        <v>#NAME?</v>
      </c>
    </row>
    <row r="110" spans="1:29" x14ac:dyDescent="0.25">
      <c r="A110">
        <v>91</v>
      </c>
      <c r="B110">
        <v>0.91000000000000103</v>
      </c>
      <c r="C110">
        <f t="shared" si="28"/>
        <v>3.910000000000001</v>
      </c>
      <c r="D110">
        <f t="shared" si="29"/>
        <v>94.765549137179377</v>
      </c>
      <c r="E110">
        <f t="shared" si="30"/>
        <v>1080.9592002471763</v>
      </c>
      <c r="F110" s="23" t="e">
        <f t="shared" ca="1" si="45"/>
        <v>#NAME?</v>
      </c>
      <c r="G110">
        <f t="shared" si="31"/>
        <v>8</v>
      </c>
      <c r="H110">
        <f t="shared" si="32"/>
        <v>900</v>
      </c>
      <c r="I110" s="23">
        <f t="shared" si="33"/>
        <v>48.028982647346147</v>
      </c>
      <c r="J110">
        <f t="shared" si="34"/>
        <v>0.16656609320126922</v>
      </c>
      <c r="K110" s="24" t="e">
        <f t="shared" ca="1" si="35"/>
        <v>#NAME?</v>
      </c>
      <c r="L110" s="23" t="e">
        <f t="shared" ca="1" si="27"/>
        <v>#NAME?</v>
      </c>
      <c r="M110" s="25" t="e">
        <f t="shared" ca="1" si="46"/>
        <v>#NAME?</v>
      </c>
      <c r="N110" s="26" t="e">
        <f ca="1">[1]!CEQUEL("ROCKET","AR",'Loomis-Task5(equations)'!$B$15,1,'Loomis-Task5(equations)'!$B$4,"Mass",3,"HTPB",90,"IPDI (ARC)",10,"AIR (500 K)",100,"OPT:FOX","O","OF",'Loomis-Task5(equations)'!M110,1,0,"CSTAR",FALSE,FALSE)</f>
        <v>#NAME?</v>
      </c>
      <c r="O110" s="26" t="e">
        <f t="shared" ca="1" si="36"/>
        <v>#NAME?</v>
      </c>
      <c r="P110" s="25" t="e">
        <f ca="1">[1]!CEQUEL("ROCKET","AR",'Loomis-Task5(equations)'!U110,1,'Loomis-Task5(equations)'!AC110,"Mass",3,"HTPB",90,"IPDI (ARC)",10,"AIR (500 K)",100,"OPT:FOX","O","OF",'Loomis-Task5(equations)'!M110,1,0,"ISPV",FALSE,FALSE)</f>
        <v>#NAME?</v>
      </c>
      <c r="Q110" s="23" t="e">
        <f t="shared" ca="1" si="37"/>
        <v>#NAME?</v>
      </c>
      <c r="R110" s="25" t="e">
        <f t="shared" ca="1" si="38"/>
        <v>#NAME?</v>
      </c>
      <c r="S110" s="23" t="e">
        <f t="shared" ca="1" si="50"/>
        <v>#NAME?</v>
      </c>
      <c r="T110" s="23" t="e">
        <f t="shared" ca="1" si="39"/>
        <v>#NAME?</v>
      </c>
      <c r="U110" s="25" t="e">
        <f t="shared" ca="1" si="49"/>
        <v>#NAME?</v>
      </c>
      <c r="V110" s="25" t="e">
        <f t="shared" ca="1" si="47"/>
        <v>#NAME?</v>
      </c>
      <c r="W110" s="25" t="e">
        <f t="shared" ca="1" si="40"/>
        <v>#NAME?</v>
      </c>
      <c r="X110" s="25" t="e">
        <f t="shared" ca="1" si="41"/>
        <v>#NAME?</v>
      </c>
      <c r="Y110" t="e">
        <f t="shared" ca="1" si="51"/>
        <v>#NAME?</v>
      </c>
      <c r="Z110" s="25" t="e">
        <f t="shared" ca="1" si="42"/>
        <v>#NAME?</v>
      </c>
      <c r="AA110" s="26" t="e">
        <f t="shared" ca="1" si="48"/>
        <v>#NAME?</v>
      </c>
      <c r="AB110" s="27" t="e">
        <f t="shared" ca="1" si="43"/>
        <v>#NAME?</v>
      </c>
      <c r="AC110" s="28" t="e">
        <f t="shared" ca="1" si="44"/>
        <v>#NAME?</v>
      </c>
    </row>
    <row r="111" spans="1:29" x14ac:dyDescent="0.25">
      <c r="A111">
        <v>92</v>
      </c>
      <c r="B111">
        <v>0.92000000000000104</v>
      </c>
      <c r="C111">
        <f t="shared" si="28"/>
        <v>3.9200000000000008</v>
      </c>
      <c r="D111">
        <f t="shared" si="29"/>
        <v>94.407294100343478</v>
      </c>
      <c r="E111">
        <f t="shared" si="30"/>
        <v>1083.7238017823354</v>
      </c>
      <c r="F111" s="23" t="e">
        <f t="shared" ca="1" si="45"/>
        <v>#NAME?</v>
      </c>
      <c r="G111">
        <f t="shared" si="31"/>
        <v>8</v>
      </c>
      <c r="H111">
        <f t="shared" si="32"/>
        <v>900</v>
      </c>
      <c r="I111" s="23">
        <f t="shared" si="33"/>
        <v>48.274969352122213</v>
      </c>
      <c r="J111">
        <f t="shared" si="34"/>
        <v>0.16571735015815836</v>
      </c>
      <c r="K111" s="24" t="e">
        <f t="shared" ca="1" si="35"/>
        <v>#NAME?</v>
      </c>
      <c r="L111" s="23" t="e">
        <f t="shared" ca="1" si="27"/>
        <v>#NAME?</v>
      </c>
      <c r="M111" s="25" t="e">
        <f t="shared" ca="1" si="46"/>
        <v>#NAME?</v>
      </c>
      <c r="N111" s="26" t="e">
        <f ca="1">[1]!CEQUEL("ROCKET","AR",'Loomis-Task5(equations)'!$B$15,1,'Loomis-Task5(equations)'!$B$4,"Mass",3,"HTPB",90,"IPDI (ARC)",10,"AIR (500 K)",100,"OPT:FOX","O","OF",'Loomis-Task5(equations)'!M111,1,0,"CSTAR",FALSE,FALSE)</f>
        <v>#NAME?</v>
      </c>
      <c r="O111" s="26" t="e">
        <f t="shared" ca="1" si="36"/>
        <v>#NAME?</v>
      </c>
      <c r="P111" s="25" t="e">
        <f ca="1">[1]!CEQUEL("ROCKET","AR",'Loomis-Task5(equations)'!U111,1,'Loomis-Task5(equations)'!AC111,"Mass",3,"HTPB",90,"IPDI (ARC)",10,"AIR (500 K)",100,"OPT:FOX","O","OF",'Loomis-Task5(equations)'!M111,1,0,"ISPV",FALSE,FALSE)</f>
        <v>#NAME?</v>
      </c>
      <c r="Q111" s="23" t="e">
        <f t="shared" ca="1" si="37"/>
        <v>#NAME?</v>
      </c>
      <c r="R111" s="25" t="e">
        <f t="shared" ca="1" si="38"/>
        <v>#NAME?</v>
      </c>
      <c r="S111" s="23" t="e">
        <f t="shared" ca="1" si="50"/>
        <v>#NAME?</v>
      </c>
      <c r="T111" s="23" t="e">
        <f t="shared" ca="1" si="39"/>
        <v>#NAME?</v>
      </c>
      <c r="U111" s="25" t="e">
        <f t="shared" ca="1" si="49"/>
        <v>#NAME?</v>
      </c>
      <c r="V111" s="25" t="e">
        <f t="shared" ca="1" si="47"/>
        <v>#NAME?</v>
      </c>
      <c r="W111" s="25" t="e">
        <f t="shared" ca="1" si="40"/>
        <v>#NAME?</v>
      </c>
      <c r="X111" s="25" t="e">
        <f t="shared" ca="1" si="41"/>
        <v>#NAME?</v>
      </c>
      <c r="Y111" t="e">
        <f t="shared" ca="1" si="51"/>
        <v>#NAME?</v>
      </c>
      <c r="Z111" s="25" t="e">
        <f t="shared" ca="1" si="42"/>
        <v>#NAME?</v>
      </c>
      <c r="AA111" s="26" t="e">
        <f t="shared" ca="1" si="48"/>
        <v>#NAME?</v>
      </c>
      <c r="AB111" s="27" t="e">
        <f t="shared" ca="1" si="43"/>
        <v>#NAME?</v>
      </c>
      <c r="AC111" s="28" t="e">
        <f t="shared" ca="1" si="44"/>
        <v>#NAME?</v>
      </c>
    </row>
    <row r="112" spans="1:29" x14ac:dyDescent="0.25">
      <c r="A112">
        <v>93</v>
      </c>
      <c r="B112">
        <v>0.93000000000000105</v>
      </c>
      <c r="C112">
        <f t="shared" si="28"/>
        <v>3.930000000000001</v>
      </c>
      <c r="D112">
        <f t="shared" si="29"/>
        <v>94.048123980399467</v>
      </c>
      <c r="E112">
        <f t="shared" si="30"/>
        <v>1086.4884033174944</v>
      </c>
      <c r="F112" s="23" t="e">
        <f t="shared" ca="1" si="45"/>
        <v>#NAME?</v>
      </c>
      <c r="G112">
        <f t="shared" si="31"/>
        <v>8</v>
      </c>
      <c r="H112">
        <f t="shared" si="32"/>
        <v>900</v>
      </c>
      <c r="I112" s="23">
        <f t="shared" si="33"/>
        <v>48.521584375429022</v>
      </c>
      <c r="J112">
        <f t="shared" si="34"/>
        <v>0.16487507782312116</v>
      </c>
      <c r="K112" s="24" t="e">
        <f t="shared" ca="1" si="35"/>
        <v>#NAME?</v>
      </c>
      <c r="L112" s="23" t="e">
        <f t="shared" ca="1" si="27"/>
        <v>#NAME?</v>
      </c>
      <c r="M112" s="25" t="e">
        <f t="shared" ca="1" si="46"/>
        <v>#NAME?</v>
      </c>
      <c r="N112" s="26" t="e">
        <f ca="1">[1]!CEQUEL("ROCKET","AR",'Loomis-Task5(equations)'!$B$15,1,'Loomis-Task5(equations)'!$B$4,"Mass",3,"HTPB",90,"IPDI (ARC)",10,"AIR (500 K)",100,"OPT:FOX","O","OF",'Loomis-Task5(equations)'!M112,1,0,"CSTAR",FALSE,FALSE)</f>
        <v>#NAME?</v>
      </c>
      <c r="O112" s="26" t="e">
        <f t="shared" ca="1" si="36"/>
        <v>#NAME?</v>
      </c>
      <c r="P112" s="25" t="e">
        <f ca="1">[1]!CEQUEL("ROCKET","AR",'Loomis-Task5(equations)'!U112,1,'Loomis-Task5(equations)'!AC112,"Mass",3,"HTPB",90,"IPDI (ARC)",10,"AIR (500 K)",100,"OPT:FOX","O","OF",'Loomis-Task5(equations)'!M112,1,0,"ISPV",FALSE,FALSE)</f>
        <v>#NAME?</v>
      </c>
      <c r="Q112" s="23" t="e">
        <f t="shared" ca="1" si="37"/>
        <v>#NAME?</v>
      </c>
      <c r="R112" s="25" t="e">
        <f t="shared" ca="1" si="38"/>
        <v>#NAME?</v>
      </c>
      <c r="S112" s="23" t="e">
        <f t="shared" ca="1" si="50"/>
        <v>#NAME?</v>
      </c>
      <c r="T112" s="23" t="e">
        <f t="shared" ca="1" si="39"/>
        <v>#NAME?</v>
      </c>
      <c r="U112" s="25" t="e">
        <f t="shared" ca="1" si="49"/>
        <v>#NAME?</v>
      </c>
      <c r="V112" s="25" t="e">
        <f t="shared" ca="1" si="47"/>
        <v>#NAME?</v>
      </c>
      <c r="W112" s="25" t="e">
        <f t="shared" ca="1" si="40"/>
        <v>#NAME?</v>
      </c>
      <c r="X112" s="25" t="e">
        <f t="shared" ca="1" si="41"/>
        <v>#NAME?</v>
      </c>
      <c r="Y112" t="e">
        <f t="shared" ca="1" si="51"/>
        <v>#NAME?</v>
      </c>
      <c r="Z112" s="25" t="e">
        <f t="shared" ca="1" si="42"/>
        <v>#NAME?</v>
      </c>
      <c r="AA112" s="26" t="e">
        <f t="shared" ca="1" si="48"/>
        <v>#NAME?</v>
      </c>
      <c r="AB112" s="27" t="e">
        <f t="shared" ca="1" si="43"/>
        <v>#NAME?</v>
      </c>
      <c r="AC112" s="28" t="e">
        <f t="shared" ca="1" si="44"/>
        <v>#NAME?</v>
      </c>
    </row>
    <row r="113" spans="1:29" x14ac:dyDescent="0.25">
      <c r="A113">
        <v>94</v>
      </c>
      <c r="B113">
        <v>0.94000000000000095</v>
      </c>
      <c r="C113">
        <f t="shared" si="28"/>
        <v>3.9400000000000008</v>
      </c>
      <c r="D113">
        <f t="shared" si="29"/>
        <v>93.688038777347288</v>
      </c>
      <c r="E113">
        <f t="shared" si="30"/>
        <v>1089.2530048526532</v>
      </c>
      <c r="F113" s="23" t="e">
        <f t="shared" ca="1" si="45"/>
        <v>#NAME?</v>
      </c>
      <c r="G113">
        <f t="shared" si="31"/>
        <v>8</v>
      </c>
      <c r="H113">
        <f t="shared" si="32"/>
        <v>900</v>
      </c>
      <c r="I113" s="23">
        <f t="shared" si="33"/>
        <v>48.768827717266532</v>
      </c>
      <c r="J113">
        <f t="shared" si="34"/>
        <v>0.16403921058712698</v>
      </c>
      <c r="K113" s="24" t="e">
        <f t="shared" ca="1" si="35"/>
        <v>#NAME?</v>
      </c>
      <c r="L113" s="23" t="e">
        <f t="shared" ca="1" si="27"/>
        <v>#NAME?</v>
      </c>
      <c r="M113" s="25" t="e">
        <f t="shared" ca="1" si="46"/>
        <v>#NAME?</v>
      </c>
      <c r="N113" s="26" t="e">
        <f ca="1">[1]!CEQUEL("ROCKET","AR",'Loomis-Task5(equations)'!$B$15,1,'Loomis-Task5(equations)'!$B$4,"Mass",3,"HTPB",90,"IPDI (ARC)",10,"AIR (500 K)",100,"OPT:FOX","O","OF",'Loomis-Task5(equations)'!M113,1,0,"CSTAR",FALSE,FALSE)</f>
        <v>#NAME?</v>
      </c>
      <c r="O113" s="26" t="e">
        <f t="shared" ca="1" si="36"/>
        <v>#NAME?</v>
      </c>
      <c r="P113" s="25" t="e">
        <f ca="1">[1]!CEQUEL("ROCKET","AR",'Loomis-Task5(equations)'!U113,1,'Loomis-Task5(equations)'!AC113,"Mass",3,"HTPB",90,"IPDI (ARC)",10,"AIR (500 K)",100,"OPT:FOX","O","OF",'Loomis-Task5(equations)'!M113,1,0,"ISPV",FALSE,FALSE)</f>
        <v>#NAME?</v>
      </c>
      <c r="Q113" s="23" t="e">
        <f t="shared" ca="1" si="37"/>
        <v>#NAME?</v>
      </c>
      <c r="R113" s="25" t="e">
        <f t="shared" ca="1" si="38"/>
        <v>#NAME?</v>
      </c>
      <c r="S113" s="23" t="e">
        <f t="shared" ca="1" si="50"/>
        <v>#NAME?</v>
      </c>
      <c r="T113" s="23" t="e">
        <f t="shared" ca="1" si="39"/>
        <v>#NAME?</v>
      </c>
      <c r="U113" s="25" t="e">
        <f t="shared" ca="1" si="49"/>
        <v>#NAME?</v>
      </c>
      <c r="V113" s="25" t="e">
        <f t="shared" ca="1" si="47"/>
        <v>#NAME?</v>
      </c>
      <c r="W113" s="25" t="e">
        <f t="shared" ca="1" si="40"/>
        <v>#NAME?</v>
      </c>
      <c r="X113" s="25" t="e">
        <f t="shared" ca="1" si="41"/>
        <v>#NAME?</v>
      </c>
      <c r="Y113" t="e">
        <f t="shared" ca="1" si="51"/>
        <v>#NAME?</v>
      </c>
      <c r="Z113" s="25" t="e">
        <f t="shared" ca="1" si="42"/>
        <v>#NAME?</v>
      </c>
      <c r="AA113" s="26" t="e">
        <f t="shared" ca="1" si="48"/>
        <v>#NAME?</v>
      </c>
      <c r="AB113" s="27" t="e">
        <f t="shared" ca="1" si="43"/>
        <v>#NAME?</v>
      </c>
      <c r="AC113" s="28" t="e">
        <f t="shared" ca="1" si="44"/>
        <v>#NAME?</v>
      </c>
    </row>
    <row r="114" spans="1:29" x14ac:dyDescent="0.25">
      <c r="A114">
        <v>95</v>
      </c>
      <c r="B114">
        <v>0.95000000000000095</v>
      </c>
      <c r="C114">
        <f t="shared" si="28"/>
        <v>3.9500000000000011</v>
      </c>
      <c r="D114">
        <f t="shared" si="29"/>
        <v>93.327038491187011</v>
      </c>
      <c r="E114">
        <f t="shared" si="30"/>
        <v>1092.0176063878123</v>
      </c>
      <c r="F114" s="23" t="e">
        <f t="shared" ca="1" si="45"/>
        <v>#NAME?</v>
      </c>
      <c r="G114">
        <f t="shared" si="31"/>
        <v>8</v>
      </c>
      <c r="H114">
        <f t="shared" si="32"/>
        <v>900</v>
      </c>
      <c r="I114" s="23">
        <f t="shared" si="33"/>
        <v>49.016699377634772</v>
      </c>
      <c r="J114">
        <f t="shared" si="34"/>
        <v>0.16320968367058639</v>
      </c>
      <c r="K114" s="24" t="e">
        <f t="shared" ca="1" si="35"/>
        <v>#NAME?</v>
      </c>
      <c r="L114" s="23" t="e">
        <f t="shared" ca="1" si="27"/>
        <v>#NAME?</v>
      </c>
      <c r="M114" s="25" t="e">
        <f t="shared" ca="1" si="46"/>
        <v>#NAME?</v>
      </c>
      <c r="N114" s="26" t="e">
        <f ca="1">[1]!CEQUEL("ROCKET","AR",'Loomis-Task5(equations)'!$B$15,1,'Loomis-Task5(equations)'!$B$4,"Mass",3,"HTPB",90,"IPDI (ARC)",10,"AIR (500 K)",100,"OPT:FOX","O","OF",'Loomis-Task5(equations)'!M114,1,0,"CSTAR",FALSE,FALSE)</f>
        <v>#NAME?</v>
      </c>
      <c r="O114" s="26" t="e">
        <f t="shared" ca="1" si="36"/>
        <v>#NAME?</v>
      </c>
      <c r="P114" s="25" t="e">
        <f ca="1">[1]!CEQUEL("ROCKET","AR",'Loomis-Task5(equations)'!U114,1,'Loomis-Task5(equations)'!AC114,"Mass",3,"HTPB",90,"IPDI (ARC)",10,"AIR (500 K)",100,"OPT:FOX","O","OF",'Loomis-Task5(equations)'!M114,1,0,"ISPV",FALSE,FALSE)</f>
        <v>#NAME?</v>
      </c>
      <c r="Q114" s="23" t="e">
        <f t="shared" ca="1" si="37"/>
        <v>#NAME?</v>
      </c>
      <c r="R114" s="25" t="e">
        <f t="shared" ca="1" si="38"/>
        <v>#NAME?</v>
      </c>
      <c r="S114" s="23" t="e">
        <f t="shared" ca="1" si="50"/>
        <v>#NAME?</v>
      </c>
      <c r="T114" s="23" t="e">
        <f t="shared" ca="1" si="39"/>
        <v>#NAME?</v>
      </c>
      <c r="U114" s="25" t="e">
        <f t="shared" ca="1" si="49"/>
        <v>#NAME?</v>
      </c>
      <c r="V114" s="25" t="e">
        <f t="shared" ca="1" si="47"/>
        <v>#NAME?</v>
      </c>
      <c r="W114" s="25" t="e">
        <f t="shared" ca="1" si="40"/>
        <v>#NAME?</v>
      </c>
      <c r="X114" s="25" t="e">
        <f t="shared" ca="1" si="41"/>
        <v>#NAME?</v>
      </c>
      <c r="Y114" t="e">
        <f t="shared" ca="1" si="51"/>
        <v>#NAME?</v>
      </c>
      <c r="Z114" s="25" t="e">
        <f t="shared" ca="1" si="42"/>
        <v>#NAME?</v>
      </c>
      <c r="AA114" s="26" t="e">
        <f t="shared" ca="1" si="48"/>
        <v>#NAME?</v>
      </c>
      <c r="AB114" s="27" t="e">
        <f t="shared" ca="1" si="43"/>
        <v>#NAME?</v>
      </c>
      <c r="AC114" s="28" t="e">
        <f t="shared" ca="1" si="44"/>
        <v>#NAME?</v>
      </c>
    </row>
    <row r="115" spans="1:29" x14ac:dyDescent="0.25">
      <c r="A115">
        <v>96</v>
      </c>
      <c r="B115">
        <v>0.96000000000000096</v>
      </c>
      <c r="C115">
        <f t="shared" si="28"/>
        <v>3.9600000000000009</v>
      </c>
      <c r="D115">
        <f t="shared" si="29"/>
        <v>92.965123121918566</v>
      </c>
      <c r="E115">
        <f t="shared" si="30"/>
        <v>1094.7822079229713</v>
      </c>
      <c r="F115" s="23" t="e">
        <f t="shared" ca="1" si="45"/>
        <v>#NAME?</v>
      </c>
      <c r="G115">
        <f t="shared" si="31"/>
        <v>8</v>
      </c>
      <c r="H115">
        <f t="shared" si="32"/>
        <v>900</v>
      </c>
      <c r="I115" s="23">
        <f t="shared" si="33"/>
        <v>49.265199356533721</v>
      </c>
      <c r="J115">
        <f t="shared" si="34"/>
        <v>0.1623864331108002</v>
      </c>
      <c r="K115" s="24" t="e">
        <f t="shared" ca="1" si="35"/>
        <v>#NAME?</v>
      </c>
      <c r="L115" s="23" t="e">
        <f t="shared" ca="1" si="27"/>
        <v>#NAME?</v>
      </c>
      <c r="M115" s="25" t="e">
        <f t="shared" ca="1" si="46"/>
        <v>#NAME?</v>
      </c>
      <c r="N115" s="26" t="e">
        <f ca="1">[1]!CEQUEL("ROCKET","AR",'Loomis-Task5(equations)'!$B$15,1,'Loomis-Task5(equations)'!$B$4,"Mass",3,"HTPB",90,"IPDI (ARC)",10,"AIR (500 K)",100,"OPT:FOX","O","OF",'Loomis-Task5(equations)'!M115,1,0,"CSTAR",FALSE,FALSE)</f>
        <v>#NAME?</v>
      </c>
      <c r="O115" s="26" t="e">
        <f t="shared" ca="1" si="36"/>
        <v>#NAME?</v>
      </c>
      <c r="P115" s="25" t="e">
        <f ca="1">[1]!CEQUEL("ROCKET","AR",'Loomis-Task5(equations)'!U115,1,'Loomis-Task5(equations)'!AC115,"Mass",3,"HTPB",90,"IPDI (ARC)",10,"AIR (500 K)",100,"OPT:FOX","O","OF",'Loomis-Task5(equations)'!M115,1,0,"ISPV",FALSE,FALSE)</f>
        <v>#NAME?</v>
      </c>
      <c r="Q115" s="23" t="e">
        <f t="shared" ca="1" si="37"/>
        <v>#NAME?</v>
      </c>
      <c r="R115" s="25" t="e">
        <f t="shared" ca="1" si="38"/>
        <v>#NAME?</v>
      </c>
      <c r="S115" s="23" t="e">
        <f t="shared" ca="1" si="50"/>
        <v>#NAME?</v>
      </c>
      <c r="T115" s="23" t="e">
        <f t="shared" ca="1" si="39"/>
        <v>#NAME?</v>
      </c>
      <c r="U115" s="25" t="e">
        <f t="shared" ca="1" si="49"/>
        <v>#NAME?</v>
      </c>
      <c r="V115" s="25" t="e">
        <f t="shared" ca="1" si="47"/>
        <v>#NAME?</v>
      </c>
      <c r="W115" s="25" t="e">
        <f t="shared" ca="1" si="40"/>
        <v>#NAME?</v>
      </c>
      <c r="X115" s="25" t="e">
        <f t="shared" ca="1" si="41"/>
        <v>#NAME?</v>
      </c>
      <c r="Y115" t="e">
        <f t="shared" ca="1" si="51"/>
        <v>#NAME?</v>
      </c>
      <c r="Z115" s="25" t="e">
        <f t="shared" ca="1" si="42"/>
        <v>#NAME?</v>
      </c>
      <c r="AA115" s="26" t="e">
        <f t="shared" ca="1" si="48"/>
        <v>#NAME?</v>
      </c>
      <c r="AB115" s="27" t="e">
        <f t="shared" ca="1" si="43"/>
        <v>#NAME?</v>
      </c>
      <c r="AC115" s="28" t="e">
        <f t="shared" ca="1" si="44"/>
        <v>#NAME?</v>
      </c>
    </row>
    <row r="116" spans="1:29" x14ac:dyDescent="0.25">
      <c r="A116">
        <v>97</v>
      </c>
      <c r="B116">
        <v>0.97000000000000097</v>
      </c>
      <c r="C116">
        <f t="shared" si="28"/>
        <v>3.9700000000000011</v>
      </c>
      <c r="D116">
        <f t="shared" si="29"/>
        <v>92.602292669541995</v>
      </c>
      <c r="E116">
        <f t="shared" si="30"/>
        <v>1097.5468094581304</v>
      </c>
      <c r="F116" s="23" t="e">
        <f t="shared" ca="1" si="45"/>
        <v>#NAME?</v>
      </c>
      <c r="G116">
        <f t="shared" si="31"/>
        <v>8</v>
      </c>
      <c r="H116">
        <f t="shared" si="32"/>
        <v>900</v>
      </c>
      <c r="I116" s="23">
        <f t="shared" si="33"/>
        <v>49.514327653963399</v>
      </c>
      <c r="J116">
        <f t="shared" si="34"/>
        <v>0.16156939574962875</v>
      </c>
      <c r="K116" s="24" t="e">
        <f t="shared" ca="1" si="35"/>
        <v>#NAME?</v>
      </c>
      <c r="L116" s="23" t="e">
        <f t="shared" ca="1" si="27"/>
        <v>#NAME?</v>
      </c>
      <c r="M116" s="25" t="e">
        <f t="shared" ca="1" si="46"/>
        <v>#NAME?</v>
      </c>
      <c r="N116" s="26" t="e">
        <f ca="1">[1]!CEQUEL("ROCKET","AR",'Loomis-Task5(equations)'!$B$15,1,'Loomis-Task5(equations)'!$B$4,"Mass",3,"HTPB",90,"IPDI (ARC)",10,"AIR (500 K)",100,"OPT:FOX","O","OF",'Loomis-Task5(equations)'!M116,1,0,"CSTAR",FALSE,FALSE)</f>
        <v>#NAME?</v>
      </c>
      <c r="O116" s="26" t="e">
        <f t="shared" ca="1" si="36"/>
        <v>#NAME?</v>
      </c>
      <c r="P116" s="25" t="e">
        <f ca="1">[1]!CEQUEL("ROCKET","AR",'Loomis-Task5(equations)'!U116,1,'Loomis-Task5(equations)'!AC116,"Mass",3,"HTPB",90,"IPDI (ARC)",10,"AIR (500 K)",100,"OPT:FOX","O","OF",'Loomis-Task5(equations)'!M116,1,0,"ISPV",FALSE,FALSE)</f>
        <v>#NAME?</v>
      </c>
      <c r="Q116" s="23" t="e">
        <f t="shared" ca="1" si="37"/>
        <v>#NAME?</v>
      </c>
      <c r="R116" s="25" t="e">
        <f t="shared" ca="1" si="38"/>
        <v>#NAME?</v>
      </c>
      <c r="S116" s="23" t="e">
        <f t="shared" ca="1" si="50"/>
        <v>#NAME?</v>
      </c>
      <c r="T116" s="23" t="e">
        <f t="shared" ca="1" si="39"/>
        <v>#NAME?</v>
      </c>
      <c r="U116" s="25" t="e">
        <f t="shared" ca="1" si="49"/>
        <v>#NAME?</v>
      </c>
      <c r="V116" s="25" t="e">
        <f t="shared" ca="1" si="47"/>
        <v>#NAME?</v>
      </c>
      <c r="W116" s="25" t="e">
        <f t="shared" ca="1" si="40"/>
        <v>#NAME?</v>
      </c>
      <c r="X116" s="25" t="e">
        <f t="shared" ca="1" si="41"/>
        <v>#NAME?</v>
      </c>
      <c r="Y116" t="e">
        <f t="shared" ca="1" si="51"/>
        <v>#NAME?</v>
      </c>
      <c r="Z116" s="25" t="e">
        <f t="shared" ca="1" si="42"/>
        <v>#NAME?</v>
      </c>
      <c r="AA116" s="26" t="e">
        <f t="shared" ca="1" si="48"/>
        <v>#NAME?</v>
      </c>
      <c r="AB116" s="27" t="e">
        <f t="shared" ca="1" si="43"/>
        <v>#NAME?</v>
      </c>
      <c r="AC116" s="28" t="e">
        <f t="shared" ca="1" si="44"/>
        <v>#NAME?</v>
      </c>
    </row>
    <row r="117" spans="1:29" x14ac:dyDescent="0.25">
      <c r="A117">
        <v>98</v>
      </c>
      <c r="B117">
        <v>0.98000000000000098</v>
      </c>
      <c r="C117">
        <f t="shared" si="28"/>
        <v>3.9800000000000009</v>
      </c>
      <c r="D117">
        <f t="shared" si="29"/>
        <v>92.238547134057271</v>
      </c>
      <c r="E117">
        <f t="shared" si="30"/>
        <v>1100.3114109932894</v>
      </c>
      <c r="F117" s="23" t="e">
        <f t="shared" ca="1" si="45"/>
        <v>#NAME?</v>
      </c>
      <c r="G117">
        <f t="shared" si="31"/>
        <v>8</v>
      </c>
      <c r="H117">
        <f t="shared" si="32"/>
        <v>900</v>
      </c>
      <c r="I117" s="23">
        <f t="shared" si="33"/>
        <v>49.764084269923785</v>
      </c>
      <c r="J117">
        <f t="shared" si="34"/>
        <v>0.16075850922137852</v>
      </c>
      <c r="K117" s="24" t="e">
        <f t="shared" ca="1" si="35"/>
        <v>#NAME?</v>
      </c>
      <c r="L117" s="23" t="e">
        <f t="shared" ca="1" si="27"/>
        <v>#NAME?</v>
      </c>
      <c r="M117" s="25" t="e">
        <f t="shared" ca="1" si="46"/>
        <v>#NAME?</v>
      </c>
      <c r="N117" s="26" t="e">
        <f ca="1">[1]!CEQUEL("ROCKET","AR",'Loomis-Task5(equations)'!$B$15,1,'Loomis-Task5(equations)'!$B$4,"Mass",3,"HTPB",90,"IPDI (ARC)",10,"AIR (500 K)",100,"OPT:FOX","O","OF",'Loomis-Task5(equations)'!M117,1,0,"CSTAR",FALSE,FALSE)</f>
        <v>#NAME?</v>
      </c>
      <c r="O117" s="26" t="e">
        <f t="shared" ca="1" si="36"/>
        <v>#NAME?</v>
      </c>
      <c r="P117" s="25" t="e">
        <f ca="1">[1]!CEQUEL("ROCKET","AR",'Loomis-Task5(equations)'!U117,1,'Loomis-Task5(equations)'!AC117,"Mass",3,"HTPB",90,"IPDI (ARC)",10,"AIR (500 K)",100,"OPT:FOX","O","OF",'Loomis-Task5(equations)'!M117,1,0,"ISPV",FALSE,FALSE)</f>
        <v>#NAME?</v>
      </c>
      <c r="Q117" s="23" t="e">
        <f t="shared" ca="1" si="37"/>
        <v>#NAME?</v>
      </c>
      <c r="R117" s="25" t="e">
        <f t="shared" ca="1" si="38"/>
        <v>#NAME?</v>
      </c>
      <c r="S117" s="23" t="e">
        <f t="shared" ca="1" si="50"/>
        <v>#NAME?</v>
      </c>
      <c r="T117" s="23" t="e">
        <f t="shared" ca="1" si="39"/>
        <v>#NAME?</v>
      </c>
      <c r="U117" s="25" t="e">
        <f t="shared" ca="1" si="49"/>
        <v>#NAME?</v>
      </c>
      <c r="V117" s="25" t="e">
        <f t="shared" ca="1" si="47"/>
        <v>#NAME?</v>
      </c>
      <c r="W117" s="25" t="e">
        <f t="shared" ca="1" si="40"/>
        <v>#NAME?</v>
      </c>
      <c r="X117" s="25" t="e">
        <f t="shared" ca="1" si="41"/>
        <v>#NAME?</v>
      </c>
      <c r="Y117" t="e">
        <f t="shared" ca="1" si="51"/>
        <v>#NAME?</v>
      </c>
      <c r="Z117" s="25" t="e">
        <f t="shared" ca="1" si="42"/>
        <v>#NAME?</v>
      </c>
      <c r="AA117" s="26" t="e">
        <f t="shared" ca="1" si="48"/>
        <v>#NAME?</v>
      </c>
      <c r="AB117" s="27" t="e">
        <f t="shared" ca="1" si="43"/>
        <v>#NAME?</v>
      </c>
      <c r="AC117" s="28" t="e">
        <f t="shared" ca="1" si="44"/>
        <v>#NAME?</v>
      </c>
    </row>
    <row r="118" spans="1:29" x14ac:dyDescent="0.25">
      <c r="A118">
        <v>99</v>
      </c>
      <c r="B118">
        <v>0.99000000000000099</v>
      </c>
      <c r="C118">
        <f t="shared" si="28"/>
        <v>3.9900000000000011</v>
      </c>
      <c r="D118">
        <f t="shared" si="29"/>
        <v>91.873886515464434</v>
      </c>
      <c r="E118">
        <f t="shared" si="30"/>
        <v>1103.0760125284485</v>
      </c>
      <c r="F118" s="23" t="e">
        <f t="shared" ca="1" si="45"/>
        <v>#NAME?</v>
      </c>
      <c r="G118">
        <f t="shared" si="31"/>
        <v>8</v>
      </c>
      <c r="H118">
        <f t="shared" si="32"/>
        <v>900</v>
      </c>
      <c r="I118" s="23">
        <f t="shared" si="33"/>
        <v>50.014469204414894</v>
      </c>
      <c r="J118">
        <f t="shared" si="34"/>
        <v>0.15995371194090013</v>
      </c>
      <c r="K118" s="24" t="e">
        <f t="shared" ca="1" si="35"/>
        <v>#NAME?</v>
      </c>
      <c r="L118" s="23" t="e">
        <f t="shared" ca="1" si="27"/>
        <v>#NAME?</v>
      </c>
      <c r="M118" s="25" t="e">
        <f t="shared" ca="1" si="46"/>
        <v>#NAME?</v>
      </c>
      <c r="N118" s="26" t="e">
        <f ca="1">[1]!CEQUEL("ROCKET","AR",'Loomis-Task5(equations)'!$B$15,1,'Loomis-Task5(equations)'!$B$4,"Mass",3,"HTPB",90,"IPDI (ARC)",10,"AIR (500 K)",100,"OPT:FOX","O","OF",'Loomis-Task5(equations)'!M118,1,0,"CSTAR",FALSE,FALSE)</f>
        <v>#NAME?</v>
      </c>
      <c r="O118" s="26" t="e">
        <f t="shared" ca="1" si="36"/>
        <v>#NAME?</v>
      </c>
      <c r="P118" s="25" t="e">
        <f ca="1">[1]!CEQUEL("ROCKET","AR",'Loomis-Task5(equations)'!U118,1,'Loomis-Task5(equations)'!AC118,"Mass",3,"HTPB",90,"IPDI (ARC)",10,"AIR (500 K)",100,"OPT:FOX","O","OF",'Loomis-Task5(equations)'!M118,1,0,"ISPV",FALSE,FALSE)</f>
        <v>#NAME?</v>
      </c>
      <c r="Q118" s="23" t="e">
        <f t="shared" ca="1" si="37"/>
        <v>#NAME?</v>
      </c>
      <c r="R118" s="25" t="e">
        <f t="shared" ca="1" si="38"/>
        <v>#NAME?</v>
      </c>
      <c r="S118" s="23" t="e">
        <f t="shared" ca="1" si="50"/>
        <v>#NAME?</v>
      </c>
      <c r="T118" s="23" t="e">
        <f t="shared" ca="1" si="39"/>
        <v>#NAME?</v>
      </c>
      <c r="U118" s="25" t="e">
        <f t="shared" ca="1" si="49"/>
        <v>#NAME?</v>
      </c>
      <c r="V118" s="25" t="e">
        <f t="shared" ca="1" si="47"/>
        <v>#NAME?</v>
      </c>
      <c r="W118" s="25" t="e">
        <f t="shared" ca="1" si="40"/>
        <v>#NAME?</v>
      </c>
      <c r="X118" s="25" t="e">
        <f t="shared" ca="1" si="41"/>
        <v>#NAME?</v>
      </c>
      <c r="Y118" t="e">
        <f t="shared" ca="1" si="51"/>
        <v>#NAME?</v>
      </c>
      <c r="Z118" s="25" t="e">
        <f t="shared" ca="1" si="42"/>
        <v>#NAME?</v>
      </c>
      <c r="AA118" s="26" t="e">
        <f t="shared" ca="1" si="48"/>
        <v>#NAME?</v>
      </c>
      <c r="AB118" s="27" t="e">
        <f t="shared" ca="1" si="43"/>
        <v>#NAME?</v>
      </c>
      <c r="AC118" s="28" t="e">
        <f t="shared" ca="1" si="44"/>
        <v>#NAME?</v>
      </c>
    </row>
    <row r="119" spans="1:29" x14ac:dyDescent="0.25">
      <c r="A119">
        <v>100</v>
      </c>
      <c r="B119">
        <v>1</v>
      </c>
      <c r="C119">
        <f t="shared" si="28"/>
        <v>4</v>
      </c>
      <c r="D119">
        <f t="shared" si="29"/>
        <v>91.508310813763487</v>
      </c>
      <c r="E119">
        <f t="shared" si="30"/>
        <v>1105.8406140636071</v>
      </c>
      <c r="F119" s="23" t="e">
        <f t="shared" ca="1" si="45"/>
        <v>#NAME?</v>
      </c>
      <c r="G119">
        <f t="shared" si="31"/>
        <v>8</v>
      </c>
      <c r="H119">
        <f t="shared" si="32"/>
        <v>900</v>
      </c>
      <c r="I119" s="23">
        <f t="shared" si="33"/>
        <v>50.26548245743669</v>
      </c>
      <c r="J119">
        <f t="shared" si="34"/>
        <v>0.15915494309189535</v>
      </c>
      <c r="K119" s="24" t="e">
        <f t="shared" ca="1" si="35"/>
        <v>#NAME?</v>
      </c>
      <c r="L119" s="23" t="e">
        <f t="shared" ca="1" si="27"/>
        <v>#NAME?</v>
      </c>
      <c r="M119" s="25" t="e">
        <f t="shared" ca="1" si="46"/>
        <v>#NAME?</v>
      </c>
      <c r="N119" s="26" t="e">
        <f ca="1">[1]!CEQUEL("ROCKET","AR",'Loomis-Task5(equations)'!$B$15,1,'Loomis-Task5(equations)'!$B$4,"Mass",3,"HTPB",90,"IPDI (ARC)",10,"AIR (500 K)",100,"OPT:FOX","O","OF",'Loomis-Task5(equations)'!M119,1,0,"CSTAR",FALSE,FALSE)</f>
        <v>#NAME?</v>
      </c>
      <c r="O119" s="26" t="e">
        <f t="shared" ca="1" si="36"/>
        <v>#NAME?</v>
      </c>
      <c r="P119" s="25" t="e">
        <f ca="1">[1]!CEQUEL("ROCKET","AR",'Loomis-Task5(equations)'!U119,1,'Loomis-Task5(equations)'!AC119,"Mass",3,"HTPB",90,"IPDI (ARC)",10,"AIR (500 K)",100,"OPT:FOX","O","OF",'Loomis-Task5(equations)'!M119,1,0,"ISPV",FALSE,FALSE)</f>
        <v>#NAME?</v>
      </c>
      <c r="Q119" s="23" t="e">
        <f t="shared" ca="1" si="37"/>
        <v>#NAME?</v>
      </c>
      <c r="R119" s="25" t="e">
        <f t="shared" ca="1" si="38"/>
        <v>#NAME?</v>
      </c>
      <c r="S119" s="23" t="e">
        <f t="shared" ca="1" si="50"/>
        <v>#NAME?</v>
      </c>
      <c r="T119" s="23" t="e">
        <f t="shared" ca="1" si="39"/>
        <v>#NAME?</v>
      </c>
      <c r="U119" s="25" t="e">
        <f t="shared" ca="1" si="49"/>
        <v>#NAME?</v>
      </c>
      <c r="V119" s="25" t="e">
        <f t="shared" ca="1" si="47"/>
        <v>#NAME?</v>
      </c>
      <c r="W119" s="25" t="e">
        <f t="shared" ca="1" si="40"/>
        <v>#NAME?</v>
      </c>
      <c r="X119" s="25" t="e">
        <f t="shared" ca="1" si="41"/>
        <v>#NAME?</v>
      </c>
      <c r="Y119" t="e">
        <f t="shared" ca="1" si="51"/>
        <v>#NAME?</v>
      </c>
      <c r="Z119" s="25" t="e">
        <f t="shared" ca="1" si="42"/>
        <v>#NAME?</v>
      </c>
      <c r="AA119" s="26" t="e">
        <f t="shared" ca="1" si="48"/>
        <v>#NAME?</v>
      </c>
      <c r="AB119" s="27" t="e">
        <f t="shared" ca="1" si="43"/>
        <v>#NAME?</v>
      </c>
      <c r="AC119" s="28" t="e">
        <f t="shared" ca="1" si="44"/>
        <v>#NAME?</v>
      </c>
    </row>
    <row r="120" spans="1:29" x14ac:dyDescent="0.25">
      <c r="A120">
        <v>101</v>
      </c>
      <c r="B120">
        <v>1.01</v>
      </c>
      <c r="C120">
        <f t="shared" si="28"/>
        <v>4.01</v>
      </c>
      <c r="D120">
        <f t="shared" si="29"/>
        <v>91.141820028954371</v>
      </c>
      <c r="E120">
        <f t="shared" si="30"/>
        <v>1108.6052155987661</v>
      </c>
      <c r="F120" s="23" t="e">
        <f t="shared" ca="1" si="45"/>
        <v>#NAME?</v>
      </c>
      <c r="G120">
        <f t="shared" si="31"/>
        <v>8</v>
      </c>
      <c r="H120">
        <f t="shared" si="32"/>
        <v>900</v>
      </c>
      <c r="I120" s="23">
        <f t="shared" si="33"/>
        <v>50.51712402898923</v>
      </c>
      <c r="J120">
        <f t="shared" si="34"/>
        <v>0.15836214261542686</v>
      </c>
      <c r="K120" s="24" t="e">
        <f t="shared" ca="1" si="35"/>
        <v>#NAME?</v>
      </c>
      <c r="L120" s="23" t="e">
        <f t="shared" ca="1" si="27"/>
        <v>#NAME?</v>
      </c>
      <c r="M120" s="25" t="e">
        <f t="shared" ca="1" si="46"/>
        <v>#NAME?</v>
      </c>
      <c r="N120" s="26" t="e">
        <f ca="1">[1]!CEQUEL("ROCKET","AR",'Loomis-Task5(equations)'!$B$15,1,'Loomis-Task5(equations)'!$B$4,"Mass",3,"HTPB",90,"IPDI (ARC)",10,"AIR (500 K)",100,"OPT:FOX","O","OF",'Loomis-Task5(equations)'!M120,1,0,"CSTAR",FALSE,FALSE)</f>
        <v>#NAME?</v>
      </c>
      <c r="O120" s="26" t="e">
        <f t="shared" ca="1" si="36"/>
        <v>#NAME?</v>
      </c>
      <c r="P120" s="25" t="e">
        <f ca="1">[1]!CEQUEL("ROCKET","AR",'Loomis-Task5(equations)'!U120,1,'Loomis-Task5(equations)'!AC120,"Mass",3,"HTPB",90,"IPDI (ARC)",10,"AIR (500 K)",100,"OPT:FOX","O","OF",'Loomis-Task5(equations)'!M120,1,0,"ISPV",FALSE,FALSE)</f>
        <v>#NAME?</v>
      </c>
      <c r="Q120" s="23" t="e">
        <f t="shared" ca="1" si="37"/>
        <v>#NAME?</v>
      </c>
      <c r="R120" s="25" t="e">
        <f t="shared" ca="1" si="38"/>
        <v>#NAME?</v>
      </c>
      <c r="S120" s="23" t="e">
        <f t="shared" ca="1" si="50"/>
        <v>#NAME?</v>
      </c>
      <c r="T120" s="23" t="e">
        <f t="shared" ca="1" si="39"/>
        <v>#NAME?</v>
      </c>
      <c r="U120" s="25" t="e">
        <f t="shared" ca="1" si="49"/>
        <v>#NAME?</v>
      </c>
      <c r="V120" s="25" t="e">
        <f t="shared" ca="1" si="47"/>
        <v>#NAME?</v>
      </c>
      <c r="W120" s="25" t="e">
        <f t="shared" ca="1" si="40"/>
        <v>#NAME?</v>
      </c>
      <c r="X120" s="25" t="e">
        <f t="shared" ca="1" si="41"/>
        <v>#NAME?</v>
      </c>
      <c r="Y120" t="e">
        <f t="shared" ca="1" si="51"/>
        <v>#NAME?</v>
      </c>
      <c r="Z120" s="25" t="e">
        <f t="shared" ca="1" si="42"/>
        <v>#NAME?</v>
      </c>
      <c r="AA120" s="26" t="e">
        <f t="shared" ca="1" si="48"/>
        <v>#NAME?</v>
      </c>
      <c r="AB120" s="27" t="e">
        <f t="shared" ca="1" si="43"/>
        <v>#NAME?</v>
      </c>
      <c r="AC120" s="28" t="e">
        <f t="shared" ca="1" si="44"/>
        <v>#NAME?</v>
      </c>
    </row>
    <row r="121" spans="1:29" x14ac:dyDescent="0.25">
      <c r="A121">
        <v>102</v>
      </c>
      <c r="B121">
        <v>1.02</v>
      </c>
      <c r="C121">
        <f t="shared" si="28"/>
        <v>4.0199999999999996</v>
      </c>
      <c r="D121">
        <f t="shared" si="29"/>
        <v>90.774414161037114</v>
      </c>
      <c r="E121">
        <f t="shared" si="30"/>
        <v>1111.3698171339249</v>
      </c>
      <c r="F121" s="23" t="e">
        <f t="shared" ca="1" si="45"/>
        <v>#NAME?</v>
      </c>
      <c r="G121">
        <f t="shared" si="31"/>
        <v>8</v>
      </c>
      <c r="H121">
        <f t="shared" si="32"/>
        <v>900</v>
      </c>
      <c r="I121" s="23">
        <f t="shared" si="33"/>
        <v>50.769393919072478</v>
      </c>
      <c r="J121">
        <f t="shared" si="34"/>
        <v>0.15757525119862914</v>
      </c>
      <c r="K121" s="24" t="e">
        <f t="shared" ca="1" si="35"/>
        <v>#NAME?</v>
      </c>
      <c r="L121" s="23" t="e">
        <f t="shared" ca="1" si="27"/>
        <v>#NAME?</v>
      </c>
      <c r="M121" s="25" t="e">
        <f t="shared" ca="1" si="46"/>
        <v>#NAME?</v>
      </c>
      <c r="N121" s="26" t="e">
        <f ca="1">[1]!CEQUEL("ROCKET","AR",'Loomis-Task5(equations)'!$B$15,1,'Loomis-Task5(equations)'!$B$4,"Mass",3,"HTPB",90,"IPDI (ARC)",10,"AIR (500 K)",100,"OPT:FOX","O","OF",'Loomis-Task5(equations)'!M121,1,0,"CSTAR",FALSE,FALSE)</f>
        <v>#NAME?</v>
      </c>
      <c r="O121" s="26" t="e">
        <f t="shared" ca="1" si="36"/>
        <v>#NAME?</v>
      </c>
      <c r="P121" s="25" t="e">
        <f ca="1">[1]!CEQUEL("ROCKET","AR",'Loomis-Task5(equations)'!U121,1,'Loomis-Task5(equations)'!AC121,"Mass",3,"HTPB",90,"IPDI (ARC)",10,"AIR (500 K)",100,"OPT:FOX","O","OF",'Loomis-Task5(equations)'!M121,1,0,"ISPV",FALSE,FALSE)</f>
        <v>#NAME?</v>
      </c>
      <c r="Q121" s="23" t="e">
        <f t="shared" ca="1" si="37"/>
        <v>#NAME?</v>
      </c>
      <c r="R121" s="25" t="e">
        <f t="shared" ca="1" si="38"/>
        <v>#NAME?</v>
      </c>
      <c r="S121" s="23" t="e">
        <f t="shared" ca="1" si="50"/>
        <v>#NAME?</v>
      </c>
      <c r="T121" s="23" t="e">
        <f t="shared" ca="1" si="39"/>
        <v>#NAME?</v>
      </c>
      <c r="U121" s="25" t="e">
        <f t="shared" ca="1" si="49"/>
        <v>#NAME?</v>
      </c>
      <c r="V121" s="25" t="e">
        <f t="shared" ca="1" si="47"/>
        <v>#NAME?</v>
      </c>
      <c r="W121" s="25" t="e">
        <f t="shared" ca="1" si="40"/>
        <v>#NAME?</v>
      </c>
      <c r="X121" s="25" t="e">
        <f t="shared" ca="1" si="41"/>
        <v>#NAME?</v>
      </c>
      <c r="Y121" t="e">
        <f t="shared" ca="1" si="51"/>
        <v>#NAME?</v>
      </c>
      <c r="Z121" s="25" t="e">
        <f t="shared" ca="1" si="42"/>
        <v>#NAME?</v>
      </c>
      <c r="AA121" s="26" t="e">
        <f t="shared" ca="1" si="48"/>
        <v>#NAME?</v>
      </c>
      <c r="AB121" s="27" t="e">
        <f t="shared" ca="1" si="43"/>
        <v>#NAME?</v>
      </c>
      <c r="AC121" s="28" t="e">
        <f t="shared" ca="1" si="44"/>
        <v>#NAME?</v>
      </c>
    </row>
    <row r="122" spans="1:29" x14ac:dyDescent="0.25">
      <c r="A122">
        <v>103</v>
      </c>
      <c r="B122">
        <v>1.03</v>
      </c>
      <c r="C122">
        <f t="shared" si="28"/>
        <v>4.03</v>
      </c>
      <c r="D122">
        <f t="shared" si="29"/>
        <v>90.40609321001169</v>
      </c>
      <c r="E122">
        <f t="shared" si="30"/>
        <v>1114.1344186690844</v>
      </c>
      <c r="F122" s="23" t="e">
        <f t="shared" ca="1" si="45"/>
        <v>#NAME?</v>
      </c>
      <c r="G122">
        <f t="shared" si="31"/>
        <v>8</v>
      </c>
      <c r="H122">
        <f t="shared" si="32"/>
        <v>900</v>
      </c>
      <c r="I122" s="23">
        <f t="shared" si="33"/>
        <v>51.022292127686484</v>
      </c>
      <c r="J122">
        <f t="shared" si="34"/>
        <v>0.15679421026361376</v>
      </c>
      <c r="K122" s="24" t="e">
        <f t="shared" ca="1" si="35"/>
        <v>#NAME?</v>
      </c>
      <c r="L122" s="23" t="e">
        <f t="shared" ca="1" si="27"/>
        <v>#NAME?</v>
      </c>
      <c r="M122" s="25" t="e">
        <f t="shared" ca="1" si="46"/>
        <v>#NAME?</v>
      </c>
      <c r="N122" s="26" t="e">
        <f ca="1">[1]!CEQUEL("ROCKET","AR",'Loomis-Task5(equations)'!$B$15,1,'Loomis-Task5(equations)'!$B$4,"Mass",3,"HTPB",90,"IPDI (ARC)",10,"AIR (500 K)",100,"OPT:FOX","O","OF",'Loomis-Task5(equations)'!M122,1,0,"CSTAR",FALSE,FALSE)</f>
        <v>#NAME?</v>
      </c>
      <c r="O122" s="26" t="e">
        <f t="shared" ca="1" si="36"/>
        <v>#NAME?</v>
      </c>
      <c r="P122" s="25" t="e">
        <f ca="1">[1]!CEQUEL("ROCKET","AR",'Loomis-Task5(equations)'!U122,1,'Loomis-Task5(equations)'!AC122,"Mass",3,"HTPB",90,"IPDI (ARC)",10,"AIR (500 K)",100,"OPT:FOX","O","OF",'Loomis-Task5(equations)'!M122,1,0,"ISPV",FALSE,FALSE)</f>
        <v>#NAME?</v>
      </c>
      <c r="Q122" s="23" t="e">
        <f t="shared" ca="1" si="37"/>
        <v>#NAME?</v>
      </c>
      <c r="R122" s="25" t="e">
        <f t="shared" ca="1" si="38"/>
        <v>#NAME?</v>
      </c>
      <c r="S122" s="23" t="e">
        <f t="shared" ca="1" si="50"/>
        <v>#NAME?</v>
      </c>
      <c r="T122" s="23" t="e">
        <f t="shared" ca="1" si="39"/>
        <v>#NAME?</v>
      </c>
      <c r="U122" s="25" t="e">
        <f t="shared" ca="1" si="49"/>
        <v>#NAME?</v>
      </c>
      <c r="V122" s="25" t="e">
        <f t="shared" ca="1" si="47"/>
        <v>#NAME?</v>
      </c>
      <c r="W122" s="25" t="e">
        <f t="shared" ca="1" si="40"/>
        <v>#NAME?</v>
      </c>
      <c r="X122" s="25" t="e">
        <f t="shared" ca="1" si="41"/>
        <v>#NAME?</v>
      </c>
      <c r="Y122" t="e">
        <f t="shared" ca="1" si="51"/>
        <v>#NAME?</v>
      </c>
      <c r="Z122" s="25" t="e">
        <f t="shared" ca="1" si="42"/>
        <v>#NAME?</v>
      </c>
      <c r="AA122" s="26" t="e">
        <f t="shared" ca="1" si="48"/>
        <v>#NAME?</v>
      </c>
      <c r="AB122" s="27" t="e">
        <f t="shared" ca="1" si="43"/>
        <v>#NAME?</v>
      </c>
      <c r="AC122" s="28" t="e">
        <f t="shared" ca="1" si="44"/>
        <v>#NAME?</v>
      </c>
    </row>
    <row r="123" spans="1:29" x14ac:dyDescent="0.25">
      <c r="A123">
        <v>104</v>
      </c>
      <c r="B123">
        <v>1.04</v>
      </c>
      <c r="C123">
        <f t="shared" si="28"/>
        <v>4.04</v>
      </c>
      <c r="D123">
        <f t="shared" si="29"/>
        <v>90.036857175878168</v>
      </c>
      <c r="E123">
        <f t="shared" si="30"/>
        <v>1116.8990202042432</v>
      </c>
      <c r="F123" s="23" t="e">
        <f t="shared" ca="1" si="45"/>
        <v>#NAME?</v>
      </c>
      <c r="G123">
        <f t="shared" si="31"/>
        <v>8</v>
      </c>
      <c r="H123">
        <f t="shared" si="32"/>
        <v>900</v>
      </c>
      <c r="I123" s="23">
        <f t="shared" si="33"/>
        <v>51.27581865483117</v>
      </c>
      <c r="J123">
        <f t="shared" si="34"/>
        <v>0.15601896195656831</v>
      </c>
      <c r="K123" s="24" t="e">
        <f t="shared" ca="1" si="35"/>
        <v>#NAME?</v>
      </c>
      <c r="L123" s="23" t="e">
        <f t="shared" ca="1" si="27"/>
        <v>#NAME?</v>
      </c>
      <c r="M123" s="25" t="e">
        <f t="shared" ca="1" si="46"/>
        <v>#NAME?</v>
      </c>
      <c r="N123" s="26" t="e">
        <f ca="1">[1]!CEQUEL("ROCKET","AR",'Loomis-Task5(equations)'!$B$15,1,'Loomis-Task5(equations)'!$B$4,"Mass",3,"HTPB",90,"IPDI (ARC)",10,"AIR (500 K)",100,"OPT:FOX","O","OF",'Loomis-Task5(equations)'!M123,1,0,"CSTAR",FALSE,FALSE)</f>
        <v>#NAME?</v>
      </c>
      <c r="O123" s="26" t="e">
        <f t="shared" ca="1" si="36"/>
        <v>#NAME?</v>
      </c>
      <c r="P123" s="25" t="e">
        <f ca="1">[1]!CEQUEL("ROCKET","AR",'Loomis-Task5(equations)'!U123,1,'Loomis-Task5(equations)'!AC123,"Mass",3,"HTPB",90,"IPDI (ARC)",10,"AIR (500 K)",100,"OPT:FOX","O","OF",'Loomis-Task5(equations)'!M123,1,0,"ISPV",FALSE,FALSE)</f>
        <v>#NAME?</v>
      </c>
      <c r="Q123" s="23" t="e">
        <f t="shared" ca="1" si="37"/>
        <v>#NAME?</v>
      </c>
      <c r="R123" s="25" t="e">
        <f t="shared" ca="1" si="38"/>
        <v>#NAME?</v>
      </c>
      <c r="S123" s="23" t="e">
        <f t="shared" ca="1" si="50"/>
        <v>#NAME?</v>
      </c>
      <c r="T123" s="23" t="e">
        <f t="shared" ca="1" si="39"/>
        <v>#NAME?</v>
      </c>
      <c r="U123" s="25" t="e">
        <f t="shared" ca="1" si="49"/>
        <v>#NAME?</v>
      </c>
      <c r="V123" s="25" t="e">
        <f t="shared" ca="1" si="47"/>
        <v>#NAME?</v>
      </c>
      <c r="W123" s="25" t="e">
        <f t="shared" ca="1" si="40"/>
        <v>#NAME?</v>
      </c>
      <c r="X123" s="25" t="e">
        <f t="shared" ca="1" si="41"/>
        <v>#NAME?</v>
      </c>
      <c r="Y123" t="e">
        <f t="shared" ca="1" si="51"/>
        <v>#NAME?</v>
      </c>
      <c r="Z123" s="25" t="e">
        <f t="shared" ca="1" si="42"/>
        <v>#NAME?</v>
      </c>
      <c r="AA123" s="26" t="e">
        <f t="shared" ca="1" si="48"/>
        <v>#NAME?</v>
      </c>
      <c r="AB123" s="27" t="e">
        <f t="shared" ca="1" si="43"/>
        <v>#NAME?</v>
      </c>
      <c r="AC123" s="28" t="e">
        <f t="shared" ca="1" si="44"/>
        <v>#NAME?</v>
      </c>
    </row>
    <row r="124" spans="1:29" x14ac:dyDescent="0.25">
      <c r="A124">
        <v>105</v>
      </c>
      <c r="B124">
        <v>1.05</v>
      </c>
      <c r="C124">
        <f t="shared" si="28"/>
        <v>4.05</v>
      </c>
      <c r="D124">
        <f t="shared" si="29"/>
        <v>89.666706058636493</v>
      </c>
      <c r="E124">
        <f t="shared" si="30"/>
        <v>1119.6636217394023</v>
      </c>
      <c r="F124" s="23" t="e">
        <f t="shared" ca="1" si="45"/>
        <v>#NAME?</v>
      </c>
      <c r="G124">
        <f t="shared" si="31"/>
        <v>8</v>
      </c>
      <c r="H124">
        <f t="shared" si="32"/>
        <v>900</v>
      </c>
      <c r="I124" s="23">
        <f t="shared" si="33"/>
        <v>51.529973500506578</v>
      </c>
      <c r="J124">
        <f t="shared" si="34"/>
        <v>0.15524944913704164</v>
      </c>
      <c r="K124" s="24" t="e">
        <f t="shared" ca="1" si="35"/>
        <v>#NAME?</v>
      </c>
      <c r="L124" s="23" t="e">
        <f t="shared" ca="1" si="27"/>
        <v>#NAME?</v>
      </c>
      <c r="M124" s="25" t="e">
        <f t="shared" ca="1" si="46"/>
        <v>#NAME?</v>
      </c>
      <c r="N124" s="26" t="e">
        <f ca="1">[1]!CEQUEL("ROCKET","AR",'Loomis-Task5(equations)'!$B$15,1,'Loomis-Task5(equations)'!$B$4,"Mass",3,"HTPB",90,"IPDI (ARC)",10,"AIR (500 K)",100,"OPT:FOX","O","OF",'Loomis-Task5(equations)'!M124,1,0,"CSTAR",FALSE,FALSE)</f>
        <v>#NAME?</v>
      </c>
      <c r="O124" s="26" t="e">
        <f t="shared" ca="1" si="36"/>
        <v>#NAME?</v>
      </c>
      <c r="P124" s="25" t="e">
        <f ca="1">[1]!CEQUEL("ROCKET","AR",'Loomis-Task5(equations)'!U124,1,'Loomis-Task5(equations)'!AC124,"Mass",3,"HTPB",90,"IPDI (ARC)",10,"AIR (500 K)",100,"OPT:FOX","O","OF",'Loomis-Task5(equations)'!M124,1,0,"ISPV",FALSE,FALSE)</f>
        <v>#NAME?</v>
      </c>
      <c r="Q124" s="23" t="e">
        <f t="shared" ca="1" si="37"/>
        <v>#NAME?</v>
      </c>
      <c r="R124" s="25" t="e">
        <f t="shared" ca="1" si="38"/>
        <v>#NAME?</v>
      </c>
      <c r="S124" s="23" t="e">
        <f t="shared" ca="1" si="50"/>
        <v>#NAME?</v>
      </c>
      <c r="T124" s="23" t="e">
        <f t="shared" ca="1" si="39"/>
        <v>#NAME?</v>
      </c>
      <c r="U124" s="25" t="e">
        <f t="shared" ca="1" si="49"/>
        <v>#NAME?</v>
      </c>
      <c r="V124" s="25" t="e">
        <f t="shared" ca="1" si="47"/>
        <v>#NAME?</v>
      </c>
      <c r="W124" s="25" t="e">
        <f t="shared" ca="1" si="40"/>
        <v>#NAME?</v>
      </c>
      <c r="X124" s="25" t="e">
        <f t="shared" ca="1" si="41"/>
        <v>#NAME?</v>
      </c>
      <c r="Y124" t="e">
        <f t="shared" ca="1" si="51"/>
        <v>#NAME?</v>
      </c>
      <c r="Z124" s="25" t="e">
        <f t="shared" ca="1" si="42"/>
        <v>#NAME?</v>
      </c>
      <c r="AA124" s="26" t="e">
        <f t="shared" ca="1" si="48"/>
        <v>#NAME?</v>
      </c>
      <c r="AB124" s="27" t="e">
        <f t="shared" ca="1" si="43"/>
        <v>#NAME?</v>
      </c>
      <c r="AC124" s="28" t="e">
        <f t="shared" ca="1" si="44"/>
        <v>#NAME?</v>
      </c>
    </row>
    <row r="125" spans="1:29" x14ac:dyDescent="0.25">
      <c r="A125">
        <v>106</v>
      </c>
      <c r="B125">
        <v>1.06</v>
      </c>
      <c r="C125">
        <f t="shared" si="28"/>
        <v>4.0600000000000005</v>
      </c>
      <c r="D125">
        <f t="shared" si="29"/>
        <v>89.295639858286677</v>
      </c>
      <c r="E125">
        <f t="shared" si="30"/>
        <v>1122.4282232745613</v>
      </c>
      <c r="F125" s="23" t="e">
        <f t="shared" ca="1" si="45"/>
        <v>#NAME?</v>
      </c>
      <c r="G125">
        <f t="shared" si="31"/>
        <v>8</v>
      </c>
      <c r="H125">
        <f t="shared" si="32"/>
        <v>900</v>
      </c>
      <c r="I125" s="23">
        <f t="shared" si="33"/>
        <v>51.784756664712724</v>
      </c>
      <c r="J125">
        <f t="shared" si="34"/>
        <v>0.15448561536741517</v>
      </c>
      <c r="K125" s="24" t="e">
        <f t="shared" ca="1" si="35"/>
        <v>#NAME?</v>
      </c>
      <c r="L125" s="23" t="e">
        <f t="shared" ca="1" si="27"/>
        <v>#NAME?</v>
      </c>
      <c r="M125" s="25" t="e">
        <f t="shared" ca="1" si="46"/>
        <v>#NAME?</v>
      </c>
      <c r="N125" s="26" t="e">
        <f ca="1">[1]!CEQUEL("ROCKET","AR",'Loomis-Task5(equations)'!$B$15,1,'Loomis-Task5(equations)'!$B$4,"Mass",3,"HTPB",90,"IPDI (ARC)",10,"AIR (500 K)",100,"OPT:FOX","O","OF",'Loomis-Task5(equations)'!M125,1,0,"CSTAR",FALSE,FALSE)</f>
        <v>#NAME?</v>
      </c>
      <c r="O125" s="26" t="e">
        <f t="shared" ca="1" si="36"/>
        <v>#NAME?</v>
      </c>
      <c r="P125" s="25" t="e">
        <f ca="1">[1]!CEQUEL("ROCKET","AR",'Loomis-Task5(equations)'!U125,1,'Loomis-Task5(equations)'!AC125,"Mass",3,"HTPB",90,"IPDI (ARC)",10,"AIR (500 K)",100,"OPT:FOX","O","OF",'Loomis-Task5(equations)'!M125,1,0,"ISPV",FALSE,FALSE)</f>
        <v>#NAME?</v>
      </c>
      <c r="Q125" s="23" t="e">
        <f t="shared" ca="1" si="37"/>
        <v>#NAME?</v>
      </c>
      <c r="R125" s="25" t="e">
        <f t="shared" ca="1" si="38"/>
        <v>#NAME?</v>
      </c>
      <c r="S125" s="23" t="e">
        <f t="shared" ca="1" si="50"/>
        <v>#NAME?</v>
      </c>
      <c r="T125" s="23" t="e">
        <f t="shared" ca="1" si="39"/>
        <v>#NAME?</v>
      </c>
      <c r="U125" s="25" t="e">
        <f t="shared" ca="1" si="49"/>
        <v>#NAME?</v>
      </c>
      <c r="V125" s="25" t="e">
        <f t="shared" ca="1" si="47"/>
        <v>#NAME?</v>
      </c>
      <c r="W125" s="25" t="e">
        <f t="shared" ca="1" si="40"/>
        <v>#NAME?</v>
      </c>
      <c r="X125" s="25" t="e">
        <f t="shared" ca="1" si="41"/>
        <v>#NAME?</v>
      </c>
      <c r="Y125" t="e">
        <f t="shared" ca="1" si="51"/>
        <v>#NAME?</v>
      </c>
      <c r="Z125" s="25" t="e">
        <f t="shared" ca="1" si="42"/>
        <v>#NAME?</v>
      </c>
      <c r="AA125" s="26" t="e">
        <f t="shared" ca="1" si="48"/>
        <v>#NAME?</v>
      </c>
      <c r="AB125" s="27" t="e">
        <f t="shared" ca="1" si="43"/>
        <v>#NAME?</v>
      </c>
      <c r="AC125" s="28" t="e">
        <f t="shared" ca="1" si="44"/>
        <v>#NAME?</v>
      </c>
    </row>
    <row r="126" spans="1:29" x14ac:dyDescent="0.25">
      <c r="A126">
        <v>107</v>
      </c>
      <c r="B126">
        <v>1.07</v>
      </c>
      <c r="C126">
        <f t="shared" si="28"/>
        <v>4.07</v>
      </c>
      <c r="D126">
        <f t="shared" si="29"/>
        <v>88.923658574828735</v>
      </c>
      <c r="E126">
        <f t="shared" si="30"/>
        <v>1125.1928248097204</v>
      </c>
      <c r="F126" s="23" t="e">
        <f t="shared" ca="1" si="45"/>
        <v>#NAME?</v>
      </c>
      <c r="G126">
        <f t="shared" si="31"/>
        <v>8</v>
      </c>
      <c r="H126">
        <f t="shared" si="32"/>
        <v>900</v>
      </c>
      <c r="I126" s="23">
        <f t="shared" si="33"/>
        <v>52.04016814744957</v>
      </c>
      <c r="J126">
        <f t="shared" si="34"/>
        <v>0.15372740490255452</v>
      </c>
      <c r="K126" s="24" t="e">
        <f t="shared" ca="1" si="35"/>
        <v>#NAME?</v>
      </c>
      <c r="L126" s="23" t="e">
        <f t="shared" ca="1" si="27"/>
        <v>#NAME?</v>
      </c>
      <c r="M126" s="25" t="e">
        <f t="shared" ca="1" si="46"/>
        <v>#NAME?</v>
      </c>
      <c r="N126" s="26" t="e">
        <f ca="1">[1]!CEQUEL("ROCKET","AR",'Loomis-Task5(equations)'!$B$15,1,'Loomis-Task5(equations)'!$B$4,"Mass",3,"HTPB",90,"IPDI (ARC)",10,"AIR (500 K)",100,"OPT:FOX","O","OF",'Loomis-Task5(equations)'!M126,1,0,"CSTAR",FALSE,FALSE)</f>
        <v>#NAME?</v>
      </c>
      <c r="O126" s="26" t="e">
        <f t="shared" ca="1" si="36"/>
        <v>#NAME?</v>
      </c>
      <c r="P126" s="25" t="e">
        <f ca="1">[1]!CEQUEL("ROCKET","AR",'Loomis-Task5(equations)'!U126,1,'Loomis-Task5(equations)'!AC126,"Mass",3,"HTPB",90,"IPDI (ARC)",10,"AIR (500 K)",100,"OPT:FOX","O","OF",'Loomis-Task5(equations)'!M126,1,0,"ISPV",FALSE,FALSE)</f>
        <v>#NAME?</v>
      </c>
      <c r="Q126" s="23" t="e">
        <f t="shared" ca="1" si="37"/>
        <v>#NAME?</v>
      </c>
      <c r="R126" s="25" t="e">
        <f t="shared" ca="1" si="38"/>
        <v>#NAME?</v>
      </c>
      <c r="S126" s="23" t="e">
        <f t="shared" ca="1" si="50"/>
        <v>#NAME?</v>
      </c>
      <c r="T126" s="23" t="e">
        <f t="shared" ca="1" si="39"/>
        <v>#NAME?</v>
      </c>
      <c r="U126" s="25" t="e">
        <f t="shared" ca="1" si="49"/>
        <v>#NAME?</v>
      </c>
      <c r="V126" s="25" t="e">
        <f t="shared" ca="1" si="47"/>
        <v>#NAME?</v>
      </c>
      <c r="W126" s="25" t="e">
        <f t="shared" ca="1" si="40"/>
        <v>#NAME?</v>
      </c>
      <c r="X126" s="25" t="e">
        <f t="shared" ca="1" si="41"/>
        <v>#NAME?</v>
      </c>
      <c r="Y126" t="e">
        <f t="shared" ca="1" si="51"/>
        <v>#NAME?</v>
      </c>
      <c r="Z126" s="25" t="e">
        <f t="shared" ca="1" si="42"/>
        <v>#NAME?</v>
      </c>
      <c r="AA126" s="26" t="e">
        <f t="shared" ca="1" si="48"/>
        <v>#NAME?</v>
      </c>
      <c r="AB126" s="27" t="e">
        <f t="shared" ca="1" si="43"/>
        <v>#NAME?</v>
      </c>
      <c r="AC126" s="28" t="e">
        <f t="shared" ca="1" si="44"/>
        <v>#NAME?</v>
      </c>
    </row>
    <row r="127" spans="1:29" x14ac:dyDescent="0.25">
      <c r="A127">
        <v>108</v>
      </c>
      <c r="B127">
        <v>1.08</v>
      </c>
      <c r="C127">
        <f t="shared" si="28"/>
        <v>4.08</v>
      </c>
      <c r="D127">
        <f t="shared" si="29"/>
        <v>88.550762208262654</v>
      </c>
      <c r="E127">
        <f t="shared" si="30"/>
        <v>1127.9574263448794</v>
      </c>
      <c r="F127" s="23" t="e">
        <f t="shared" ca="1" si="45"/>
        <v>#NAME?</v>
      </c>
      <c r="G127">
        <f t="shared" si="31"/>
        <v>8</v>
      </c>
      <c r="H127">
        <f t="shared" si="32"/>
        <v>900</v>
      </c>
      <c r="I127" s="23">
        <f t="shared" si="33"/>
        <v>52.296207948717132</v>
      </c>
      <c r="J127">
        <f t="shared" si="34"/>
        <v>0.15297476267963797</v>
      </c>
      <c r="K127" s="24" t="e">
        <f t="shared" ca="1" si="35"/>
        <v>#NAME?</v>
      </c>
      <c r="L127" s="23" t="e">
        <f t="shared" ca="1" si="27"/>
        <v>#NAME?</v>
      </c>
      <c r="M127" s="25" t="e">
        <f t="shared" ca="1" si="46"/>
        <v>#NAME?</v>
      </c>
      <c r="N127" s="26" t="e">
        <f ca="1">[1]!CEQUEL("ROCKET","AR",'Loomis-Task5(equations)'!$B$15,1,'Loomis-Task5(equations)'!$B$4,"Mass",3,"HTPB",90,"IPDI (ARC)",10,"AIR (500 K)",100,"OPT:FOX","O","OF",'Loomis-Task5(equations)'!M127,1,0,"CSTAR",FALSE,FALSE)</f>
        <v>#NAME?</v>
      </c>
      <c r="O127" s="26" t="e">
        <f t="shared" ca="1" si="36"/>
        <v>#NAME?</v>
      </c>
      <c r="P127" s="25" t="e">
        <f ca="1">[1]!CEQUEL("ROCKET","AR",'Loomis-Task5(equations)'!U127,1,'Loomis-Task5(equations)'!AC127,"Mass",3,"HTPB",90,"IPDI (ARC)",10,"AIR (500 K)",100,"OPT:FOX","O","OF",'Loomis-Task5(equations)'!M127,1,0,"ISPV",FALSE,FALSE)</f>
        <v>#NAME?</v>
      </c>
      <c r="Q127" s="23" t="e">
        <f t="shared" ca="1" si="37"/>
        <v>#NAME?</v>
      </c>
      <c r="R127" s="25" t="e">
        <f t="shared" ca="1" si="38"/>
        <v>#NAME?</v>
      </c>
      <c r="S127" s="23" t="e">
        <f t="shared" ca="1" si="50"/>
        <v>#NAME?</v>
      </c>
      <c r="T127" s="23" t="e">
        <f t="shared" ca="1" si="39"/>
        <v>#NAME?</v>
      </c>
      <c r="U127" s="25" t="e">
        <f t="shared" ca="1" si="49"/>
        <v>#NAME?</v>
      </c>
      <c r="V127" s="25" t="e">
        <f t="shared" ca="1" si="47"/>
        <v>#NAME?</v>
      </c>
      <c r="W127" s="25" t="e">
        <f t="shared" ca="1" si="40"/>
        <v>#NAME?</v>
      </c>
      <c r="X127" s="25" t="e">
        <f t="shared" ca="1" si="41"/>
        <v>#NAME?</v>
      </c>
      <c r="Y127" t="e">
        <f t="shared" ca="1" si="51"/>
        <v>#NAME?</v>
      </c>
      <c r="Z127" s="25" t="e">
        <f t="shared" ca="1" si="42"/>
        <v>#NAME?</v>
      </c>
      <c r="AA127" s="26" t="e">
        <f t="shared" ca="1" si="48"/>
        <v>#NAME?</v>
      </c>
      <c r="AB127" s="27" t="e">
        <f t="shared" ca="1" si="43"/>
        <v>#NAME?</v>
      </c>
      <c r="AC127" s="28" t="e">
        <f t="shared" ca="1" si="44"/>
        <v>#NAME?</v>
      </c>
    </row>
    <row r="128" spans="1:29" x14ac:dyDescent="0.25">
      <c r="A128">
        <v>109</v>
      </c>
      <c r="B128">
        <v>1.0900000000000001</v>
      </c>
      <c r="C128">
        <f t="shared" si="28"/>
        <v>4.09</v>
      </c>
      <c r="D128">
        <f t="shared" si="29"/>
        <v>88.176950758588433</v>
      </c>
      <c r="E128">
        <f t="shared" si="30"/>
        <v>1130.7220278800382</v>
      </c>
      <c r="F128" s="23" t="e">
        <f t="shared" ca="1" si="45"/>
        <v>#NAME?</v>
      </c>
      <c r="G128">
        <f t="shared" si="31"/>
        <v>8</v>
      </c>
      <c r="H128">
        <f t="shared" si="32"/>
        <v>900</v>
      </c>
      <c r="I128" s="23">
        <f t="shared" si="33"/>
        <v>52.55287606851541</v>
      </c>
      <c r="J128">
        <f t="shared" si="34"/>
        <v>0.15222763430815967</v>
      </c>
      <c r="K128" s="24" t="e">
        <f t="shared" ca="1" si="35"/>
        <v>#NAME?</v>
      </c>
      <c r="L128" s="23" t="e">
        <f t="shared" ca="1" si="27"/>
        <v>#NAME?</v>
      </c>
      <c r="M128" s="25" t="e">
        <f t="shared" ca="1" si="46"/>
        <v>#NAME?</v>
      </c>
      <c r="N128" s="26" t="e">
        <f ca="1">[1]!CEQUEL("ROCKET","AR",'Loomis-Task5(equations)'!$B$15,1,'Loomis-Task5(equations)'!$B$4,"Mass",3,"HTPB",90,"IPDI (ARC)",10,"AIR (500 K)",100,"OPT:FOX","O","OF",'Loomis-Task5(equations)'!M128,1,0,"CSTAR",FALSE,FALSE)</f>
        <v>#NAME?</v>
      </c>
      <c r="O128" s="26" t="e">
        <f t="shared" ca="1" si="36"/>
        <v>#NAME?</v>
      </c>
      <c r="P128" s="25" t="e">
        <f ca="1">[1]!CEQUEL("ROCKET","AR",'Loomis-Task5(equations)'!U128,1,'Loomis-Task5(equations)'!AC128,"Mass",3,"HTPB",90,"IPDI (ARC)",10,"AIR (500 K)",100,"OPT:FOX","O","OF",'Loomis-Task5(equations)'!M128,1,0,"ISPV",FALSE,FALSE)</f>
        <v>#NAME?</v>
      </c>
      <c r="Q128" s="23" t="e">
        <f t="shared" ca="1" si="37"/>
        <v>#NAME?</v>
      </c>
      <c r="R128" s="25" t="e">
        <f t="shared" ca="1" si="38"/>
        <v>#NAME?</v>
      </c>
      <c r="S128" s="23" t="e">
        <f t="shared" ca="1" si="50"/>
        <v>#NAME?</v>
      </c>
      <c r="T128" s="23" t="e">
        <f t="shared" ca="1" si="39"/>
        <v>#NAME?</v>
      </c>
      <c r="U128" s="25" t="e">
        <f t="shared" ca="1" si="49"/>
        <v>#NAME?</v>
      </c>
      <c r="V128" s="25" t="e">
        <f t="shared" ca="1" si="47"/>
        <v>#NAME?</v>
      </c>
      <c r="W128" s="25" t="e">
        <f t="shared" ca="1" si="40"/>
        <v>#NAME?</v>
      </c>
      <c r="X128" s="25" t="e">
        <f t="shared" ca="1" si="41"/>
        <v>#NAME?</v>
      </c>
      <c r="Y128" t="e">
        <f t="shared" ca="1" si="51"/>
        <v>#NAME?</v>
      </c>
      <c r="Z128" s="25" t="e">
        <f t="shared" ca="1" si="42"/>
        <v>#NAME?</v>
      </c>
      <c r="AA128" s="26" t="e">
        <f t="shared" ca="1" si="48"/>
        <v>#NAME?</v>
      </c>
      <c r="AB128" s="27" t="e">
        <f t="shared" ca="1" si="43"/>
        <v>#NAME?</v>
      </c>
      <c r="AC128" s="28" t="e">
        <f t="shared" ca="1" si="44"/>
        <v>#NAME?</v>
      </c>
    </row>
    <row r="129" spans="1:29" x14ac:dyDescent="0.25">
      <c r="A129">
        <v>110</v>
      </c>
      <c r="B129">
        <v>1.1000000000000001</v>
      </c>
      <c r="C129">
        <f t="shared" si="28"/>
        <v>4.0999999999999996</v>
      </c>
      <c r="D129">
        <f t="shared" si="29"/>
        <v>87.802224225806071</v>
      </c>
      <c r="E129">
        <f t="shared" si="30"/>
        <v>1133.4866294151973</v>
      </c>
      <c r="F129" s="23" t="e">
        <f t="shared" ca="1" si="45"/>
        <v>#NAME?</v>
      </c>
      <c r="G129">
        <f t="shared" si="31"/>
        <v>8</v>
      </c>
      <c r="H129">
        <f t="shared" si="32"/>
        <v>900</v>
      </c>
      <c r="I129" s="23">
        <f t="shared" si="33"/>
        <v>52.810172506844417</v>
      </c>
      <c r="J129">
        <f t="shared" si="34"/>
        <v>0.15148596606010267</v>
      </c>
      <c r="K129" s="24" t="e">
        <f t="shared" ca="1" si="35"/>
        <v>#NAME?</v>
      </c>
      <c r="L129" s="23" t="e">
        <f t="shared" ca="1" si="27"/>
        <v>#NAME?</v>
      </c>
      <c r="M129" s="25" t="e">
        <f t="shared" ca="1" si="46"/>
        <v>#NAME?</v>
      </c>
      <c r="N129" s="26" t="e">
        <f ca="1">[1]!CEQUEL("ROCKET","AR",'Loomis-Task5(equations)'!$B$15,1,'Loomis-Task5(equations)'!$B$4,"Mass",3,"HTPB",90,"IPDI (ARC)",10,"AIR (500 K)",100,"OPT:FOX","O","OF",'Loomis-Task5(equations)'!M129,1,0,"CSTAR",FALSE,FALSE)</f>
        <v>#NAME?</v>
      </c>
      <c r="O129" s="26" t="e">
        <f t="shared" ca="1" si="36"/>
        <v>#NAME?</v>
      </c>
      <c r="P129" s="25" t="e">
        <f ca="1">[1]!CEQUEL("ROCKET","AR",'Loomis-Task5(equations)'!U129,1,'Loomis-Task5(equations)'!AC129,"Mass",3,"HTPB",90,"IPDI (ARC)",10,"AIR (500 K)",100,"OPT:FOX","O","OF",'Loomis-Task5(equations)'!M129,1,0,"ISPV",FALSE,FALSE)</f>
        <v>#NAME?</v>
      </c>
      <c r="Q129" s="23" t="e">
        <f t="shared" ca="1" si="37"/>
        <v>#NAME?</v>
      </c>
      <c r="R129" s="25" t="e">
        <f t="shared" ca="1" si="38"/>
        <v>#NAME?</v>
      </c>
      <c r="S129" s="23" t="e">
        <f t="shared" ca="1" si="50"/>
        <v>#NAME?</v>
      </c>
      <c r="T129" s="23" t="e">
        <f t="shared" ca="1" si="39"/>
        <v>#NAME?</v>
      </c>
      <c r="U129" s="25" t="e">
        <f t="shared" ca="1" si="49"/>
        <v>#NAME?</v>
      </c>
      <c r="V129" s="25" t="e">
        <f t="shared" ca="1" si="47"/>
        <v>#NAME?</v>
      </c>
      <c r="W129" s="25" t="e">
        <f t="shared" ca="1" si="40"/>
        <v>#NAME?</v>
      </c>
      <c r="X129" s="25" t="e">
        <f t="shared" ca="1" si="41"/>
        <v>#NAME?</v>
      </c>
      <c r="Y129" t="e">
        <f t="shared" ca="1" si="51"/>
        <v>#NAME?</v>
      </c>
      <c r="Z129" s="25" t="e">
        <f t="shared" ca="1" si="42"/>
        <v>#NAME?</v>
      </c>
      <c r="AA129" s="26" t="e">
        <f t="shared" ca="1" si="48"/>
        <v>#NAME?</v>
      </c>
      <c r="AB129" s="27" t="e">
        <f t="shared" ca="1" si="43"/>
        <v>#NAME?</v>
      </c>
      <c r="AC129" s="28" t="e">
        <f t="shared" ca="1" si="44"/>
        <v>#NAME?</v>
      </c>
    </row>
    <row r="130" spans="1:29" x14ac:dyDescent="0.25">
      <c r="A130">
        <v>111</v>
      </c>
      <c r="B130">
        <v>1.1100000000000001</v>
      </c>
      <c r="C130">
        <f t="shared" si="28"/>
        <v>4.1100000000000003</v>
      </c>
      <c r="D130">
        <f t="shared" si="29"/>
        <v>87.426582609915556</v>
      </c>
      <c r="E130">
        <f t="shared" si="30"/>
        <v>1136.2512309503566</v>
      </c>
      <c r="F130" s="23" t="e">
        <f t="shared" ca="1" si="45"/>
        <v>#NAME?</v>
      </c>
      <c r="G130">
        <f t="shared" si="31"/>
        <v>8</v>
      </c>
      <c r="H130">
        <f t="shared" si="32"/>
        <v>900</v>
      </c>
      <c r="I130" s="23">
        <f t="shared" si="33"/>
        <v>53.068097263704153</v>
      </c>
      <c r="J130">
        <f t="shared" si="34"/>
        <v>0.15074970486027936</v>
      </c>
      <c r="K130" s="24" t="e">
        <f t="shared" ca="1" si="35"/>
        <v>#NAME?</v>
      </c>
      <c r="L130" s="23" t="e">
        <f t="shared" ca="1" si="27"/>
        <v>#NAME?</v>
      </c>
      <c r="M130" s="25" t="e">
        <f t="shared" ca="1" si="46"/>
        <v>#NAME?</v>
      </c>
      <c r="N130" s="26" t="e">
        <f ca="1">[1]!CEQUEL("ROCKET","AR",'Loomis-Task5(equations)'!$B$15,1,'Loomis-Task5(equations)'!$B$4,"Mass",3,"HTPB",90,"IPDI (ARC)",10,"AIR (500 K)",100,"OPT:FOX","O","OF",'Loomis-Task5(equations)'!M130,1,0,"CSTAR",FALSE,FALSE)</f>
        <v>#NAME?</v>
      </c>
      <c r="O130" s="26" t="e">
        <f t="shared" ca="1" si="36"/>
        <v>#NAME?</v>
      </c>
      <c r="P130" s="25" t="e">
        <f ca="1">[1]!CEQUEL("ROCKET","AR",'Loomis-Task5(equations)'!U130,1,'Loomis-Task5(equations)'!AC130,"Mass",3,"HTPB",90,"IPDI (ARC)",10,"AIR (500 K)",100,"OPT:FOX","O","OF",'Loomis-Task5(equations)'!M130,1,0,"ISPV",FALSE,FALSE)</f>
        <v>#NAME?</v>
      </c>
      <c r="Q130" s="23" t="e">
        <f t="shared" ca="1" si="37"/>
        <v>#NAME?</v>
      </c>
      <c r="R130" s="25" t="e">
        <f t="shared" ca="1" si="38"/>
        <v>#NAME?</v>
      </c>
      <c r="S130" s="23" t="e">
        <f t="shared" ca="1" si="50"/>
        <v>#NAME?</v>
      </c>
      <c r="T130" s="23" t="e">
        <f t="shared" ca="1" si="39"/>
        <v>#NAME?</v>
      </c>
      <c r="U130" s="25" t="e">
        <f t="shared" ca="1" si="49"/>
        <v>#NAME?</v>
      </c>
      <c r="V130" s="25" t="e">
        <f t="shared" ca="1" si="47"/>
        <v>#NAME?</v>
      </c>
      <c r="W130" s="25" t="e">
        <f t="shared" ca="1" si="40"/>
        <v>#NAME?</v>
      </c>
      <c r="X130" s="25" t="e">
        <f t="shared" ca="1" si="41"/>
        <v>#NAME?</v>
      </c>
      <c r="Y130" t="e">
        <f t="shared" ca="1" si="51"/>
        <v>#NAME?</v>
      </c>
      <c r="Z130" s="25" t="e">
        <f t="shared" ca="1" si="42"/>
        <v>#NAME?</v>
      </c>
      <c r="AA130" s="26" t="e">
        <f t="shared" ca="1" si="48"/>
        <v>#NAME?</v>
      </c>
      <c r="AB130" s="27" t="e">
        <f t="shared" ca="1" si="43"/>
        <v>#NAME?</v>
      </c>
      <c r="AC130" s="28" t="e">
        <f t="shared" ca="1" si="44"/>
        <v>#NAME?</v>
      </c>
    </row>
    <row r="131" spans="1:29" x14ac:dyDescent="0.25">
      <c r="A131">
        <v>112</v>
      </c>
      <c r="B131">
        <v>1.1200000000000001</v>
      </c>
      <c r="C131">
        <f t="shared" si="28"/>
        <v>4.12</v>
      </c>
      <c r="D131">
        <f t="shared" si="29"/>
        <v>87.050025910916929</v>
      </c>
      <c r="E131">
        <f t="shared" si="30"/>
        <v>1139.0158324855154</v>
      </c>
      <c r="F131" s="23" t="e">
        <f t="shared" ca="1" si="45"/>
        <v>#NAME?</v>
      </c>
      <c r="G131">
        <f t="shared" si="31"/>
        <v>8</v>
      </c>
      <c r="H131">
        <f t="shared" si="32"/>
        <v>900</v>
      </c>
      <c r="I131" s="23">
        <f t="shared" si="33"/>
        <v>53.326650339094584</v>
      </c>
      <c r="J131">
        <f t="shared" si="34"/>
        <v>0.15001879827683604</v>
      </c>
      <c r="K131" s="24" t="e">
        <f t="shared" ca="1" si="35"/>
        <v>#NAME?</v>
      </c>
      <c r="L131" s="23" t="e">
        <f t="shared" ca="1" si="27"/>
        <v>#NAME?</v>
      </c>
      <c r="M131" s="25" t="e">
        <f t="shared" ca="1" si="46"/>
        <v>#NAME?</v>
      </c>
      <c r="N131" s="26" t="e">
        <f ca="1">[1]!CEQUEL("ROCKET","AR",'Loomis-Task5(equations)'!$B$15,1,'Loomis-Task5(equations)'!$B$4,"Mass",3,"HTPB",90,"IPDI (ARC)",10,"AIR (500 K)",100,"OPT:FOX","O","OF",'Loomis-Task5(equations)'!M131,1,0,"CSTAR",FALSE,FALSE)</f>
        <v>#NAME?</v>
      </c>
      <c r="O131" s="26" t="e">
        <f t="shared" ca="1" si="36"/>
        <v>#NAME?</v>
      </c>
      <c r="P131" s="25" t="e">
        <f ca="1">[1]!CEQUEL("ROCKET","AR",'Loomis-Task5(equations)'!U131,1,'Loomis-Task5(equations)'!AC131,"Mass",3,"HTPB",90,"IPDI (ARC)",10,"AIR (500 K)",100,"OPT:FOX","O","OF",'Loomis-Task5(equations)'!M131,1,0,"ISPV",FALSE,FALSE)</f>
        <v>#NAME?</v>
      </c>
      <c r="Q131" s="23" t="e">
        <f t="shared" ca="1" si="37"/>
        <v>#NAME?</v>
      </c>
      <c r="R131" s="25" t="e">
        <f t="shared" ca="1" si="38"/>
        <v>#NAME?</v>
      </c>
      <c r="S131" s="23" t="e">
        <f t="shared" ca="1" si="50"/>
        <v>#NAME?</v>
      </c>
      <c r="T131" s="23" t="e">
        <f t="shared" ca="1" si="39"/>
        <v>#NAME?</v>
      </c>
      <c r="U131" s="25" t="e">
        <f t="shared" ca="1" si="49"/>
        <v>#NAME?</v>
      </c>
      <c r="V131" s="25" t="e">
        <f t="shared" ca="1" si="47"/>
        <v>#NAME?</v>
      </c>
      <c r="W131" s="25" t="e">
        <f t="shared" ca="1" si="40"/>
        <v>#NAME?</v>
      </c>
      <c r="X131" s="25" t="e">
        <f t="shared" ca="1" si="41"/>
        <v>#NAME?</v>
      </c>
      <c r="Y131" t="e">
        <f t="shared" ca="1" si="51"/>
        <v>#NAME?</v>
      </c>
      <c r="Z131" s="25" t="e">
        <f t="shared" ca="1" si="42"/>
        <v>#NAME?</v>
      </c>
      <c r="AA131" s="26" t="e">
        <f t="shared" ca="1" si="48"/>
        <v>#NAME?</v>
      </c>
      <c r="AB131" s="27" t="e">
        <f t="shared" ca="1" si="43"/>
        <v>#NAME?</v>
      </c>
      <c r="AC131" s="28" t="e">
        <f t="shared" ca="1" si="44"/>
        <v>#NAME?</v>
      </c>
    </row>
    <row r="132" spans="1:29" x14ac:dyDescent="0.25">
      <c r="A132">
        <v>113</v>
      </c>
      <c r="B132">
        <v>1.1299999999999999</v>
      </c>
      <c r="C132">
        <f t="shared" si="28"/>
        <v>4.13</v>
      </c>
      <c r="D132">
        <f t="shared" si="29"/>
        <v>86.672554128810162</v>
      </c>
      <c r="E132">
        <f t="shared" si="30"/>
        <v>1141.7804340206744</v>
      </c>
      <c r="F132" s="23" t="e">
        <f t="shared" ca="1" si="45"/>
        <v>#NAME?</v>
      </c>
      <c r="G132">
        <f t="shared" si="31"/>
        <v>8</v>
      </c>
      <c r="H132">
        <f t="shared" si="32"/>
        <v>900</v>
      </c>
      <c r="I132" s="23">
        <f t="shared" si="33"/>
        <v>53.585831733015738</v>
      </c>
      <c r="J132">
        <f t="shared" si="34"/>
        <v>0.1492931945119175</v>
      </c>
      <c r="K132" s="24" t="e">
        <f t="shared" ca="1" si="35"/>
        <v>#NAME?</v>
      </c>
      <c r="L132" s="23" t="e">
        <f t="shared" ca="1" si="27"/>
        <v>#NAME?</v>
      </c>
      <c r="M132" s="25" t="e">
        <f t="shared" ca="1" si="46"/>
        <v>#NAME?</v>
      </c>
      <c r="N132" s="26" t="e">
        <f ca="1">[1]!CEQUEL("ROCKET","AR",'Loomis-Task5(equations)'!$B$15,1,'Loomis-Task5(equations)'!$B$4,"Mass",3,"HTPB",90,"IPDI (ARC)",10,"AIR (500 K)",100,"OPT:FOX","O","OF",'Loomis-Task5(equations)'!M132,1,0,"CSTAR",FALSE,FALSE)</f>
        <v>#NAME?</v>
      </c>
      <c r="O132" s="26" t="e">
        <f t="shared" ca="1" si="36"/>
        <v>#NAME?</v>
      </c>
      <c r="P132" s="25" t="e">
        <f ca="1">[1]!CEQUEL("ROCKET","AR",'Loomis-Task5(equations)'!U132,1,'Loomis-Task5(equations)'!AC132,"Mass",3,"HTPB",90,"IPDI (ARC)",10,"AIR (500 K)",100,"OPT:FOX","O","OF",'Loomis-Task5(equations)'!M132,1,0,"ISPV",FALSE,FALSE)</f>
        <v>#NAME?</v>
      </c>
      <c r="Q132" s="23" t="e">
        <f t="shared" ca="1" si="37"/>
        <v>#NAME?</v>
      </c>
      <c r="R132" s="25" t="e">
        <f t="shared" ca="1" si="38"/>
        <v>#NAME?</v>
      </c>
      <c r="S132" s="23" t="e">
        <f t="shared" ca="1" si="50"/>
        <v>#NAME?</v>
      </c>
      <c r="T132" s="23" t="e">
        <f t="shared" ca="1" si="39"/>
        <v>#NAME?</v>
      </c>
      <c r="U132" s="25" t="e">
        <f t="shared" ca="1" si="49"/>
        <v>#NAME?</v>
      </c>
      <c r="V132" s="25" t="e">
        <f t="shared" ca="1" si="47"/>
        <v>#NAME?</v>
      </c>
      <c r="W132" s="25" t="e">
        <f t="shared" ca="1" si="40"/>
        <v>#NAME?</v>
      </c>
      <c r="X132" s="25" t="e">
        <f t="shared" ca="1" si="41"/>
        <v>#NAME?</v>
      </c>
      <c r="Y132" t="e">
        <f t="shared" ca="1" si="51"/>
        <v>#NAME?</v>
      </c>
      <c r="Z132" s="25" t="e">
        <f t="shared" ca="1" si="42"/>
        <v>#NAME?</v>
      </c>
      <c r="AA132" s="26" t="e">
        <f t="shared" ca="1" si="48"/>
        <v>#NAME?</v>
      </c>
      <c r="AB132" s="27" t="e">
        <f t="shared" ca="1" si="43"/>
        <v>#NAME?</v>
      </c>
      <c r="AC132" s="28" t="e">
        <f t="shared" ca="1" si="44"/>
        <v>#NAME?</v>
      </c>
    </row>
    <row r="133" spans="1:29" x14ac:dyDescent="0.25">
      <c r="A133">
        <v>114</v>
      </c>
      <c r="B133">
        <v>1.1399999999999999</v>
      </c>
      <c r="C133">
        <f t="shared" si="28"/>
        <v>4.1399999999999997</v>
      </c>
      <c r="D133">
        <f t="shared" si="29"/>
        <v>86.294167263595256</v>
      </c>
      <c r="E133">
        <f t="shared" si="30"/>
        <v>1144.5450355558335</v>
      </c>
      <c r="F133" s="23" t="e">
        <f t="shared" ca="1" si="45"/>
        <v>#NAME?</v>
      </c>
      <c r="G133">
        <f t="shared" si="31"/>
        <v>8</v>
      </c>
      <c r="H133">
        <f t="shared" si="32"/>
        <v>900</v>
      </c>
      <c r="I133" s="23">
        <f t="shared" si="33"/>
        <v>53.845641445467614</v>
      </c>
      <c r="J133">
        <f t="shared" si="34"/>
        <v>0.14857284239249025</v>
      </c>
      <c r="K133" s="24" t="e">
        <f t="shared" ca="1" si="35"/>
        <v>#NAME?</v>
      </c>
      <c r="L133" s="23" t="e">
        <f t="shared" ca="1" si="27"/>
        <v>#NAME?</v>
      </c>
      <c r="M133" s="25" t="e">
        <f t="shared" ca="1" si="46"/>
        <v>#NAME?</v>
      </c>
      <c r="N133" s="26" t="e">
        <f ca="1">[1]!CEQUEL("ROCKET","AR",'Loomis-Task5(equations)'!$B$15,1,'Loomis-Task5(equations)'!$B$4,"Mass",3,"HTPB",90,"IPDI (ARC)",10,"AIR (500 K)",100,"OPT:FOX","O","OF",'Loomis-Task5(equations)'!M133,1,0,"CSTAR",FALSE,FALSE)</f>
        <v>#NAME?</v>
      </c>
      <c r="O133" s="26" t="e">
        <f t="shared" ca="1" si="36"/>
        <v>#NAME?</v>
      </c>
      <c r="P133" s="25" t="e">
        <f ca="1">[1]!CEQUEL("ROCKET","AR",'Loomis-Task5(equations)'!U133,1,'Loomis-Task5(equations)'!AC133,"Mass",3,"HTPB",90,"IPDI (ARC)",10,"AIR (500 K)",100,"OPT:FOX","O","OF",'Loomis-Task5(equations)'!M133,1,0,"ISPV",FALSE,FALSE)</f>
        <v>#NAME?</v>
      </c>
      <c r="Q133" s="23" t="e">
        <f t="shared" ca="1" si="37"/>
        <v>#NAME?</v>
      </c>
      <c r="R133" s="25" t="e">
        <f t="shared" ca="1" si="38"/>
        <v>#NAME?</v>
      </c>
      <c r="S133" s="23" t="e">
        <f t="shared" ca="1" si="50"/>
        <v>#NAME?</v>
      </c>
      <c r="T133" s="23" t="e">
        <f t="shared" ca="1" si="39"/>
        <v>#NAME?</v>
      </c>
      <c r="U133" s="25" t="e">
        <f t="shared" ca="1" si="49"/>
        <v>#NAME?</v>
      </c>
      <c r="V133" s="25" t="e">
        <f t="shared" ca="1" si="47"/>
        <v>#NAME?</v>
      </c>
      <c r="W133" s="25" t="e">
        <f t="shared" ca="1" si="40"/>
        <v>#NAME?</v>
      </c>
      <c r="X133" s="25" t="e">
        <f t="shared" ca="1" si="41"/>
        <v>#NAME?</v>
      </c>
      <c r="Y133" t="e">
        <f t="shared" ca="1" si="51"/>
        <v>#NAME?</v>
      </c>
      <c r="Z133" s="25" t="e">
        <f t="shared" ca="1" si="42"/>
        <v>#NAME?</v>
      </c>
      <c r="AA133" s="26" t="e">
        <f t="shared" ca="1" si="48"/>
        <v>#NAME?</v>
      </c>
      <c r="AB133" s="27" t="e">
        <f t="shared" ca="1" si="43"/>
        <v>#NAME?</v>
      </c>
      <c r="AC133" s="28" t="e">
        <f t="shared" ca="1" si="44"/>
        <v>#NAME?</v>
      </c>
    </row>
    <row r="134" spans="1:29" x14ac:dyDescent="0.25">
      <c r="A134">
        <v>115</v>
      </c>
      <c r="B134">
        <v>1.1499999999999999</v>
      </c>
      <c r="C134">
        <f t="shared" si="28"/>
        <v>4.1500000000000004</v>
      </c>
      <c r="D134">
        <f t="shared" si="29"/>
        <v>85.914865315272166</v>
      </c>
      <c r="E134">
        <f t="shared" si="30"/>
        <v>1147.3096370909925</v>
      </c>
      <c r="F134" s="23" t="e">
        <f t="shared" ca="1" si="45"/>
        <v>#NAME?</v>
      </c>
      <c r="G134">
        <f t="shared" si="31"/>
        <v>8</v>
      </c>
      <c r="H134">
        <f t="shared" si="32"/>
        <v>900</v>
      </c>
      <c r="I134" s="23">
        <f t="shared" si="33"/>
        <v>54.106079476450226</v>
      </c>
      <c r="J134">
        <f t="shared" si="34"/>
        <v>0.14785769136131949</v>
      </c>
      <c r="K134" s="24" t="e">
        <f t="shared" ca="1" si="35"/>
        <v>#NAME?</v>
      </c>
      <c r="L134" s="23" t="e">
        <f t="shared" ca="1" si="27"/>
        <v>#NAME?</v>
      </c>
      <c r="M134" s="25" t="e">
        <f t="shared" ca="1" si="46"/>
        <v>#NAME?</v>
      </c>
      <c r="N134" s="26" t="e">
        <f ca="1">[1]!CEQUEL("ROCKET","AR",'Loomis-Task5(equations)'!$B$15,1,'Loomis-Task5(equations)'!$B$4,"Mass",3,"HTPB",90,"IPDI (ARC)",10,"AIR (500 K)",100,"OPT:FOX","O","OF",'Loomis-Task5(equations)'!M134,1,0,"CSTAR",FALSE,FALSE)</f>
        <v>#NAME?</v>
      </c>
      <c r="O134" s="26" t="e">
        <f t="shared" ca="1" si="36"/>
        <v>#NAME?</v>
      </c>
      <c r="P134" s="25" t="e">
        <f ca="1">[1]!CEQUEL("ROCKET","AR",'Loomis-Task5(equations)'!U134,1,'Loomis-Task5(equations)'!AC134,"Mass",3,"HTPB",90,"IPDI (ARC)",10,"AIR (500 K)",100,"OPT:FOX","O","OF",'Loomis-Task5(equations)'!M134,1,0,"ISPV",FALSE,FALSE)</f>
        <v>#NAME?</v>
      </c>
      <c r="Q134" s="23" t="e">
        <f t="shared" ca="1" si="37"/>
        <v>#NAME?</v>
      </c>
      <c r="R134" s="25" t="e">
        <f t="shared" ca="1" si="38"/>
        <v>#NAME?</v>
      </c>
      <c r="S134" s="23" t="e">
        <f t="shared" ca="1" si="50"/>
        <v>#NAME?</v>
      </c>
      <c r="T134" s="23" t="e">
        <f t="shared" ca="1" si="39"/>
        <v>#NAME?</v>
      </c>
      <c r="U134" s="25" t="e">
        <f t="shared" ca="1" si="49"/>
        <v>#NAME?</v>
      </c>
      <c r="V134" s="25" t="e">
        <f t="shared" ca="1" si="47"/>
        <v>#NAME?</v>
      </c>
      <c r="W134" s="25" t="e">
        <f t="shared" ca="1" si="40"/>
        <v>#NAME?</v>
      </c>
      <c r="X134" s="25" t="e">
        <f t="shared" ca="1" si="41"/>
        <v>#NAME?</v>
      </c>
      <c r="Y134" t="e">
        <f t="shared" ca="1" si="51"/>
        <v>#NAME?</v>
      </c>
      <c r="Z134" s="25" t="e">
        <f t="shared" ca="1" si="42"/>
        <v>#NAME?</v>
      </c>
      <c r="AA134" s="26" t="e">
        <f t="shared" ca="1" si="48"/>
        <v>#NAME?</v>
      </c>
      <c r="AB134" s="27" t="e">
        <f t="shared" ca="1" si="43"/>
        <v>#NAME?</v>
      </c>
      <c r="AC134" s="28" t="e">
        <f t="shared" ca="1" si="44"/>
        <v>#NAME?</v>
      </c>
    </row>
    <row r="135" spans="1:29" x14ac:dyDescent="0.25">
      <c r="A135">
        <v>116</v>
      </c>
      <c r="B135">
        <v>1.1599999999999999</v>
      </c>
      <c r="C135">
        <f t="shared" si="28"/>
        <v>4.16</v>
      </c>
      <c r="D135">
        <f t="shared" si="29"/>
        <v>85.534648283840994</v>
      </c>
      <c r="E135">
        <f t="shared" si="30"/>
        <v>1150.0742386261516</v>
      </c>
      <c r="F135" s="23" t="e">
        <f t="shared" ca="1" si="45"/>
        <v>#NAME?</v>
      </c>
      <c r="G135">
        <f t="shared" si="31"/>
        <v>8</v>
      </c>
      <c r="H135">
        <f t="shared" si="32"/>
        <v>900</v>
      </c>
      <c r="I135" s="23">
        <f t="shared" si="33"/>
        <v>54.367145825963533</v>
      </c>
      <c r="J135">
        <f t="shared" si="34"/>
        <v>0.14714769146809847</v>
      </c>
      <c r="K135" s="24" t="e">
        <f t="shared" ca="1" si="35"/>
        <v>#NAME?</v>
      </c>
      <c r="L135" s="23" t="e">
        <f t="shared" ca="1" si="27"/>
        <v>#NAME?</v>
      </c>
      <c r="M135" s="25" t="e">
        <f t="shared" ca="1" si="46"/>
        <v>#NAME?</v>
      </c>
      <c r="N135" s="26" t="e">
        <f ca="1">[1]!CEQUEL("ROCKET","AR",'Loomis-Task5(equations)'!$B$15,1,'Loomis-Task5(equations)'!$B$4,"Mass",3,"HTPB",90,"IPDI (ARC)",10,"AIR (500 K)",100,"OPT:FOX","O","OF",'Loomis-Task5(equations)'!M135,1,0,"CSTAR",FALSE,FALSE)</f>
        <v>#NAME?</v>
      </c>
      <c r="O135" s="26" t="e">
        <f t="shared" ca="1" si="36"/>
        <v>#NAME?</v>
      </c>
      <c r="P135" s="25" t="e">
        <f ca="1">[1]!CEQUEL("ROCKET","AR",'Loomis-Task5(equations)'!U135,1,'Loomis-Task5(equations)'!AC135,"Mass",3,"HTPB",90,"IPDI (ARC)",10,"AIR (500 K)",100,"OPT:FOX","O","OF",'Loomis-Task5(equations)'!M135,1,0,"ISPV",FALSE,FALSE)</f>
        <v>#NAME?</v>
      </c>
      <c r="Q135" s="23" t="e">
        <f t="shared" ca="1" si="37"/>
        <v>#NAME?</v>
      </c>
      <c r="R135" s="25" t="e">
        <f t="shared" ca="1" si="38"/>
        <v>#NAME?</v>
      </c>
      <c r="S135" s="23" t="e">
        <f t="shared" ca="1" si="50"/>
        <v>#NAME?</v>
      </c>
      <c r="T135" s="23" t="e">
        <f t="shared" ca="1" si="39"/>
        <v>#NAME?</v>
      </c>
      <c r="U135" s="25" t="e">
        <f t="shared" ca="1" si="49"/>
        <v>#NAME?</v>
      </c>
      <c r="V135" s="25" t="e">
        <f t="shared" ca="1" si="47"/>
        <v>#NAME?</v>
      </c>
      <c r="W135" s="25" t="e">
        <f t="shared" ca="1" si="40"/>
        <v>#NAME?</v>
      </c>
      <c r="X135" s="25" t="e">
        <f t="shared" ca="1" si="41"/>
        <v>#NAME?</v>
      </c>
      <c r="Y135" t="e">
        <f t="shared" ca="1" si="51"/>
        <v>#NAME?</v>
      </c>
      <c r="Z135" s="25" t="e">
        <f t="shared" ca="1" si="42"/>
        <v>#NAME?</v>
      </c>
      <c r="AA135" s="26" t="e">
        <f t="shared" ca="1" si="48"/>
        <v>#NAME?</v>
      </c>
      <c r="AB135" s="27" t="e">
        <f t="shared" ca="1" si="43"/>
        <v>#NAME?</v>
      </c>
      <c r="AC135" s="28" t="e">
        <f t="shared" ca="1" si="44"/>
        <v>#NAME?</v>
      </c>
    </row>
    <row r="136" spans="1:29" x14ac:dyDescent="0.25">
      <c r="A136">
        <v>117</v>
      </c>
      <c r="B136">
        <v>1.17</v>
      </c>
      <c r="C136">
        <f t="shared" si="28"/>
        <v>4.17</v>
      </c>
      <c r="D136">
        <f t="shared" si="29"/>
        <v>85.153516169301682</v>
      </c>
      <c r="E136">
        <f t="shared" si="30"/>
        <v>1152.8388401613106</v>
      </c>
      <c r="F136" s="23" t="e">
        <f t="shared" ca="1" si="45"/>
        <v>#NAME?</v>
      </c>
      <c r="G136">
        <f t="shared" si="31"/>
        <v>8</v>
      </c>
      <c r="H136">
        <f t="shared" si="32"/>
        <v>900</v>
      </c>
      <c r="I136" s="23">
        <f t="shared" si="33"/>
        <v>54.628840494007555</v>
      </c>
      <c r="J136">
        <f t="shared" si="34"/>
        <v>0.14644279336072583</v>
      </c>
      <c r="K136" s="24" t="e">
        <f t="shared" ca="1" si="35"/>
        <v>#NAME?</v>
      </c>
      <c r="L136" s="23" t="e">
        <f t="shared" ca="1" si="27"/>
        <v>#NAME?</v>
      </c>
      <c r="M136" s="25" t="e">
        <f t="shared" ca="1" si="46"/>
        <v>#NAME?</v>
      </c>
      <c r="N136" s="26" t="e">
        <f ca="1">[1]!CEQUEL("ROCKET","AR",'Loomis-Task5(equations)'!$B$15,1,'Loomis-Task5(equations)'!$B$4,"Mass",3,"HTPB",90,"IPDI (ARC)",10,"AIR (500 K)",100,"OPT:FOX","O","OF",'Loomis-Task5(equations)'!M136,1,0,"CSTAR",FALSE,FALSE)</f>
        <v>#NAME?</v>
      </c>
      <c r="O136" s="26" t="e">
        <f t="shared" ca="1" si="36"/>
        <v>#NAME?</v>
      </c>
      <c r="P136" s="25" t="e">
        <f ca="1">[1]!CEQUEL("ROCKET","AR",'Loomis-Task5(equations)'!U136,1,'Loomis-Task5(equations)'!AC136,"Mass",3,"HTPB",90,"IPDI (ARC)",10,"AIR (500 K)",100,"OPT:FOX","O","OF",'Loomis-Task5(equations)'!M136,1,0,"ISPV",FALSE,FALSE)</f>
        <v>#NAME?</v>
      </c>
      <c r="Q136" s="23" t="e">
        <f t="shared" ca="1" si="37"/>
        <v>#NAME?</v>
      </c>
      <c r="R136" s="25" t="e">
        <f t="shared" ca="1" si="38"/>
        <v>#NAME?</v>
      </c>
      <c r="S136" s="23" t="e">
        <f t="shared" ca="1" si="50"/>
        <v>#NAME?</v>
      </c>
      <c r="T136" s="23" t="e">
        <f t="shared" ca="1" si="39"/>
        <v>#NAME?</v>
      </c>
      <c r="U136" s="25" t="e">
        <f t="shared" ca="1" si="49"/>
        <v>#NAME?</v>
      </c>
      <c r="V136" s="25" t="e">
        <f t="shared" ca="1" si="47"/>
        <v>#NAME?</v>
      </c>
      <c r="W136" s="25" t="e">
        <f t="shared" ca="1" si="40"/>
        <v>#NAME?</v>
      </c>
      <c r="X136" s="25" t="e">
        <f t="shared" ca="1" si="41"/>
        <v>#NAME?</v>
      </c>
      <c r="Y136" t="e">
        <f t="shared" ca="1" si="51"/>
        <v>#NAME?</v>
      </c>
      <c r="Z136" s="25" t="e">
        <f t="shared" ca="1" si="42"/>
        <v>#NAME?</v>
      </c>
      <c r="AA136" s="26" t="e">
        <f t="shared" ca="1" si="48"/>
        <v>#NAME?</v>
      </c>
      <c r="AB136" s="27" t="e">
        <f t="shared" ca="1" si="43"/>
        <v>#NAME?</v>
      </c>
      <c r="AC136" s="28" t="e">
        <f t="shared" ca="1" si="44"/>
        <v>#NAME?</v>
      </c>
    </row>
    <row r="137" spans="1:29" x14ac:dyDescent="0.25">
      <c r="A137">
        <v>118</v>
      </c>
      <c r="B137">
        <v>1.18</v>
      </c>
      <c r="C137">
        <f t="shared" si="28"/>
        <v>4.18</v>
      </c>
      <c r="D137">
        <f t="shared" si="29"/>
        <v>84.77146897165423</v>
      </c>
      <c r="E137">
        <f t="shared" si="30"/>
        <v>1155.6034416964694</v>
      </c>
      <c r="F137" s="23" t="e">
        <f t="shared" ca="1" si="45"/>
        <v>#NAME?</v>
      </c>
      <c r="G137">
        <f t="shared" si="31"/>
        <v>8</v>
      </c>
      <c r="H137">
        <f t="shared" si="32"/>
        <v>900</v>
      </c>
      <c r="I137" s="23">
        <f t="shared" si="33"/>
        <v>54.891163480582293</v>
      </c>
      <c r="J137">
        <f t="shared" si="34"/>
        <v>0.14574294827672934</v>
      </c>
      <c r="K137" s="24" t="e">
        <f t="shared" ca="1" si="35"/>
        <v>#NAME?</v>
      </c>
      <c r="L137" s="23" t="e">
        <f t="shared" ca="1" si="27"/>
        <v>#NAME?</v>
      </c>
      <c r="M137" s="25" t="e">
        <f t="shared" ca="1" si="46"/>
        <v>#NAME?</v>
      </c>
      <c r="N137" s="26" t="e">
        <f ca="1">[1]!CEQUEL("ROCKET","AR",'Loomis-Task5(equations)'!$B$15,1,'Loomis-Task5(equations)'!$B$4,"Mass",3,"HTPB",90,"IPDI (ARC)",10,"AIR (500 K)",100,"OPT:FOX","O","OF",'Loomis-Task5(equations)'!M137,1,0,"CSTAR",FALSE,FALSE)</f>
        <v>#NAME?</v>
      </c>
      <c r="O137" s="26" t="e">
        <f t="shared" ca="1" si="36"/>
        <v>#NAME?</v>
      </c>
      <c r="P137" s="25" t="e">
        <f ca="1">[1]!CEQUEL("ROCKET","AR",'Loomis-Task5(equations)'!U137,1,'Loomis-Task5(equations)'!AC137,"Mass",3,"HTPB",90,"IPDI (ARC)",10,"AIR (500 K)",100,"OPT:FOX","O","OF",'Loomis-Task5(equations)'!M137,1,0,"ISPV",FALSE,FALSE)</f>
        <v>#NAME?</v>
      </c>
      <c r="Q137" s="23" t="e">
        <f t="shared" ca="1" si="37"/>
        <v>#NAME?</v>
      </c>
      <c r="R137" s="25" t="e">
        <f t="shared" ca="1" si="38"/>
        <v>#NAME?</v>
      </c>
      <c r="S137" s="23" t="e">
        <f t="shared" ca="1" si="50"/>
        <v>#NAME?</v>
      </c>
      <c r="T137" s="23" t="e">
        <f t="shared" ca="1" si="39"/>
        <v>#NAME?</v>
      </c>
      <c r="U137" s="25" t="e">
        <f t="shared" ca="1" si="49"/>
        <v>#NAME?</v>
      </c>
      <c r="V137" s="25" t="e">
        <f t="shared" ca="1" si="47"/>
        <v>#NAME?</v>
      </c>
      <c r="W137" s="25" t="e">
        <f t="shared" ca="1" si="40"/>
        <v>#NAME?</v>
      </c>
      <c r="X137" s="25" t="e">
        <f t="shared" ca="1" si="41"/>
        <v>#NAME?</v>
      </c>
      <c r="Y137" t="e">
        <f t="shared" ca="1" si="51"/>
        <v>#NAME?</v>
      </c>
      <c r="Z137" s="25" t="e">
        <f t="shared" ca="1" si="42"/>
        <v>#NAME?</v>
      </c>
      <c r="AA137" s="26" t="e">
        <f t="shared" ca="1" si="48"/>
        <v>#NAME?</v>
      </c>
      <c r="AB137" s="27" t="e">
        <f t="shared" ca="1" si="43"/>
        <v>#NAME?</v>
      </c>
      <c r="AC137" s="28" t="e">
        <f t="shared" ca="1" si="44"/>
        <v>#NAME?</v>
      </c>
    </row>
    <row r="138" spans="1:29" x14ac:dyDescent="0.25">
      <c r="A138">
        <v>119</v>
      </c>
      <c r="B138">
        <v>1.19</v>
      </c>
      <c r="C138">
        <f t="shared" si="28"/>
        <v>4.1899999999999995</v>
      </c>
      <c r="D138">
        <f t="shared" si="29"/>
        <v>84.388506690898637</v>
      </c>
      <c r="E138">
        <f t="shared" si="30"/>
        <v>1158.3680432316285</v>
      </c>
      <c r="F138" s="23" t="e">
        <f t="shared" ca="1" si="45"/>
        <v>#NAME?</v>
      </c>
      <c r="G138">
        <f t="shared" si="31"/>
        <v>8</v>
      </c>
      <c r="H138">
        <f t="shared" si="32"/>
        <v>900</v>
      </c>
      <c r="I138" s="23">
        <f t="shared" si="33"/>
        <v>55.15411478568776</v>
      </c>
      <c r="J138">
        <f t="shared" si="34"/>
        <v>0.14504810803483267</v>
      </c>
      <c r="K138" s="24" t="e">
        <f t="shared" ca="1" si="35"/>
        <v>#NAME?</v>
      </c>
      <c r="L138" s="23" t="e">
        <f t="shared" ca="1" si="27"/>
        <v>#NAME?</v>
      </c>
      <c r="M138" s="25" t="e">
        <f t="shared" ca="1" si="46"/>
        <v>#NAME?</v>
      </c>
      <c r="N138" s="26" t="e">
        <f ca="1">[1]!CEQUEL("ROCKET","AR",'Loomis-Task5(equations)'!$B$15,1,'Loomis-Task5(equations)'!$B$4,"Mass",3,"HTPB",90,"IPDI (ARC)",10,"AIR (500 K)",100,"OPT:FOX","O","OF",'Loomis-Task5(equations)'!M138,1,0,"CSTAR",FALSE,FALSE)</f>
        <v>#NAME?</v>
      </c>
      <c r="O138" s="26" t="e">
        <f t="shared" ca="1" si="36"/>
        <v>#NAME?</v>
      </c>
      <c r="P138" s="25" t="e">
        <f ca="1">[1]!CEQUEL("ROCKET","AR",'Loomis-Task5(equations)'!U138,1,'Loomis-Task5(equations)'!AC138,"Mass",3,"HTPB",90,"IPDI (ARC)",10,"AIR (500 K)",100,"OPT:FOX","O","OF",'Loomis-Task5(equations)'!M138,1,0,"ISPV",FALSE,FALSE)</f>
        <v>#NAME?</v>
      </c>
      <c r="Q138" s="23" t="e">
        <f t="shared" ca="1" si="37"/>
        <v>#NAME?</v>
      </c>
      <c r="R138" s="25" t="e">
        <f t="shared" ca="1" si="38"/>
        <v>#NAME?</v>
      </c>
      <c r="S138" s="23" t="e">
        <f t="shared" ca="1" si="50"/>
        <v>#NAME?</v>
      </c>
      <c r="T138" s="23" t="e">
        <f t="shared" ca="1" si="39"/>
        <v>#NAME?</v>
      </c>
      <c r="U138" s="25" t="e">
        <f t="shared" ca="1" si="49"/>
        <v>#NAME?</v>
      </c>
      <c r="V138" s="25" t="e">
        <f t="shared" ca="1" si="47"/>
        <v>#NAME?</v>
      </c>
      <c r="W138" s="25" t="e">
        <f t="shared" ca="1" si="40"/>
        <v>#NAME?</v>
      </c>
      <c r="X138" s="25" t="e">
        <f t="shared" ca="1" si="41"/>
        <v>#NAME?</v>
      </c>
      <c r="Y138" t="e">
        <f t="shared" ca="1" si="51"/>
        <v>#NAME?</v>
      </c>
      <c r="Z138" s="25" t="e">
        <f t="shared" ca="1" si="42"/>
        <v>#NAME?</v>
      </c>
      <c r="AA138" s="26" t="e">
        <f t="shared" ca="1" si="48"/>
        <v>#NAME?</v>
      </c>
      <c r="AB138" s="27" t="e">
        <f t="shared" ca="1" si="43"/>
        <v>#NAME?</v>
      </c>
      <c r="AC138" s="28" t="e">
        <f t="shared" ca="1" si="44"/>
        <v>#NAME?</v>
      </c>
    </row>
    <row r="139" spans="1:29" x14ac:dyDescent="0.25">
      <c r="A139">
        <v>120</v>
      </c>
      <c r="B139">
        <v>1.2</v>
      </c>
      <c r="C139">
        <f t="shared" si="28"/>
        <v>4.2</v>
      </c>
      <c r="D139">
        <f t="shared" si="29"/>
        <v>84.004629327034877</v>
      </c>
      <c r="E139">
        <f t="shared" si="30"/>
        <v>1161.1326447667875</v>
      </c>
      <c r="F139" s="23" t="e">
        <f t="shared" ca="1" si="45"/>
        <v>#NAME?</v>
      </c>
      <c r="G139">
        <f t="shared" si="31"/>
        <v>8</v>
      </c>
      <c r="H139">
        <f t="shared" si="32"/>
        <v>900</v>
      </c>
      <c r="I139" s="23">
        <f t="shared" si="33"/>
        <v>55.41769440932395</v>
      </c>
      <c r="J139">
        <f t="shared" si="34"/>
        <v>0.14435822502666246</v>
      </c>
      <c r="K139" s="24" t="e">
        <f t="shared" ca="1" si="35"/>
        <v>#NAME?</v>
      </c>
      <c r="L139" s="23" t="e">
        <f t="shared" ca="1" si="27"/>
        <v>#NAME?</v>
      </c>
      <c r="M139" s="25" t="e">
        <f t="shared" ca="1" si="46"/>
        <v>#NAME?</v>
      </c>
      <c r="N139" s="26" t="e">
        <f ca="1">[1]!CEQUEL("ROCKET","AR",'Loomis-Task5(equations)'!$B$15,1,'Loomis-Task5(equations)'!$B$4,"Mass",3,"HTPB",90,"IPDI (ARC)",10,"AIR (500 K)",100,"OPT:FOX","O","OF",'Loomis-Task5(equations)'!M139,1,0,"CSTAR",FALSE,FALSE)</f>
        <v>#NAME?</v>
      </c>
      <c r="O139" s="26" t="e">
        <f t="shared" ca="1" si="36"/>
        <v>#NAME?</v>
      </c>
      <c r="P139" s="25" t="e">
        <f ca="1">[1]!CEQUEL("ROCKET","AR",'Loomis-Task5(equations)'!U139,1,'Loomis-Task5(equations)'!AC139,"Mass",3,"HTPB",90,"IPDI (ARC)",10,"AIR (500 K)",100,"OPT:FOX","O","OF",'Loomis-Task5(equations)'!M139,1,0,"ISPV",FALSE,FALSE)</f>
        <v>#NAME?</v>
      </c>
      <c r="Q139" s="23" t="e">
        <f t="shared" ca="1" si="37"/>
        <v>#NAME?</v>
      </c>
      <c r="R139" s="25" t="e">
        <f t="shared" ca="1" si="38"/>
        <v>#NAME?</v>
      </c>
      <c r="S139" s="23" t="e">
        <f t="shared" ca="1" si="50"/>
        <v>#NAME?</v>
      </c>
      <c r="T139" s="23" t="e">
        <f t="shared" ca="1" si="39"/>
        <v>#NAME?</v>
      </c>
      <c r="U139" s="25" t="e">
        <f t="shared" ca="1" si="49"/>
        <v>#NAME?</v>
      </c>
      <c r="V139" s="25" t="e">
        <f t="shared" ca="1" si="47"/>
        <v>#NAME?</v>
      </c>
      <c r="W139" s="25" t="e">
        <f t="shared" ca="1" si="40"/>
        <v>#NAME?</v>
      </c>
      <c r="X139" s="25" t="e">
        <f t="shared" ca="1" si="41"/>
        <v>#NAME?</v>
      </c>
      <c r="Y139" t="e">
        <f t="shared" ca="1" si="51"/>
        <v>#NAME?</v>
      </c>
      <c r="Z139" s="25" t="e">
        <f t="shared" ca="1" si="42"/>
        <v>#NAME?</v>
      </c>
      <c r="AA139" s="26" t="e">
        <f t="shared" ca="1" si="48"/>
        <v>#NAME?</v>
      </c>
      <c r="AB139" s="27" t="e">
        <f t="shared" ca="1" si="43"/>
        <v>#NAME?</v>
      </c>
      <c r="AC139" s="28" t="e">
        <f t="shared" ca="1" si="44"/>
        <v>#NAME?</v>
      </c>
    </row>
    <row r="140" spans="1:29" x14ac:dyDescent="0.25">
      <c r="A140">
        <v>121</v>
      </c>
      <c r="B140">
        <v>1.21</v>
      </c>
      <c r="C140">
        <f t="shared" si="28"/>
        <v>4.21</v>
      </c>
      <c r="D140">
        <f t="shared" si="29"/>
        <v>83.619836880063005</v>
      </c>
      <c r="E140">
        <f t="shared" si="30"/>
        <v>1163.8972463019466</v>
      </c>
      <c r="F140" s="23" t="e">
        <f t="shared" ca="1" si="45"/>
        <v>#NAME?</v>
      </c>
      <c r="G140">
        <f t="shared" si="31"/>
        <v>8</v>
      </c>
      <c r="H140">
        <f t="shared" si="32"/>
        <v>900</v>
      </c>
      <c r="I140" s="23">
        <f t="shared" si="33"/>
        <v>55.681902351490855</v>
      </c>
      <c r="J140">
        <f t="shared" si="34"/>
        <v>0.14367325220859312</v>
      </c>
      <c r="K140" s="24" t="e">
        <f t="shared" ca="1" si="35"/>
        <v>#NAME?</v>
      </c>
      <c r="L140" s="23" t="e">
        <f t="shared" ca="1" si="27"/>
        <v>#NAME?</v>
      </c>
      <c r="M140" s="25" t="e">
        <f t="shared" ca="1" si="46"/>
        <v>#NAME?</v>
      </c>
      <c r="N140" s="26" t="e">
        <f ca="1">[1]!CEQUEL("ROCKET","AR",'Loomis-Task5(equations)'!$B$15,1,'Loomis-Task5(equations)'!$B$4,"Mass",3,"HTPB",90,"IPDI (ARC)",10,"AIR (500 K)",100,"OPT:FOX","O","OF",'Loomis-Task5(equations)'!M140,1,0,"CSTAR",FALSE,FALSE)</f>
        <v>#NAME?</v>
      </c>
      <c r="O140" s="26" t="e">
        <f t="shared" ca="1" si="36"/>
        <v>#NAME?</v>
      </c>
      <c r="P140" s="25" t="e">
        <f ca="1">[1]!CEQUEL("ROCKET","AR",'Loomis-Task5(equations)'!U140,1,'Loomis-Task5(equations)'!AC140,"Mass",3,"HTPB",90,"IPDI (ARC)",10,"AIR (500 K)",100,"OPT:FOX","O","OF",'Loomis-Task5(equations)'!M140,1,0,"ISPV",FALSE,FALSE)</f>
        <v>#NAME?</v>
      </c>
      <c r="Q140" s="23" t="e">
        <f t="shared" ca="1" si="37"/>
        <v>#NAME?</v>
      </c>
      <c r="R140" s="25" t="e">
        <f t="shared" ca="1" si="38"/>
        <v>#NAME?</v>
      </c>
      <c r="S140" s="23" t="e">
        <f t="shared" ca="1" si="50"/>
        <v>#NAME?</v>
      </c>
      <c r="T140" s="23" t="e">
        <f t="shared" ca="1" si="39"/>
        <v>#NAME?</v>
      </c>
      <c r="U140" s="25" t="e">
        <f t="shared" ca="1" si="49"/>
        <v>#NAME?</v>
      </c>
      <c r="V140" s="25" t="e">
        <f t="shared" ca="1" si="47"/>
        <v>#NAME?</v>
      </c>
      <c r="W140" s="25" t="e">
        <f t="shared" ca="1" si="40"/>
        <v>#NAME?</v>
      </c>
      <c r="X140" s="25" t="e">
        <f t="shared" ca="1" si="41"/>
        <v>#NAME?</v>
      </c>
      <c r="Y140" t="e">
        <f t="shared" ca="1" si="51"/>
        <v>#NAME?</v>
      </c>
      <c r="Z140" s="25" t="e">
        <f t="shared" ca="1" si="42"/>
        <v>#NAME?</v>
      </c>
      <c r="AA140" s="26" t="e">
        <f t="shared" ca="1" si="48"/>
        <v>#NAME?</v>
      </c>
      <c r="AB140" s="27" t="e">
        <f t="shared" ca="1" si="43"/>
        <v>#NAME?</v>
      </c>
      <c r="AC140" s="28" t="e">
        <f t="shared" ca="1" si="44"/>
        <v>#NAME?</v>
      </c>
    </row>
    <row r="141" spans="1:29" x14ac:dyDescent="0.25">
      <c r="A141">
        <v>122</v>
      </c>
      <c r="B141">
        <v>1.22</v>
      </c>
      <c r="C141">
        <f t="shared" si="28"/>
        <v>4.22</v>
      </c>
      <c r="D141">
        <f t="shared" si="29"/>
        <v>83.234129349982993</v>
      </c>
      <c r="E141">
        <f t="shared" si="30"/>
        <v>1166.6618478371056</v>
      </c>
      <c r="F141" s="23" t="e">
        <f t="shared" ca="1" si="45"/>
        <v>#NAME?</v>
      </c>
      <c r="G141">
        <f t="shared" si="31"/>
        <v>8</v>
      </c>
      <c r="H141">
        <f t="shared" si="32"/>
        <v>900</v>
      </c>
      <c r="I141" s="23">
        <f t="shared" si="33"/>
        <v>55.946738612188469</v>
      </c>
      <c r="J141">
        <f t="shared" si="34"/>
        <v>0.14299314309372688</v>
      </c>
      <c r="K141" s="24" t="e">
        <f t="shared" ca="1" si="35"/>
        <v>#NAME?</v>
      </c>
      <c r="L141" s="23" t="e">
        <f t="shared" ca="1" si="27"/>
        <v>#NAME?</v>
      </c>
      <c r="M141" s="25" t="e">
        <f t="shared" ca="1" si="46"/>
        <v>#NAME?</v>
      </c>
      <c r="N141" s="26" t="e">
        <f ca="1">[1]!CEQUEL("ROCKET","AR",'Loomis-Task5(equations)'!$B$15,1,'Loomis-Task5(equations)'!$B$4,"Mass",3,"HTPB",90,"IPDI (ARC)",10,"AIR (500 K)",100,"OPT:FOX","O","OF",'Loomis-Task5(equations)'!M141,1,0,"CSTAR",FALSE,FALSE)</f>
        <v>#NAME?</v>
      </c>
      <c r="O141" s="26" t="e">
        <f t="shared" ca="1" si="36"/>
        <v>#NAME?</v>
      </c>
      <c r="P141" s="25" t="e">
        <f ca="1">[1]!CEQUEL("ROCKET","AR",'Loomis-Task5(equations)'!U141,1,'Loomis-Task5(equations)'!AC141,"Mass",3,"HTPB",90,"IPDI (ARC)",10,"AIR (500 K)",100,"OPT:FOX","O","OF",'Loomis-Task5(equations)'!M141,1,0,"ISPV",FALSE,FALSE)</f>
        <v>#NAME?</v>
      </c>
      <c r="Q141" s="23" t="e">
        <f t="shared" ca="1" si="37"/>
        <v>#NAME?</v>
      </c>
      <c r="R141" s="25" t="e">
        <f t="shared" ca="1" si="38"/>
        <v>#NAME?</v>
      </c>
      <c r="S141" s="23" t="e">
        <f t="shared" ca="1" si="50"/>
        <v>#NAME?</v>
      </c>
      <c r="T141" s="23" t="e">
        <f t="shared" ca="1" si="39"/>
        <v>#NAME?</v>
      </c>
      <c r="U141" s="25" t="e">
        <f t="shared" ca="1" si="49"/>
        <v>#NAME?</v>
      </c>
      <c r="V141" s="25" t="e">
        <f t="shared" ca="1" si="47"/>
        <v>#NAME?</v>
      </c>
      <c r="W141" s="25" t="e">
        <f t="shared" ca="1" si="40"/>
        <v>#NAME?</v>
      </c>
      <c r="X141" s="25" t="e">
        <f t="shared" ca="1" si="41"/>
        <v>#NAME?</v>
      </c>
      <c r="Y141" t="e">
        <f t="shared" ca="1" si="51"/>
        <v>#NAME?</v>
      </c>
      <c r="Z141" s="25" t="e">
        <f t="shared" ca="1" si="42"/>
        <v>#NAME?</v>
      </c>
      <c r="AA141" s="26" t="e">
        <f t="shared" ca="1" si="48"/>
        <v>#NAME?</v>
      </c>
      <c r="AB141" s="27" t="e">
        <f t="shared" ca="1" si="43"/>
        <v>#NAME?</v>
      </c>
      <c r="AC141" s="28" t="e">
        <f t="shared" ca="1" si="44"/>
        <v>#NAME?</v>
      </c>
    </row>
    <row r="142" spans="1:29" x14ac:dyDescent="0.25">
      <c r="A142">
        <v>123</v>
      </c>
      <c r="B142">
        <v>1.23</v>
      </c>
      <c r="C142">
        <f t="shared" si="28"/>
        <v>4.2300000000000004</v>
      </c>
      <c r="D142">
        <f t="shared" si="29"/>
        <v>82.847506736794827</v>
      </c>
      <c r="E142">
        <f t="shared" si="30"/>
        <v>1169.4264493722646</v>
      </c>
      <c r="F142" s="23" t="e">
        <f t="shared" ca="1" si="45"/>
        <v>#NAME?</v>
      </c>
      <c r="G142">
        <f t="shared" si="31"/>
        <v>8</v>
      </c>
      <c r="H142">
        <f t="shared" si="32"/>
        <v>900</v>
      </c>
      <c r="I142" s="23">
        <f t="shared" si="33"/>
        <v>56.212203191416826</v>
      </c>
      <c r="J142">
        <f t="shared" si="34"/>
        <v>0.14231785174400599</v>
      </c>
      <c r="K142" s="24" t="e">
        <f t="shared" ca="1" si="35"/>
        <v>#NAME?</v>
      </c>
      <c r="L142" s="23" t="e">
        <f t="shared" ca="1" si="27"/>
        <v>#NAME?</v>
      </c>
      <c r="M142" s="25" t="e">
        <f t="shared" ca="1" si="46"/>
        <v>#NAME?</v>
      </c>
      <c r="N142" s="26" t="e">
        <f ca="1">[1]!CEQUEL("ROCKET","AR",'Loomis-Task5(equations)'!$B$15,1,'Loomis-Task5(equations)'!$B$4,"Mass",3,"HTPB",90,"IPDI (ARC)",10,"AIR (500 K)",100,"OPT:FOX","O","OF",'Loomis-Task5(equations)'!M142,1,0,"CSTAR",FALSE,FALSE)</f>
        <v>#NAME?</v>
      </c>
      <c r="O142" s="26" t="e">
        <f t="shared" ca="1" si="36"/>
        <v>#NAME?</v>
      </c>
      <c r="P142" s="25" t="e">
        <f ca="1">[1]!CEQUEL("ROCKET","AR",'Loomis-Task5(equations)'!U142,1,'Loomis-Task5(equations)'!AC142,"Mass",3,"HTPB",90,"IPDI (ARC)",10,"AIR (500 K)",100,"OPT:FOX","O","OF",'Loomis-Task5(equations)'!M142,1,0,"ISPV",FALSE,FALSE)</f>
        <v>#NAME?</v>
      </c>
      <c r="Q142" s="23" t="e">
        <f t="shared" ca="1" si="37"/>
        <v>#NAME?</v>
      </c>
      <c r="R142" s="25" t="e">
        <f t="shared" ca="1" si="38"/>
        <v>#NAME?</v>
      </c>
      <c r="S142" s="23" t="e">
        <f t="shared" ca="1" si="50"/>
        <v>#NAME?</v>
      </c>
      <c r="T142" s="23" t="e">
        <f t="shared" ca="1" si="39"/>
        <v>#NAME?</v>
      </c>
      <c r="U142" s="25" t="e">
        <f t="shared" ca="1" si="49"/>
        <v>#NAME?</v>
      </c>
      <c r="V142" s="25" t="e">
        <f t="shared" ca="1" si="47"/>
        <v>#NAME?</v>
      </c>
      <c r="W142" s="25" t="e">
        <f t="shared" ca="1" si="40"/>
        <v>#NAME?</v>
      </c>
      <c r="X142" s="25" t="e">
        <f t="shared" ca="1" si="41"/>
        <v>#NAME?</v>
      </c>
      <c r="Y142" t="e">
        <f t="shared" ca="1" si="51"/>
        <v>#NAME?</v>
      </c>
      <c r="Z142" s="25" t="e">
        <f t="shared" ca="1" si="42"/>
        <v>#NAME?</v>
      </c>
      <c r="AA142" s="26" t="e">
        <f t="shared" ca="1" si="48"/>
        <v>#NAME?</v>
      </c>
      <c r="AB142" s="27" t="e">
        <f t="shared" ca="1" si="43"/>
        <v>#NAME?</v>
      </c>
      <c r="AC142" s="28" t="e">
        <f t="shared" ca="1" si="44"/>
        <v>#NAME?</v>
      </c>
    </row>
    <row r="143" spans="1:29" x14ac:dyDescent="0.25">
      <c r="A143">
        <v>124</v>
      </c>
      <c r="B143">
        <v>1.24</v>
      </c>
      <c r="C143">
        <f t="shared" si="28"/>
        <v>4.24</v>
      </c>
      <c r="D143">
        <f t="shared" si="29"/>
        <v>82.459969040498535</v>
      </c>
      <c r="E143">
        <f t="shared" si="30"/>
        <v>1172.1910509074237</v>
      </c>
      <c r="F143" s="23" t="e">
        <f t="shared" ca="1" si="45"/>
        <v>#NAME?</v>
      </c>
      <c r="G143">
        <f t="shared" si="31"/>
        <v>8</v>
      </c>
      <c r="H143">
        <f t="shared" si="32"/>
        <v>900</v>
      </c>
      <c r="I143" s="23">
        <f t="shared" si="33"/>
        <v>56.478296089175871</v>
      </c>
      <c r="J143">
        <f t="shared" si="34"/>
        <v>0.14164733276245578</v>
      </c>
      <c r="K143" s="24" t="e">
        <f t="shared" ca="1" si="35"/>
        <v>#NAME?</v>
      </c>
      <c r="L143" s="23" t="e">
        <f t="shared" ca="1" si="27"/>
        <v>#NAME?</v>
      </c>
      <c r="M143" s="25" t="e">
        <f t="shared" ca="1" si="46"/>
        <v>#NAME?</v>
      </c>
      <c r="N143" s="26" t="e">
        <f ca="1">[1]!CEQUEL("ROCKET","AR",'Loomis-Task5(equations)'!$B$15,1,'Loomis-Task5(equations)'!$B$4,"Mass",3,"HTPB",90,"IPDI (ARC)",10,"AIR (500 K)",100,"OPT:FOX","O","OF",'Loomis-Task5(equations)'!M143,1,0,"CSTAR",FALSE,FALSE)</f>
        <v>#NAME?</v>
      </c>
      <c r="O143" s="26" t="e">
        <f t="shared" ca="1" si="36"/>
        <v>#NAME?</v>
      </c>
      <c r="P143" s="25" t="e">
        <f ca="1">[1]!CEQUEL("ROCKET","AR",'Loomis-Task5(equations)'!U143,1,'Loomis-Task5(equations)'!AC143,"Mass",3,"HTPB",90,"IPDI (ARC)",10,"AIR (500 K)",100,"OPT:FOX","O","OF",'Loomis-Task5(equations)'!M143,1,0,"ISPV",FALSE,FALSE)</f>
        <v>#NAME?</v>
      </c>
      <c r="Q143" s="23" t="e">
        <f t="shared" ca="1" si="37"/>
        <v>#NAME?</v>
      </c>
      <c r="R143" s="25" t="e">
        <f t="shared" ca="1" si="38"/>
        <v>#NAME?</v>
      </c>
      <c r="S143" s="23" t="e">
        <f t="shared" ca="1" si="50"/>
        <v>#NAME?</v>
      </c>
      <c r="T143" s="23" t="e">
        <f t="shared" ca="1" si="39"/>
        <v>#NAME?</v>
      </c>
      <c r="U143" s="25" t="e">
        <f t="shared" ca="1" si="49"/>
        <v>#NAME?</v>
      </c>
      <c r="V143" s="25" t="e">
        <f t="shared" ca="1" si="47"/>
        <v>#NAME?</v>
      </c>
      <c r="W143" s="25" t="e">
        <f t="shared" ca="1" si="40"/>
        <v>#NAME?</v>
      </c>
      <c r="X143" s="25" t="e">
        <f t="shared" ca="1" si="41"/>
        <v>#NAME?</v>
      </c>
      <c r="Y143" t="e">
        <f t="shared" ca="1" si="51"/>
        <v>#NAME?</v>
      </c>
      <c r="Z143" s="25" t="e">
        <f t="shared" ca="1" si="42"/>
        <v>#NAME?</v>
      </c>
      <c r="AA143" s="26" t="e">
        <f t="shared" ca="1" si="48"/>
        <v>#NAME?</v>
      </c>
      <c r="AB143" s="27" t="e">
        <f t="shared" ca="1" si="43"/>
        <v>#NAME?</v>
      </c>
      <c r="AC143" s="28" t="e">
        <f t="shared" ca="1" si="44"/>
        <v>#NAME?</v>
      </c>
    </row>
    <row r="144" spans="1:29" x14ac:dyDescent="0.25">
      <c r="A144">
        <v>125</v>
      </c>
      <c r="B144">
        <v>1.25</v>
      </c>
      <c r="C144">
        <f t="shared" si="28"/>
        <v>4.25</v>
      </c>
      <c r="D144">
        <f t="shared" si="29"/>
        <v>82.071516261094132</v>
      </c>
      <c r="E144">
        <f t="shared" si="30"/>
        <v>1174.9556524425827</v>
      </c>
      <c r="F144" s="23" t="e">
        <f t="shared" ca="1" si="45"/>
        <v>#NAME?</v>
      </c>
      <c r="G144">
        <f t="shared" si="31"/>
        <v>8</v>
      </c>
      <c r="H144">
        <f t="shared" si="32"/>
        <v>900</v>
      </c>
      <c r="I144" s="23">
        <f t="shared" si="33"/>
        <v>56.745017305465637</v>
      </c>
      <c r="J144">
        <f t="shared" si="34"/>
        <v>0.14098154128555435</v>
      </c>
      <c r="K144" s="24" t="e">
        <f t="shared" ca="1" si="35"/>
        <v>#NAME?</v>
      </c>
      <c r="L144" s="23" t="e">
        <f t="shared" ca="1" si="27"/>
        <v>#NAME?</v>
      </c>
      <c r="M144" s="25" t="e">
        <f t="shared" ca="1" si="46"/>
        <v>#NAME?</v>
      </c>
      <c r="N144" s="26" t="e">
        <f ca="1">[1]!CEQUEL("ROCKET","AR",'Loomis-Task5(equations)'!$B$15,1,'Loomis-Task5(equations)'!$B$4,"Mass",3,"HTPB",90,"IPDI (ARC)",10,"AIR (500 K)",100,"OPT:FOX","O","OF",'Loomis-Task5(equations)'!M144,1,0,"CSTAR",FALSE,FALSE)</f>
        <v>#NAME?</v>
      </c>
      <c r="O144" s="26" t="e">
        <f t="shared" ca="1" si="36"/>
        <v>#NAME?</v>
      </c>
      <c r="P144" s="25" t="e">
        <f ca="1">[1]!CEQUEL("ROCKET","AR",'Loomis-Task5(equations)'!U144,1,'Loomis-Task5(equations)'!AC144,"Mass",3,"HTPB",90,"IPDI (ARC)",10,"AIR (500 K)",100,"OPT:FOX","O","OF",'Loomis-Task5(equations)'!M144,1,0,"ISPV",FALSE,FALSE)</f>
        <v>#NAME?</v>
      </c>
      <c r="Q144" s="23" t="e">
        <f t="shared" ca="1" si="37"/>
        <v>#NAME?</v>
      </c>
      <c r="R144" s="25" t="e">
        <f t="shared" ca="1" si="38"/>
        <v>#NAME?</v>
      </c>
      <c r="S144" s="23" t="e">
        <f t="shared" ca="1" si="50"/>
        <v>#NAME?</v>
      </c>
      <c r="T144" s="23" t="e">
        <f t="shared" ca="1" si="39"/>
        <v>#NAME?</v>
      </c>
      <c r="U144" s="25" t="e">
        <f t="shared" ca="1" si="49"/>
        <v>#NAME?</v>
      </c>
      <c r="V144" s="25" t="e">
        <f t="shared" ca="1" si="47"/>
        <v>#NAME?</v>
      </c>
      <c r="W144" s="25" t="e">
        <f t="shared" ca="1" si="40"/>
        <v>#NAME?</v>
      </c>
      <c r="X144" s="25" t="e">
        <f t="shared" ca="1" si="41"/>
        <v>#NAME?</v>
      </c>
      <c r="Y144" t="e">
        <f t="shared" ca="1" si="51"/>
        <v>#NAME?</v>
      </c>
      <c r="Z144" s="25" t="e">
        <f t="shared" ca="1" si="42"/>
        <v>#NAME?</v>
      </c>
      <c r="AA144" s="26" t="e">
        <f t="shared" ca="1" si="48"/>
        <v>#NAME?</v>
      </c>
      <c r="AB144" s="27" t="e">
        <f t="shared" ca="1" si="43"/>
        <v>#NAME?</v>
      </c>
      <c r="AC144" s="28" t="e">
        <f t="shared" ca="1" si="44"/>
        <v>#NAME?</v>
      </c>
    </row>
    <row r="145" spans="1:29" x14ac:dyDescent="0.25">
      <c r="A145">
        <v>126</v>
      </c>
      <c r="B145">
        <v>1.26</v>
      </c>
      <c r="C145">
        <f t="shared" si="28"/>
        <v>4.26</v>
      </c>
      <c r="D145">
        <f t="shared" si="29"/>
        <v>81.682148398581575</v>
      </c>
      <c r="E145">
        <f t="shared" si="30"/>
        <v>1177.7202539777415</v>
      </c>
      <c r="F145" s="23" t="e">
        <f t="shared" ca="1" si="45"/>
        <v>#NAME?</v>
      </c>
      <c r="G145">
        <f t="shared" si="31"/>
        <v>8</v>
      </c>
      <c r="H145">
        <f t="shared" si="32"/>
        <v>900</v>
      </c>
      <c r="I145" s="23">
        <f t="shared" si="33"/>
        <v>57.01236684028612</v>
      </c>
      <c r="J145">
        <f t="shared" si="34"/>
        <v>0.14032043297572824</v>
      </c>
      <c r="K145" s="24" t="e">
        <f t="shared" ca="1" si="35"/>
        <v>#NAME?</v>
      </c>
      <c r="L145" s="23" t="e">
        <f t="shared" ca="1" si="27"/>
        <v>#NAME?</v>
      </c>
      <c r="M145" s="25" t="e">
        <f t="shared" ca="1" si="46"/>
        <v>#NAME?</v>
      </c>
      <c r="N145" s="26" t="e">
        <f ca="1">[1]!CEQUEL("ROCKET","AR",'Loomis-Task5(equations)'!$B$15,1,'Loomis-Task5(equations)'!$B$4,"Mass",3,"HTPB",90,"IPDI (ARC)",10,"AIR (500 K)",100,"OPT:FOX","O","OF",'Loomis-Task5(equations)'!M145,1,0,"CSTAR",FALSE,FALSE)</f>
        <v>#NAME?</v>
      </c>
      <c r="O145" s="26" t="e">
        <f t="shared" ca="1" si="36"/>
        <v>#NAME?</v>
      </c>
      <c r="P145" s="25" t="e">
        <f ca="1">[1]!CEQUEL("ROCKET","AR",'Loomis-Task5(equations)'!U145,1,'Loomis-Task5(equations)'!AC145,"Mass",3,"HTPB",90,"IPDI (ARC)",10,"AIR (500 K)",100,"OPT:FOX","O","OF",'Loomis-Task5(equations)'!M145,1,0,"ISPV",FALSE,FALSE)</f>
        <v>#NAME?</v>
      </c>
      <c r="Q145" s="23" t="e">
        <f t="shared" ca="1" si="37"/>
        <v>#NAME?</v>
      </c>
      <c r="R145" s="25" t="e">
        <f t="shared" ca="1" si="38"/>
        <v>#NAME?</v>
      </c>
      <c r="S145" s="23" t="e">
        <f t="shared" ca="1" si="50"/>
        <v>#NAME?</v>
      </c>
      <c r="T145" s="23" t="e">
        <f t="shared" ca="1" si="39"/>
        <v>#NAME?</v>
      </c>
      <c r="U145" s="25" t="e">
        <f t="shared" ca="1" si="49"/>
        <v>#NAME?</v>
      </c>
      <c r="V145" s="25" t="e">
        <f t="shared" ca="1" si="47"/>
        <v>#NAME?</v>
      </c>
      <c r="W145" s="25" t="e">
        <f t="shared" ca="1" si="40"/>
        <v>#NAME?</v>
      </c>
      <c r="X145" s="25" t="e">
        <f t="shared" ca="1" si="41"/>
        <v>#NAME?</v>
      </c>
      <c r="Y145" t="e">
        <f t="shared" ca="1" si="51"/>
        <v>#NAME?</v>
      </c>
      <c r="Z145" s="25" t="e">
        <f t="shared" ca="1" si="42"/>
        <v>#NAME?</v>
      </c>
      <c r="AA145" s="26" t="e">
        <f t="shared" ca="1" si="48"/>
        <v>#NAME?</v>
      </c>
      <c r="AB145" s="27" t="e">
        <f t="shared" ca="1" si="43"/>
        <v>#NAME?</v>
      </c>
      <c r="AC145" s="28" t="e">
        <f t="shared" ca="1" si="44"/>
        <v>#NAME?</v>
      </c>
    </row>
    <row r="146" spans="1:29" x14ac:dyDescent="0.25">
      <c r="A146">
        <v>127</v>
      </c>
      <c r="B146">
        <v>1.27</v>
      </c>
      <c r="C146">
        <f t="shared" si="28"/>
        <v>4.2699999999999996</v>
      </c>
      <c r="D146">
        <f t="shared" si="29"/>
        <v>81.291865452960877</v>
      </c>
      <c r="E146">
        <f t="shared" si="30"/>
        <v>1180.4848555129006</v>
      </c>
      <c r="F146" s="23" t="e">
        <f t="shared" ca="1" si="45"/>
        <v>#NAME?</v>
      </c>
      <c r="G146">
        <f t="shared" si="31"/>
        <v>8</v>
      </c>
      <c r="H146">
        <f t="shared" si="32"/>
        <v>900</v>
      </c>
      <c r="I146" s="23">
        <f t="shared" si="33"/>
        <v>57.280344693637332</v>
      </c>
      <c r="J146">
        <f t="shared" si="34"/>
        <v>0.13966396401397066</v>
      </c>
      <c r="K146" s="24" t="e">
        <f t="shared" ca="1" si="35"/>
        <v>#NAME?</v>
      </c>
      <c r="L146" s="23" t="e">
        <f t="shared" ca="1" si="27"/>
        <v>#NAME?</v>
      </c>
      <c r="M146" s="25" t="e">
        <f t="shared" ca="1" si="46"/>
        <v>#NAME?</v>
      </c>
      <c r="N146" s="26" t="e">
        <f ca="1">[1]!CEQUEL("ROCKET","AR",'Loomis-Task5(equations)'!$B$15,1,'Loomis-Task5(equations)'!$B$4,"Mass",3,"HTPB",90,"IPDI (ARC)",10,"AIR (500 K)",100,"OPT:FOX","O","OF",'Loomis-Task5(equations)'!M146,1,0,"CSTAR",FALSE,FALSE)</f>
        <v>#NAME?</v>
      </c>
      <c r="O146" s="26" t="e">
        <f t="shared" ca="1" si="36"/>
        <v>#NAME?</v>
      </c>
      <c r="P146" s="25" t="e">
        <f ca="1">[1]!CEQUEL("ROCKET","AR",'Loomis-Task5(equations)'!U146,1,'Loomis-Task5(equations)'!AC146,"Mass",3,"HTPB",90,"IPDI (ARC)",10,"AIR (500 K)",100,"OPT:FOX","O","OF",'Loomis-Task5(equations)'!M146,1,0,"ISPV",FALSE,FALSE)</f>
        <v>#NAME?</v>
      </c>
      <c r="Q146" s="23" t="e">
        <f t="shared" ca="1" si="37"/>
        <v>#NAME?</v>
      </c>
      <c r="R146" s="25" t="e">
        <f t="shared" ca="1" si="38"/>
        <v>#NAME?</v>
      </c>
      <c r="S146" s="23" t="e">
        <f t="shared" ca="1" si="50"/>
        <v>#NAME?</v>
      </c>
      <c r="T146" s="23" t="e">
        <f t="shared" ca="1" si="39"/>
        <v>#NAME?</v>
      </c>
      <c r="U146" s="25" t="e">
        <f t="shared" ca="1" si="49"/>
        <v>#NAME?</v>
      </c>
      <c r="V146" s="25" t="e">
        <f t="shared" ca="1" si="47"/>
        <v>#NAME?</v>
      </c>
      <c r="W146" s="25" t="e">
        <f t="shared" ca="1" si="40"/>
        <v>#NAME?</v>
      </c>
      <c r="X146" s="25" t="e">
        <f t="shared" ca="1" si="41"/>
        <v>#NAME?</v>
      </c>
      <c r="Y146" t="e">
        <f t="shared" ca="1" si="51"/>
        <v>#NAME?</v>
      </c>
      <c r="Z146" s="25" t="e">
        <f t="shared" ca="1" si="42"/>
        <v>#NAME?</v>
      </c>
      <c r="AA146" s="26" t="e">
        <f t="shared" ca="1" si="48"/>
        <v>#NAME?</v>
      </c>
      <c r="AB146" s="27" t="e">
        <f t="shared" ca="1" si="43"/>
        <v>#NAME?</v>
      </c>
      <c r="AC146" s="28" t="e">
        <f t="shared" ca="1" si="44"/>
        <v>#NAME?</v>
      </c>
    </row>
    <row r="147" spans="1:29" x14ac:dyDescent="0.25">
      <c r="A147">
        <v>128</v>
      </c>
      <c r="B147">
        <v>1.28</v>
      </c>
      <c r="C147">
        <f t="shared" si="28"/>
        <v>4.28</v>
      </c>
      <c r="D147">
        <f t="shared" si="29"/>
        <v>80.900667424232026</v>
      </c>
      <c r="E147">
        <f t="shared" si="30"/>
        <v>1183.2494570480596</v>
      </c>
      <c r="F147" s="23" t="e">
        <f t="shared" ca="1" si="45"/>
        <v>#NAME?</v>
      </c>
      <c r="G147">
        <f t="shared" si="31"/>
        <v>8</v>
      </c>
      <c r="H147">
        <f t="shared" si="32"/>
        <v>900</v>
      </c>
      <c r="I147" s="23">
        <f t="shared" si="33"/>
        <v>57.548950865519267</v>
      </c>
      <c r="J147">
        <f t="shared" si="34"/>
        <v>0.13901209109258045</v>
      </c>
      <c r="K147" s="24" t="e">
        <f t="shared" ca="1" si="35"/>
        <v>#NAME?</v>
      </c>
      <c r="L147" s="23" t="e">
        <f t="shared" ref="L147:L210" ca="1" si="52">2*PI()*$B$3*C147*$B$2*K147</f>
        <v>#NAME?</v>
      </c>
      <c r="M147" s="25" t="e">
        <f t="shared" ca="1" si="46"/>
        <v>#NAME?</v>
      </c>
      <c r="N147" s="26" t="e">
        <f ca="1">[1]!CEQUEL("ROCKET","AR",'Loomis-Task5(equations)'!$B$15,1,'Loomis-Task5(equations)'!$B$4,"Mass",3,"HTPB",90,"IPDI (ARC)",10,"AIR (500 K)",100,"OPT:FOX","O","OF",'Loomis-Task5(equations)'!M147,1,0,"CSTAR",FALSE,FALSE)</f>
        <v>#NAME?</v>
      </c>
      <c r="O147" s="26" t="e">
        <f t="shared" ca="1" si="36"/>
        <v>#NAME?</v>
      </c>
      <c r="P147" s="25" t="e">
        <f ca="1">[1]!CEQUEL("ROCKET","AR",'Loomis-Task5(equations)'!U147,1,'Loomis-Task5(equations)'!AC147,"Mass",3,"HTPB",90,"IPDI (ARC)",10,"AIR (500 K)",100,"OPT:FOX","O","OF",'Loomis-Task5(equations)'!M147,1,0,"ISPV",FALSE,FALSE)</f>
        <v>#NAME?</v>
      </c>
      <c r="Q147" s="23" t="e">
        <f t="shared" ca="1" si="37"/>
        <v>#NAME?</v>
      </c>
      <c r="R147" s="25" t="e">
        <f t="shared" ca="1" si="38"/>
        <v>#NAME?</v>
      </c>
      <c r="S147" s="23" t="e">
        <f t="shared" ca="1" si="50"/>
        <v>#NAME?</v>
      </c>
      <c r="T147" s="23" t="e">
        <f t="shared" ca="1" si="39"/>
        <v>#NAME?</v>
      </c>
      <c r="U147" s="25" t="e">
        <f t="shared" ca="1" si="49"/>
        <v>#NAME?</v>
      </c>
      <c r="V147" s="25" t="e">
        <f t="shared" ca="1" si="47"/>
        <v>#NAME?</v>
      </c>
      <c r="W147" s="25" t="e">
        <f t="shared" ca="1" si="40"/>
        <v>#NAME?</v>
      </c>
      <c r="X147" s="25" t="e">
        <f t="shared" ca="1" si="41"/>
        <v>#NAME?</v>
      </c>
      <c r="Y147" t="e">
        <f t="shared" ca="1" si="51"/>
        <v>#NAME?</v>
      </c>
      <c r="Z147" s="25" t="e">
        <f t="shared" ca="1" si="42"/>
        <v>#NAME?</v>
      </c>
      <c r="AA147" s="26" t="e">
        <f t="shared" ca="1" si="48"/>
        <v>#NAME?</v>
      </c>
      <c r="AB147" s="27" t="e">
        <f t="shared" ca="1" si="43"/>
        <v>#NAME?</v>
      </c>
      <c r="AC147" s="28" t="e">
        <f t="shared" ca="1" si="44"/>
        <v>#NAME?</v>
      </c>
    </row>
    <row r="148" spans="1:29" x14ac:dyDescent="0.25">
      <c r="A148">
        <v>129</v>
      </c>
      <c r="B148">
        <v>1.29</v>
      </c>
      <c r="C148">
        <f t="shared" ref="C148:C211" si="53">3+B148</f>
        <v>4.29</v>
      </c>
      <c r="D148">
        <f t="shared" ref="D148:D211" si="54">$B$3*PI()*($B$1^2-C148^2)*44</f>
        <v>80.508554312395049</v>
      </c>
      <c r="E148">
        <f t="shared" ref="E148:E211" si="55">PI()*2*C148*$B$2</f>
        <v>1186.0140585832187</v>
      </c>
      <c r="F148" s="23" t="e">
        <f t="shared" ca="1" si="45"/>
        <v>#NAME?</v>
      </c>
      <c r="G148">
        <f t="shared" ref="G148:G211" si="56">$B$5</f>
        <v>8</v>
      </c>
      <c r="H148">
        <f t="shared" ref="H148:H211" si="57">$B$6</f>
        <v>900</v>
      </c>
      <c r="I148" s="23">
        <f t="shared" ref="I148:I211" si="58">PI()*C148^2</f>
        <v>57.818185355931909</v>
      </c>
      <c r="J148">
        <f t="shared" ref="J148:J211" si="59">G148/(PI()*C148^2)</f>
        <v>0.13836477140801917</v>
      </c>
      <c r="K148" s="24" t="e">
        <f t="shared" ref="K148:K211" ca="1" si="60">$B$8*J148^$B$9 *U147^$B$10 *H148^$B$11 / (100^$B$10 * 530^$B$11)</f>
        <v>#NAME?</v>
      </c>
      <c r="L148" s="23" t="e">
        <f t="shared" ca="1" si="52"/>
        <v>#NAME?</v>
      </c>
      <c r="M148" s="25" t="e">
        <f t="shared" ca="1" si="46"/>
        <v>#NAME?</v>
      </c>
      <c r="N148" s="26" t="e">
        <f ca="1">[1]!CEQUEL("ROCKET","AR",'Loomis-Task5(equations)'!$B$15,1,'Loomis-Task5(equations)'!$B$4,"Mass",3,"HTPB",90,"IPDI (ARC)",10,"AIR (500 K)",100,"OPT:FOX","O","OF",'Loomis-Task5(equations)'!M148,1,0,"CSTAR",FALSE,FALSE)</f>
        <v>#NAME?</v>
      </c>
      <c r="O148" s="26" t="e">
        <f t="shared" ref="O148:O211" ca="1" si="61">N148</f>
        <v>#NAME?</v>
      </c>
      <c r="P148" s="25" t="e">
        <f ca="1">[1]!CEQUEL("ROCKET","AR",'Loomis-Task5(equations)'!U148,1,'Loomis-Task5(equations)'!AC148,"Mass",3,"HTPB",90,"IPDI (ARC)",10,"AIR (500 K)",100,"OPT:FOX","O","OF",'Loomis-Task5(equations)'!M148,1,0,"ISPV",FALSE,FALSE)</f>
        <v>#NAME?</v>
      </c>
      <c r="Q148" s="23" t="e">
        <f t="shared" ref="Q148:Q211" ca="1" si="62">P148*32.2/N148</f>
        <v>#NAME?</v>
      </c>
      <c r="R148" s="25" t="e">
        <f t="shared" ref="R148:R211" ca="1" si="63">Q148-($B$12/U148)*AC148</f>
        <v>#NAME?</v>
      </c>
      <c r="S148" s="23" t="e">
        <f t="shared" ca="1" si="50"/>
        <v>#NAME?</v>
      </c>
      <c r="T148" s="23" t="e">
        <f t="shared" ref="T148:T211" ca="1" si="64">PI()*(S148^2)/4</f>
        <v>#NAME?</v>
      </c>
      <c r="U148" s="25" t="e">
        <f t="shared" ca="1" si="49"/>
        <v>#NAME?</v>
      </c>
      <c r="V148" s="25" t="e">
        <f t="shared" ca="1" si="47"/>
        <v>#NAME?</v>
      </c>
      <c r="W148" s="25" t="e">
        <f t="shared" ref="W148:W211" ca="1" si="65">(Q148-($B$12/U148)*AC148)*T148*U148</f>
        <v>#NAME?</v>
      </c>
      <c r="X148" s="25" t="e">
        <f t="shared" ref="X148:X211" ca="1" si="66">Z148-W148</f>
        <v>#NAME?</v>
      </c>
      <c r="Y148" t="e">
        <f t="shared" ca="1" si="51"/>
        <v>#NAME?</v>
      </c>
      <c r="Z148" s="25" t="e">
        <f t="shared" ref="Z148:Z211" ca="1" si="67">(L148+G148)*Y148-G148*Y148+(U148-$B$12)*T148</f>
        <v>#NAME?</v>
      </c>
      <c r="AA148" s="26" t="e">
        <f t="shared" ca="1" si="48"/>
        <v>#NAME?</v>
      </c>
      <c r="AB148" s="27" t="e">
        <f t="shared" ref="AB148:AB211" ca="1" si="68">S149-S148</f>
        <v>#NAME?</v>
      </c>
      <c r="AC148" s="28" t="e">
        <f t="shared" ref="AC148:AC211" ca="1" si="69">(3*$T$19)/T148</f>
        <v>#NAME?</v>
      </c>
    </row>
    <row r="149" spans="1:29" x14ac:dyDescent="0.25">
      <c r="A149">
        <v>130</v>
      </c>
      <c r="B149">
        <v>1.3</v>
      </c>
      <c r="C149">
        <f t="shared" si="53"/>
        <v>4.3</v>
      </c>
      <c r="D149">
        <f t="shared" si="54"/>
        <v>80.115526117449946</v>
      </c>
      <c r="E149">
        <f t="shared" si="55"/>
        <v>1188.7786601183777</v>
      </c>
      <c r="F149" s="23" t="e">
        <f t="shared" ref="F149:F212" ca="1" si="70">F148+(B149-B148)/K148</f>
        <v>#NAME?</v>
      </c>
      <c r="G149">
        <f t="shared" si="56"/>
        <v>8</v>
      </c>
      <c r="H149">
        <f t="shared" si="57"/>
        <v>900</v>
      </c>
      <c r="I149" s="23">
        <f t="shared" si="58"/>
        <v>58.088048164875268</v>
      </c>
      <c r="J149">
        <f t="shared" si="59"/>
        <v>0.13772196265388456</v>
      </c>
      <c r="K149" s="24" t="e">
        <f t="shared" ca="1" si="60"/>
        <v>#NAME?</v>
      </c>
      <c r="L149" s="23" t="e">
        <f t="shared" ca="1" si="52"/>
        <v>#NAME?</v>
      </c>
      <c r="M149" s="25" t="e">
        <f t="shared" ref="M149:M212" ca="1" si="71">G149/L149</f>
        <v>#NAME?</v>
      </c>
      <c r="N149" s="26" t="e">
        <f ca="1">[1]!CEQUEL("ROCKET","AR",'Loomis-Task5(equations)'!$B$15,1,'Loomis-Task5(equations)'!$B$4,"Mass",3,"HTPB",90,"IPDI (ARC)",10,"AIR (500 K)",100,"OPT:FOX","O","OF",'Loomis-Task5(equations)'!M149,1,0,"CSTAR",FALSE,FALSE)</f>
        <v>#NAME?</v>
      </c>
      <c r="O149" s="26" t="e">
        <f t="shared" ca="1" si="61"/>
        <v>#NAME?</v>
      </c>
      <c r="P149" s="25" t="e">
        <f ca="1">[1]!CEQUEL("ROCKET","AR",'Loomis-Task5(equations)'!U149,1,'Loomis-Task5(equations)'!AC149,"Mass",3,"HTPB",90,"IPDI (ARC)",10,"AIR (500 K)",100,"OPT:FOX","O","OF",'Loomis-Task5(equations)'!M149,1,0,"ISPV",FALSE,FALSE)</f>
        <v>#NAME?</v>
      </c>
      <c r="Q149" s="23" t="e">
        <f t="shared" ca="1" si="62"/>
        <v>#NAME?</v>
      </c>
      <c r="R149" s="25" t="e">
        <f t="shared" ca="1" si="63"/>
        <v>#NAME?</v>
      </c>
      <c r="S149" s="23" t="e">
        <f t="shared" ca="1" si="50"/>
        <v>#NAME?</v>
      </c>
      <c r="T149" s="23" t="e">
        <f t="shared" ca="1" si="64"/>
        <v>#NAME?</v>
      </c>
      <c r="U149" s="25" t="e">
        <f t="shared" ca="1" si="49"/>
        <v>#NAME?</v>
      </c>
      <c r="V149" s="25" t="e">
        <f t="shared" ref="V149:V212" ca="1" si="72">Q149*U149*T149</f>
        <v>#NAME?</v>
      </c>
      <c r="W149" s="25" t="e">
        <f t="shared" ca="1" si="65"/>
        <v>#NAME?</v>
      </c>
      <c r="X149" s="25" t="e">
        <f t="shared" ca="1" si="66"/>
        <v>#NAME?</v>
      </c>
      <c r="Y149" t="e">
        <f t="shared" ca="1" si="51"/>
        <v>#NAME?</v>
      </c>
      <c r="Z149" s="25" t="e">
        <f t="shared" ca="1" si="67"/>
        <v>#NAME?</v>
      </c>
      <c r="AA149" s="26" t="e">
        <f t="shared" ref="AA149:AA212" ca="1" si="73">(W149+W148)/(2)*(F149-F148)</f>
        <v>#NAME?</v>
      </c>
      <c r="AB149" s="27" t="e">
        <f t="shared" ca="1" si="68"/>
        <v>#NAME?</v>
      </c>
      <c r="AC149" s="28" t="e">
        <f t="shared" ca="1" si="69"/>
        <v>#NAME?</v>
      </c>
    </row>
    <row r="150" spans="1:29" x14ac:dyDescent="0.25">
      <c r="A150">
        <v>131</v>
      </c>
      <c r="B150">
        <v>1.31</v>
      </c>
      <c r="C150">
        <f t="shared" si="53"/>
        <v>4.3100000000000005</v>
      </c>
      <c r="D150">
        <f t="shared" si="54"/>
        <v>79.72158283939666</v>
      </c>
      <c r="E150">
        <f t="shared" si="55"/>
        <v>1191.5432616535368</v>
      </c>
      <c r="F150" s="23" t="e">
        <f t="shared" ca="1" si="70"/>
        <v>#NAME?</v>
      </c>
      <c r="G150">
        <f t="shared" si="56"/>
        <v>8</v>
      </c>
      <c r="H150">
        <f t="shared" si="57"/>
        <v>900</v>
      </c>
      <c r="I150" s="23">
        <f t="shared" si="58"/>
        <v>58.35853929234937</v>
      </c>
      <c r="J150">
        <f t="shared" si="59"/>
        <v>0.13708362301399782</v>
      </c>
      <c r="K150" s="24" t="e">
        <f t="shared" ca="1" si="60"/>
        <v>#NAME?</v>
      </c>
      <c r="L150" s="23" t="e">
        <f t="shared" ca="1" si="52"/>
        <v>#NAME?</v>
      </c>
      <c r="M150" s="25" t="e">
        <f t="shared" ca="1" si="71"/>
        <v>#NAME?</v>
      </c>
      <c r="N150" s="26" t="e">
        <f ca="1">[1]!CEQUEL("ROCKET","AR",'Loomis-Task5(equations)'!$B$15,1,'Loomis-Task5(equations)'!$B$4,"Mass",3,"HTPB",90,"IPDI (ARC)",10,"AIR (500 K)",100,"OPT:FOX","O","OF",'Loomis-Task5(equations)'!M150,1,0,"CSTAR",FALSE,FALSE)</f>
        <v>#NAME?</v>
      </c>
      <c r="O150" s="26" t="e">
        <f t="shared" ca="1" si="61"/>
        <v>#NAME?</v>
      </c>
      <c r="P150" s="25" t="e">
        <f ca="1">[1]!CEQUEL("ROCKET","AR",'Loomis-Task5(equations)'!U150,1,'Loomis-Task5(equations)'!AC150,"Mass",3,"HTPB",90,"IPDI (ARC)",10,"AIR (500 K)",100,"OPT:FOX","O","OF",'Loomis-Task5(equations)'!M150,1,0,"ISPV",FALSE,FALSE)</f>
        <v>#NAME?</v>
      </c>
      <c r="Q150" s="23" t="e">
        <f t="shared" ca="1" si="62"/>
        <v>#NAME?</v>
      </c>
      <c r="R150" s="25" t="e">
        <f t="shared" ca="1" si="63"/>
        <v>#NAME?</v>
      </c>
      <c r="S150" s="23" t="e">
        <f t="shared" ca="1" si="50"/>
        <v>#NAME?</v>
      </c>
      <c r="T150" s="23" t="e">
        <f t="shared" ca="1" si="64"/>
        <v>#NAME?</v>
      </c>
      <c r="U150" s="25" t="e">
        <f t="shared" ref="U150:U213" ca="1" si="74">N150*(G150+L150)/(T150*32.2)</f>
        <v>#NAME?</v>
      </c>
      <c r="V150" s="25" t="e">
        <f t="shared" ca="1" si="72"/>
        <v>#NAME?</v>
      </c>
      <c r="W150" s="25" t="e">
        <f t="shared" ca="1" si="65"/>
        <v>#NAME?</v>
      </c>
      <c r="X150" s="25" t="e">
        <f t="shared" ca="1" si="66"/>
        <v>#NAME?</v>
      </c>
      <c r="Y150" t="e">
        <f t="shared" ca="1" si="51"/>
        <v>#NAME?</v>
      </c>
      <c r="Z150" s="25" t="e">
        <f t="shared" ca="1" si="67"/>
        <v>#NAME?</v>
      </c>
      <c r="AA150" s="26" t="e">
        <f t="shared" ca="1" si="73"/>
        <v>#NAME?</v>
      </c>
      <c r="AB150" s="27" t="e">
        <f t="shared" ca="1" si="68"/>
        <v>#NAME?</v>
      </c>
      <c r="AC150" s="28" t="e">
        <f t="shared" ca="1" si="69"/>
        <v>#NAME?</v>
      </c>
    </row>
    <row r="151" spans="1:29" x14ac:dyDescent="0.25">
      <c r="A151">
        <v>132</v>
      </c>
      <c r="B151">
        <v>1.32</v>
      </c>
      <c r="C151">
        <f t="shared" si="53"/>
        <v>4.32</v>
      </c>
      <c r="D151">
        <f t="shared" si="54"/>
        <v>79.326724478235292</v>
      </c>
      <c r="E151">
        <f t="shared" si="55"/>
        <v>1194.3078631886958</v>
      </c>
      <c r="F151" s="23" t="e">
        <f t="shared" ca="1" si="70"/>
        <v>#NAME?</v>
      </c>
      <c r="G151">
        <f t="shared" si="56"/>
        <v>8</v>
      </c>
      <c r="H151">
        <f t="shared" si="57"/>
        <v>900</v>
      </c>
      <c r="I151" s="23">
        <f t="shared" si="58"/>
        <v>58.629658738354159</v>
      </c>
      <c r="J151">
        <f t="shared" si="59"/>
        <v>0.136449711155603</v>
      </c>
      <c r="K151" s="24" t="e">
        <f t="shared" ca="1" si="60"/>
        <v>#NAME?</v>
      </c>
      <c r="L151" s="23" t="e">
        <f t="shared" ca="1" si="52"/>
        <v>#NAME?</v>
      </c>
      <c r="M151" s="25" t="e">
        <f t="shared" ca="1" si="71"/>
        <v>#NAME?</v>
      </c>
      <c r="N151" s="26" t="e">
        <f ca="1">[1]!CEQUEL("ROCKET","AR",'Loomis-Task5(equations)'!$B$15,1,'Loomis-Task5(equations)'!$B$4,"Mass",3,"HTPB",90,"IPDI (ARC)",10,"AIR (500 K)",100,"OPT:FOX","O","OF",'Loomis-Task5(equations)'!M151,1,0,"CSTAR",FALSE,FALSE)</f>
        <v>#NAME?</v>
      </c>
      <c r="O151" s="26" t="e">
        <f t="shared" ca="1" si="61"/>
        <v>#NAME?</v>
      </c>
      <c r="P151" s="25" t="e">
        <f ca="1">[1]!CEQUEL("ROCKET","AR",'Loomis-Task5(equations)'!U151,1,'Loomis-Task5(equations)'!AC151,"Mass",3,"HTPB",90,"IPDI (ARC)",10,"AIR (500 K)",100,"OPT:FOX","O","OF",'Loomis-Task5(equations)'!M151,1,0,"ISPV",FALSE,FALSE)</f>
        <v>#NAME?</v>
      </c>
      <c r="Q151" s="23" t="e">
        <f t="shared" ca="1" si="62"/>
        <v>#NAME?</v>
      </c>
      <c r="R151" s="25" t="e">
        <f t="shared" ca="1" si="63"/>
        <v>#NAME?</v>
      </c>
      <c r="S151" s="23" t="e">
        <f t="shared" ca="1" si="50"/>
        <v>#NAME?</v>
      </c>
      <c r="T151" s="23" t="e">
        <f t="shared" ca="1" si="64"/>
        <v>#NAME?</v>
      </c>
      <c r="U151" s="25" t="e">
        <f t="shared" ca="1" si="74"/>
        <v>#NAME?</v>
      </c>
      <c r="V151" s="25" t="e">
        <f t="shared" ca="1" si="72"/>
        <v>#NAME?</v>
      </c>
      <c r="W151" s="25" t="e">
        <f t="shared" ca="1" si="65"/>
        <v>#NAME?</v>
      </c>
      <c r="X151" s="25" t="e">
        <f t="shared" ca="1" si="66"/>
        <v>#NAME?</v>
      </c>
      <c r="Y151" t="e">
        <f t="shared" ca="1" si="51"/>
        <v>#NAME?</v>
      </c>
      <c r="Z151" s="25" t="e">
        <f t="shared" ca="1" si="67"/>
        <v>#NAME?</v>
      </c>
      <c r="AA151" s="26" t="e">
        <f t="shared" ca="1" si="73"/>
        <v>#NAME?</v>
      </c>
      <c r="AB151" s="27" t="e">
        <f t="shared" ca="1" si="68"/>
        <v>#NAME?</v>
      </c>
      <c r="AC151" s="28" t="e">
        <f t="shared" ca="1" si="69"/>
        <v>#NAME?</v>
      </c>
    </row>
    <row r="152" spans="1:29" x14ac:dyDescent="0.25">
      <c r="A152">
        <v>133</v>
      </c>
      <c r="B152">
        <v>1.33</v>
      </c>
      <c r="C152">
        <f t="shared" si="53"/>
        <v>4.33</v>
      </c>
      <c r="D152">
        <f t="shared" si="54"/>
        <v>78.930951033965769</v>
      </c>
      <c r="E152">
        <f t="shared" si="55"/>
        <v>1197.0724647238546</v>
      </c>
      <c r="F152" s="23" t="e">
        <f t="shared" ca="1" si="70"/>
        <v>#NAME?</v>
      </c>
      <c r="G152">
        <f t="shared" si="56"/>
        <v>8</v>
      </c>
      <c r="H152">
        <f t="shared" si="57"/>
        <v>900</v>
      </c>
      <c r="I152" s="23">
        <f t="shared" si="58"/>
        <v>58.901406502889671</v>
      </c>
      <c r="J152">
        <f t="shared" si="59"/>
        <v>0.13582018622267575</v>
      </c>
      <c r="K152" s="24" t="e">
        <f t="shared" ca="1" si="60"/>
        <v>#NAME?</v>
      </c>
      <c r="L152" s="23" t="e">
        <f t="shared" ca="1" si="52"/>
        <v>#NAME?</v>
      </c>
      <c r="M152" s="25" t="e">
        <f t="shared" ca="1" si="71"/>
        <v>#NAME?</v>
      </c>
      <c r="N152" s="26" t="e">
        <f ca="1">[1]!CEQUEL("ROCKET","AR",'Loomis-Task5(equations)'!$B$15,1,'Loomis-Task5(equations)'!$B$4,"Mass",3,"HTPB",90,"IPDI (ARC)",10,"AIR (500 K)",100,"OPT:FOX","O","OF",'Loomis-Task5(equations)'!M152,1,0,"CSTAR",FALSE,FALSE)</f>
        <v>#NAME?</v>
      </c>
      <c r="O152" s="26" t="e">
        <f t="shared" ca="1" si="61"/>
        <v>#NAME?</v>
      </c>
      <c r="P152" s="25" t="e">
        <f ca="1">[1]!CEQUEL("ROCKET","AR",'Loomis-Task5(equations)'!U152,1,'Loomis-Task5(equations)'!AC152,"Mass",3,"HTPB",90,"IPDI (ARC)",10,"AIR (500 K)",100,"OPT:FOX","O","OF",'Loomis-Task5(equations)'!M152,1,0,"ISPV",FALSE,FALSE)</f>
        <v>#NAME?</v>
      </c>
      <c r="Q152" s="23" t="e">
        <f t="shared" ca="1" si="62"/>
        <v>#NAME?</v>
      </c>
      <c r="R152" s="25" t="e">
        <f t="shared" ca="1" si="63"/>
        <v>#NAME?</v>
      </c>
      <c r="S152" s="23" t="e">
        <f t="shared" ca="1" si="50"/>
        <v>#NAME?</v>
      </c>
      <c r="T152" s="23" t="e">
        <f t="shared" ca="1" si="64"/>
        <v>#NAME?</v>
      </c>
      <c r="U152" s="25" t="e">
        <f t="shared" ca="1" si="74"/>
        <v>#NAME?</v>
      </c>
      <c r="V152" s="25" t="e">
        <f t="shared" ca="1" si="72"/>
        <v>#NAME?</v>
      </c>
      <c r="W152" s="25" t="e">
        <f t="shared" ca="1" si="65"/>
        <v>#NAME?</v>
      </c>
      <c r="X152" s="25" t="e">
        <f t="shared" ca="1" si="66"/>
        <v>#NAME?</v>
      </c>
      <c r="Y152" t="e">
        <f t="shared" ca="1" si="51"/>
        <v>#NAME?</v>
      </c>
      <c r="Z152" s="25" t="e">
        <f t="shared" ca="1" si="67"/>
        <v>#NAME?</v>
      </c>
      <c r="AA152" s="26" t="e">
        <f t="shared" ca="1" si="73"/>
        <v>#NAME?</v>
      </c>
      <c r="AB152" s="27" t="e">
        <f t="shared" ca="1" si="68"/>
        <v>#NAME?</v>
      </c>
      <c r="AC152" s="28" t="e">
        <f t="shared" ca="1" si="69"/>
        <v>#NAME?</v>
      </c>
    </row>
    <row r="153" spans="1:29" x14ac:dyDescent="0.25">
      <c r="A153">
        <v>134</v>
      </c>
      <c r="B153">
        <v>1.34</v>
      </c>
      <c r="C153">
        <f t="shared" si="53"/>
        <v>4.34</v>
      </c>
      <c r="D153">
        <f t="shared" si="54"/>
        <v>78.534262506588107</v>
      </c>
      <c r="E153">
        <f t="shared" si="55"/>
        <v>1199.8370662590137</v>
      </c>
      <c r="F153" s="23" t="e">
        <f t="shared" ca="1" si="70"/>
        <v>#NAME?</v>
      </c>
      <c r="G153">
        <f t="shared" si="56"/>
        <v>8</v>
      </c>
      <c r="H153">
        <f t="shared" si="57"/>
        <v>900</v>
      </c>
      <c r="I153" s="23">
        <f t="shared" si="58"/>
        <v>59.173782585955905</v>
      </c>
      <c r="J153">
        <f t="shared" si="59"/>
        <v>0.13519500782934049</v>
      </c>
      <c r="K153" s="24" t="e">
        <f t="shared" ca="1" si="60"/>
        <v>#NAME?</v>
      </c>
      <c r="L153" s="23" t="e">
        <f t="shared" ca="1" si="52"/>
        <v>#NAME?</v>
      </c>
      <c r="M153" s="25" t="e">
        <f t="shared" ca="1" si="71"/>
        <v>#NAME?</v>
      </c>
      <c r="N153" s="26" t="e">
        <f ca="1">[1]!CEQUEL("ROCKET","AR",'Loomis-Task5(equations)'!$B$15,1,'Loomis-Task5(equations)'!$B$4,"Mass",3,"HTPB",90,"IPDI (ARC)",10,"AIR (500 K)",100,"OPT:FOX","O","OF",'Loomis-Task5(equations)'!M153,1,0,"CSTAR",FALSE,FALSE)</f>
        <v>#NAME?</v>
      </c>
      <c r="O153" s="26" t="e">
        <f t="shared" ca="1" si="61"/>
        <v>#NAME?</v>
      </c>
      <c r="P153" s="25" t="e">
        <f ca="1">[1]!CEQUEL("ROCKET","AR",'Loomis-Task5(equations)'!U153,1,'Loomis-Task5(equations)'!AC153,"Mass",3,"HTPB",90,"IPDI (ARC)",10,"AIR (500 K)",100,"OPT:FOX","O","OF",'Loomis-Task5(equations)'!M153,1,0,"ISPV",FALSE,FALSE)</f>
        <v>#NAME?</v>
      </c>
      <c r="Q153" s="23" t="e">
        <f t="shared" ca="1" si="62"/>
        <v>#NAME?</v>
      </c>
      <c r="R153" s="25" t="e">
        <f t="shared" ca="1" si="63"/>
        <v>#NAME?</v>
      </c>
      <c r="S153" s="23" t="e">
        <f t="shared" ca="1" si="50"/>
        <v>#NAME?</v>
      </c>
      <c r="T153" s="23" t="e">
        <f t="shared" ca="1" si="64"/>
        <v>#NAME?</v>
      </c>
      <c r="U153" s="25" t="e">
        <f t="shared" ca="1" si="74"/>
        <v>#NAME?</v>
      </c>
      <c r="V153" s="25" t="e">
        <f t="shared" ca="1" si="72"/>
        <v>#NAME?</v>
      </c>
      <c r="W153" s="25" t="e">
        <f t="shared" ca="1" si="65"/>
        <v>#NAME?</v>
      </c>
      <c r="X153" s="25" t="e">
        <f t="shared" ca="1" si="66"/>
        <v>#NAME?</v>
      </c>
      <c r="Y153" t="e">
        <f t="shared" ca="1" si="51"/>
        <v>#NAME?</v>
      </c>
      <c r="Z153" s="25" t="e">
        <f t="shared" ca="1" si="67"/>
        <v>#NAME?</v>
      </c>
      <c r="AA153" s="26" t="e">
        <f t="shared" ca="1" si="73"/>
        <v>#NAME?</v>
      </c>
      <c r="AB153" s="27" t="e">
        <f t="shared" ca="1" si="68"/>
        <v>#NAME?</v>
      </c>
      <c r="AC153" s="28" t="e">
        <f t="shared" ca="1" si="69"/>
        <v>#NAME?</v>
      </c>
    </row>
    <row r="154" spans="1:29" x14ac:dyDescent="0.25">
      <c r="A154">
        <v>135</v>
      </c>
      <c r="B154">
        <v>1.35</v>
      </c>
      <c r="C154">
        <f t="shared" si="53"/>
        <v>4.3499999999999996</v>
      </c>
      <c r="D154">
        <f t="shared" si="54"/>
        <v>78.136658896102318</v>
      </c>
      <c r="E154">
        <f t="shared" si="55"/>
        <v>1202.6016677941727</v>
      </c>
      <c r="F154" s="23" t="e">
        <f t="shared" ca="1" si="70"/>
        <v>#NAME?</v>
      </c>
      <c r="G154">
        <f t="shared" si="56"/>
        <v>8</v>
      </c>
      <c r="H154">
        <f t="shared" si="57"/>
        <v>900</v>
      </c>
      <c r="I154" s="23">
        <f t="shared" si="58"/>
        <v>59.446786987552848</v>
      </c>
      <c r="J154">
        <f t="shared" si="59"/>
        <v>0.13457413605339283</v>
      </c>
      <c r="K154" s="24" t="e">
        <f t="shared" ca="1" si="60"/>
        <v>#NAME?</v>
      </c>
      <c r="L154" s="23" t="e">
        <f t="shared" ca="1" si="52"/>
        <v>#NAME?</v>
      </c>
      <c r="M154" s="25" t="e">
        <f t="shared" ca="1" si="71"/>
        <v>#NAME?</v>
      </c>
      <c r="N154" s="26" t="e">
        <f ca="1">[1]!CEQUEL("ROCKET","AR",'Loomis-Task5(equations)'!$B$15,1,'Loomis-Task5(equations)'!$B$4,"Mass",3,"HTPB",90,"IPDI (ARC)",10,"AIR (500 K)",100,"OPT:FOX","O","OF",'Loomis-Task5(equations)'!M154,1,0,"CSTAR",FALSE,FALSE)</f>
        <v>#NAME?</v>
      </c>
      <c r="O154" s="26" t="e">
        <f t="shared" ca="1" si="61"/>
        <v>#NAME?</v>
      </c>
      <c r="P154" s="25" t="e">
        <f ca="1">[1]!CEQUEL("ROCKET","AR",'Loomis-Task5(equations)'!U154,1,'Loomis-Task5(equations)'!AC154,"Mass",3,"HTPB",90,"IPDI (ARC)",10,"AIR (500 K)",100,"OPT:FOX","O","OF",'Loomis-Task5(equations)'!M154,1,0,"ISPV",FALSE,FALSE)</f>
        <v>#NAME?</v>
      </c>
      <c r="Q154" s="23" t="e">
        <f t="shared" ca="1" si="62"/>
        <v>#NAME?</v>
      </c>
      <c r="R154" s="25" t="e">
        <f t="shared" ca="1" si="63"/>
        <v>#NAME?</v>
      </c>
      <c r="S154" s="23" t="e">
        <f t="shared" ref="S154:S217" ca="1" si="75">S153+0.000087*((B154-B153)/K154)*U153</f>
        <v>#NAME?</v>
      </c>
      <c r="T154" s="23" t="e">
        <f t="shared" ca="1" si="64"/>
        <v>#NAME?</v>
      </c>
      <c r="U154" s="25" t="e">
        <f t="shared" ca="1" si="74"/>
        <v>#NAME?</v>
      </c>
      <c r="V154" s="25" t="e">
        <f t="shared" ca="1" si="72"/>
        <v>#NAME?</v>
      </c>
      <c r="W154" s="25" t="e">
        <f t="shared" ca="1" si="65"/>
        <v>#NAME?</v>
      </c>
      <c r="X154" s="25" t="e">
        <f t="shared" ca="1" si="66"/>
        <v>#NAME?</v>
      </c>
      <c r="Y154" t="e">
        <f t="shared" ref="Y154:Y217" ca="1" si="76">(V154-U154*$E$7)/(G154+L154)</f>
        <v>#NAME?</v>
      </c>
      <c r="Z154" s="25" t="e">
        <f t="shared" ca="1" si="67"/>
        <v>#NAME?</v>
      </c>
      <c r="AA154" s="26" t="e">
        <f t="shared" ca="1" si="73"/>
        <v>#NAME?</v>
      </c>
      <c r="AB154" s="27" t="e">
        <f t="shared" ca="1" si="68"/>
        <v>#NAME?</v>
      </c>
      <c r="AC154" s="28" t="e">
        <f t="shared" ca="1" si="69"/>
        <v>#NAME?</v>
      </c>
    </row>
    <row r="155" spans="1:29" x14ac:dyDescent="0.25">
      <c r="A155">
        <v>136</v>
      </c>
      <c r="B155">
        <v>1.36</v>
      </c>
      <c r="C155">
        <f t="shared" si="53"/>
        <v>4.3600000000000003</v>
      </c>
      <c r="D155">
        <f t="shared" si="54"/>
        <v>77.738140202508347</v>
      </c>
      <c r="E155">
        <f t="shared" si="55"/>
        <v>1205.3662693293318</v>
      </c>
      <c r="F155" s="23" t="e">
        <f t="shared" ca="1" si="70"/>
        <v>#NAME?</v>
      </c>
      <c r="G155">
        <f t="shared" si="56"/>
        <v>8</v>
      </c>
      <c r="H155">
        <f t="shared" si="57"/>
        <v>900</v>
      </c>
      <c r="I155" s="23">
        <f t="shared" si="58"/>
        <v>59.720419707680541</v>
      </c>
      <c r="J155">
        <f t="shared" si="59"/>
        <v>0.1339575314299262</v>
      </c>
      <c r="K155" s="24" t="e">
        <f t="shared" ca="1" si="60"/>
        <v>#NAME?</v>
      </c>
      <c r="L155" s="23" t="e">
        <f t="shared" ca="1" si="52"/>
        <v>#NAME?</v>
      </c>
      <c r="M155" s="25" t="e">
        <f t="shared" ca="1" si="71"/>
        <v>#NAME?</v>
      </c>
      <c r="N155" s="26" t="e">
        <f ca="1">[1]!CEQUEL("ROCKET","AR",'Loomis-Task5(equations)'!$B$15,1,'Loomis-Task5(equations)'!$B$4,"Mass",3,"HTPB",90,"IPDI (ARC)",10,"AIR (500 K)",100,"OPT:FOX","O","OF",'Loomis-Task5(equations)'!M155,1,0,"CSTAR",FALSE,FALSE)</f>
        <v>#NAME?</v>
      </c>
      <c r="O155" s="26" t="e">
        <f t="shared" ca="1" si="61"/>
        <v>#NAME?</v>
      </c>
      <c r="P155" s="25" t="e">
        <f ca="1">[1]!CEQUEL("ROCKET","AR",'Loomis-Task5(equations)'!U155,1,'Loomis-Task5(equations)'!AC155,"Mass",3,"HTPB",90,"IPDI (ARC)",10,"AIR (500 K)",100,"OPT:FOX","O","OF",'Loomis-Task5(equations)'!M155,1,0,"ISPV",FALSE,FALSE)</f>
        <v>#NAME?</v>
      </c>
      <c r="Q155" s="23" t="e">
        <f t="shared" ca="1" si="62"/>
        <v>#NAME?</v>
      </c>
      <c r="R155" s="25" t="e">
        <f t="shared" ca="1" si="63"/>
        <v>#NAME?</v>
      </c>
      <c r="S155" s="23" t="e">
        <f t="shared" ca="1" si="75"/>
        <v>#NAME?</v>
      </c>
      <c r="T155" s="23" t="e">
        <f t="shared" ca="1" si="64"/>
        <v>#NAME?</v>
      </c>
      <c r="U155" s="25" t="e">
        <f t="shared" ca="1" si="74"/>
        <v>#NAME?</v>
      </c>
      <c r="V155" s="25" t="e">
        <f t="shared" ca="1" si="72"/>
        <v>#NAME?</v>
      </c>
      <c r="W155" s="25" t="e">
        <f t="shared" ca="1" si="65"/>
        <v>#NAME?</v>
      </c>
      <c r="X155" s="25" t="e">
        <f t="shared" ca="1" si="66"/>
        <v>#NAME?</v>
      </c>
      <c r="Y155" t="e">
        <f t="shared" ca="1" si="76"/>
        <v>#NAME?</v>
      </c>
      <c r="Z155" s="25" t="e">
        <f t="shared" ca="1" si="67"/>
        <v>#NAME?</v>
      </c>
      <c r="AA155" s="26" t="e">
        <f t="shared" ca="1" si="73"/>
        <v>#NAME?</v>
      </c>
      <c r="AB155" s="27" t="e">
        <f t="shared" ca="1" si="68"/>
        <v>#NAME?</v>
      </c>
      <c r="AC155" s="28" t="e">
        <f t="shared" ca="1" si="69"/>
        <v>#NAME?</v>
      </c>
    </row>
    <row r="156" spans="1:29" x14ac:dyDescent="0.25">
      <c r="A156">
        <v>137</v>
      </c>
      <c r="B156">
        <v>1.37</v>
      </c>
      <c r="C156">
        <f t="shared" si="53"/>
        <v>4.37</v>
      </c>
      <c r="D156">
        <f t="shared" si="54"/>
        <v>77.338706425806265</v>
      </c>
      <c r="E156">
        <f t="shared" si="55"/>
        <v>1208.1308708644908</v>
      </c>
      <c r="F156" s="23" t="e">
        <f t="shared" ca="1" si="70"/>
        <v>#NAME?</v>
      </c>
      <c r="G156">
        <f t="shared" si="56"/>
        <v>8</v>
      </c>
      <c r="H156">
        <f t="shared" si="57"/>
        <v>900</v>
      </c>
      <c r="I156" s="23">
        <f t="shared" si="58"/>
        <v>59.994680746338922</v>
      </c>
      <c r="J156">
        <f t="shared" si="59"/>
        <v>0.13334515494506047</v>
      </c>
      <c r="K156" s="24" t="e">
        <f t="shared" ca="1" si="60"/>
        <v>#NAME?</v>
      </c>
      <c r="L156" s="23" t="e">
        <f t="shared" ca="1" si="52"/>
        <v>#NAME?</v>
      </c>
      <c r="M156" s="25" t="e">
        <f t="shared" ca="1" si="71"/>
        <v>#NAME?</v>
      </c>
      <c r="N156" s="26" t="e">
        <f ca="1">[1]!CEQUEL("ROCKET","AR",'Loomis-Task5(equations)'!$B$15,1,'Loomis-Task5(equations)'!$B$4,"Mass",3,"HTPB",90,"IPDI (ARC)",10,"AIR (500 K)",100,"OPT:FOX","O","OF",'Loomis-Task5(equations)'!M156,1,0,"CSTAR",FALSE,FALSE)</f>
        <v>#NAME?</v>
      </c>
      <c r="O156" s="26" t="e">
        <f t="shared" ca="1" si="61"/>
        <v>#NAME?</v>
      </c>
      <c r="P156" s="25" t="e">
        <f ca="1">[1]!CEQUEL("ROCKET","AR",'Loomis-Task5(equations)'!U156,1,'Loomis-Task5(equations)'!AC156,"Mass",3,"HTPB",90,"IPDI (ARC)",10,"AIR (500 K)",100,"OPT:FOX","O","OF",'Loomis-Task5(equations)'!M156,1,0,"ISPV",FALSE,FALSE)</f>
        <v>#NAME?</v>
      </c>
      <c r="Q156" s="23" t="e">
        <f t="shared" ca="1" si="62"/>
        <v>#NAME?</v>
      </c>
      <c r="R156" s="25" t="e">
        <f t="shared" ca="1" si="63"/>
        <v>#NAME?</v>
      </c>
      <c r="S156" s="23" t="e">
        <f t="shared" ca="1" si="75"/>
        <v>#NAME?</v>
      </c>
      <c r="T156" s="23" t="e">
        <f t="shared" ca="1" si="64"/>
        <v>#NAME?</v>
      </c>
      <c r="U156" s="25" t="e">
        <f t="shared" ca="1" si="74"/>
        <v>#NAME?</v>
      </c>
      <c r="V156" s="25" t="e">
        <f t="shared" ca="1" si="72"/>
        <v>#NAME?</v>
      </c>
      <c r="W156" s="25" t="e">
        <f t="shared" ca="1" si="65"/>
        <v>#NAME?</v>
      </c>
      <c r="X156" s="25" t="e">
        <f t="shared" ca="1" si="66"/>
        <v>#NAME?</v>
      </c>
      <c r="Y156" t="e">
        <f t="shared" ca="1" si="76"/>
        <v>#NAME?</v>
      </c>
      <c r="Z156" s="25" t="e">
        <f t="shared" ca="1" si="67"/>
        <v>#NAME?</v>
      </c>
      <c r="AA156" s="26" t="e">
        <f t="shared" ca="1" si="73"/>
        <v>#NAME?</v>
      </c>
      <c r="AB156" s="27" t="e">
        <f t="shared" ca="1" si="68"/>
        <v>#NAME?</v>
      </c>
      <c r="AC156" s="28" t="e">
        <f t="shared" ca="1" si="69"/>
        <v>#NAME?</v>
      </c>
    </row>
    <row r="157" spans="1:29" x14ac:dyDescent="0.25">
      <c r="A157">
        <v>138</v>
      </c>
      <c r="B157">
        <v>1.38</v>
      </c>
      <c r="C157">
        <f t="shared" si="53"/>
        <v>4.38</v>
      </c>
      <c r="D157">
        <f t="shared" si="54"/>
        <v>76.938357565996057</v>
      </c>
      <c r="E157">
        <f t="shared" si="55"/>
        <v>1210.8954723996499</v>
      </c>
      <c r="F157" s="23" t="e">
        <f t="shared" ca="1" si="70"/>
        <v>#NAME?</v>
      </c>
      <c r="G157">
        <f t="shared" si="56"/>
        <v>8</v>
      </c>
      <c r="H157">
        <f t="shared" si="57"/>
        <v>900</v>
      </c>
      <c r="I157" s="23">
        <f t="shared" si="58"/>
        <v>60.269570103528025</v>
      </c>
      <c r="J157">
        <f t="shared" si="59"/>
        <v>0.13273696802977031</v>
      </c>
      <c r="K157" s="24" t="e">
        <f t="shared" ca="1" si="60"/>
        <v>#NAME?</v>
      </c>
      <c r="L157" s="23" t="e">
        <f t="shared" ca="1" si="52"/>
        <v>#NAME?</v>
      </c>
      <c r="M157" s="25" t="e">
        <f t="shared" ca="1" si="71"/>
        <v>#NAME?</v>
      </c>
      <c r="N157" s="26" t="e">
        <f ca="1">[1]!CEQUEL("ROCKET","AR",'Loomis-Task5(equations)'!$B$15,1,'Loomis-Task5(equations)'!$B$4,"Mass",3,"HTPB",90,"IPDI (ARC)",10,"AIR (500 K)",100,"OPT:FOX","O","OF",'Loomis-Task5(equations)'!M157,1,0,"CSTAR",FALSE,FALSE)</f>
        <v>#NAME?</v>
      </c>
      <c r="O157" s="26" t="e">
        <f t="shared" ca="1" si="61"/>
        <v>#NAME?</v>
      </c>
      <c r="P157" s="25" t="e">
        <f ca="1">[1]!CEQUEL("ROCKET","AR",'Loomis-Task5(equations)'!U157,1,'Loomis-Task5(equations)'!AC157,"Mass",3,"HTPB",90,"IPDI (ARC)",10,"AIR (500 K)",100,"OPT:FOX","O","OF",'Loomis-Task5(equations)'!M157,1,0,"ISPV",FALSE,FALSE)</f>
        <v>#NAME?</v>
      </c>
      <c r="Q157" s="23" t="e">
        <f t="shared" ca="1" si="62"/>
        <v>#NAME?</v>
      </c>
      <c r="R157" s="25" t="e">
        <f t="shared" ca="1" si="63"/>
        <v>#NAME?</v>
      </c>
      <c r="S157" s="23" t="e">
        <f t="shared" ca="1" si="75"/>
        <v>#NAME?</v>
      </c>
      <c r="T157" s="23" t="e">
        <f t="shared" ca="1" si="64"/>
        <v>#NAME?</v>
      </c>
      <c r="U157" s="25" t="e">
        <f t="shared" ca="1" si="74"/>
        <v>#NAME?</v>
      </c>
      <c r="V157" s="25" t="e">
        <f t="shared" ca="1" si="72"/>
        <v>#NAME?</v>
      </c>
      <c r="W157" s="25" t="e">
        <f t="shared" ca="1" si="65"/>
        <v>#NAME?</v>
      </c>
      <c r="X157" s="25" t="e">
        <f t="shared" ca="1" si="66"/>
        <v>#NAME?</v>
      </c>
      <c r="Y157" t="e">
        <f t="shared" ca="1" si="76"/>
        <v>#NAME?</v>
      </c>
      <c r="Z157" s="25" t="e">
        <f t="shared" ca="1" si="67"/>
        <v>#NAME?</v>
      </c>
      <c r="AA157" s="26" t="e">
        <f t="shared" ca="1" si="73"/>
        <v>#NAME?</v>
      </c>
      <c r="AB157" s="27" t="e">
        <f t="shared" ca="1" si="68"/>
        <v>#NAME?</v>
      </c>
      <c r="AC157" s="28" t="e">
        <f t="shared" ca="1" si="69"/>
        <v>#NAME?</v>
      </c>
    </row>
    <row r="158" spans="1:29" x14ac:dyDescent="0.25">
      <c r="A158">
        <v>139</v>
      </c>
      <c r="B158">
        <v>1.39</v>
      </c>
      <c r="C158">
        <f t="shared" si="53"/>
        <v>4.3899999999999997</v>
      </c>
      <c r="D158">
        <f t="shared" si="54"/>
        <v>76.537093623077723</v>
      </c>
      <c r="E158">
        <f t="shared" si="55"/>
        <v>1213.6600739348087</v>
      </c>
      <c r="F158" s="23" t="e">
        <f t="shared" ca="1" si="70"/>
        <v>#NAME?</v>
      </c>
      <c r="G158">
        <f t="shared" si="56"/>
        <v>8</v>
      </c>
      <c r="H158">
        <f t="shared" si="57"/>
        <v>900</v>
      </c>
      <c r="I158" s="23">
        <f t="shared" si="58"/>
        <v>60.545087779247844</v>
      </c>
      <c r="J158">
        <f t="shared" si="59"/>
        <v>0.13213293255381228</v>
      </c>
      <c r="K158" s="24" t="e">
        <f t="shared" ca="1" si="60"/>
        <v>#NAME?</v>
      </c>
      <c r="L158" s="23" t="e">
        <f t="shared" ca="1" si="52"/>
        <v>#NAME?</v>
      </c>
      <c r="M158" s="25" t="e">
        <f t="shared" ca="1" si="71"/>
        <v>#NAME?</v>
      </c>
      <c r="N158" s="26" t="e">
        <f ca="1">[1]!CEQUEL("ROCKET","AR",'Loomis-Task5(equations)'!$B$15,1,'Loomis-Task5(equations)'!$B$4,"Mass",3,"HTPB",90,"IPDI (ARC)",10,"AIR (500 K)",100,"OPT:FOX","O","OF",'Loomis-Task5(equations)'!M158,1,0,"CSTAR",FALSE,FALSE)</f>
        <v>#NAME?</v>
      </c>
      <c r="O158" s="26" t="e">
        <f t="shared" ca="1" si="61"/>
        <v>#NAME?</v>
      </c>
      <c r="P158" s="25" t="e">
        <f ca="1">[1]!CEQUEL("ROCKET","AR",'Loomis-Task5(equations)'!U158,1,'Loomis-Task5(equations)'!AC158,"Mass",3,"HTPB",90,"IPDI (ARC)",10,"AIR (500 K)",100,"OPT:FOX","O","OF",'Loomis-Task5(equations)'!M158,1,0,"ISPV",FALSE,FALSE)</f>
        <v>#NAME?</v>
      </c>
      <c r="Q158" s="23" t="e">
        <f t="shared" ca="1" si="62"/>
        <v>#NAME?</v>
      </c>
      <c r="R158" s="25" t="e">
        <f t="shared" ca="1" si="63"/>
        <v>#NAME?</v>
      </c>
      <c r="S158" s="23" t="e">
        <f t="shared" ca="1" si="75"/>
        <v>#NAME?</v>
      </c>
      <c r="T158" s="23" t="e">
        <f t="shared" ca="1" si="64"/>
        <v>#NAME?</v>
      </c>
      <c r="U158" s="25" t="e">
        <f t="shared" ca="1" si="74"/>
        <v>#NAME?</v>
      </c>
      <c r="V158" s="25" t="e">
        <f t="shared" ca="1" si="72"/>
        <v>#NAME?</v>
      </c>
      <c r="W158" s="25" t="e">
        <f t="shared" ca="1" si="65"/>
        <v>#NAME?</v>
      </c>
      <c r="X158" s="25" t="e">
        <f t="shared" ca="1" si="66"/>
        <v>#NAME?</v>
      </c>
      <c r="Y158" t="e">
        <f t="shared" ca="1" si="76"/>
        <v>#NAME?</v>
      </c>
      <c r="Z158" s="25" t="e">
        <f t="shared" ca="1" si="67"/>
        <v>#NAME?</v>
      </c>
      <c r="AA158" s="26" t="e">
        <f t="shared" ca="1" si="73"/>
        <v>#NAME?</v>
      </c>
      <c r="AB158" s="27" t="e">
        <f t="shared" ca="1" si="68"/>
        <v>#NAME?</v>
      </c>
      <c r="AC158" s="28" t="e">
        <f t="shared" ca="1" si="69"/>
        <v>#NAME?</v>
      </c>
    </row>
    <row r="159" spans="1:29" x14ac:dyDescent="0.25">
      <c r="A159">
        <v>140</v>
      </c>
      <c r="B159">
        <v>1.4</v>
      </c>
      <c r="C159">
        <f t="shared" si="53"/>
        <v>4.4000000000000004</v>
      </c>
      <c r="D159">
        <f t="shared" si="54"/>
        <v>76.134914597051207</v>
      </c>
      <c r="E159">
        <f t="shared" si="55"/>
        <v>1216.424675469968</v>
      </c>
      <c r="F159" s="23" t="e">
        <f t="shared" ca="1" si="70"/>
        <v>#NAME?</v>
      </c>
      <c r="G159">
        <f t="shared" si="56"/>
        <v>8</v>
      </c>
      <c r="H159">
        <f t="shared" si="57"/>
        <v>900</v>
      </c>
      <c r="I159" s="23">
        <f t="shared" si="58"/>
        <v>60.821233773498406</v>
      </c>
      <c r="J159">
        <f t="shared" si="59"/>
        <v>0.13153301081974819</v>
      </c>
      <c r="K159" s="24" t="e">
        <f t="shared" ca="1" si="60"/>
        <v>#NAME?</v>
      </c>
      <c r="L159" s="23" t="e">
        <f t="shared" ca="1" si="52"/>
        <v>#NAME?</v>
      </c>
      <c r="M159" s="25" t="e">
        <f t="shared" ca="1" si="71"/>
        <v>#NAME?</v>
      </c>
      <c r="N159" s="26" t="e">
        <f ca="1">[1]!CEQUEL("ROCKET","AR",'Loomis-Task5(equations)'!$B$15,1,'Loomis-Task5(equations)'!$B$4,"Mass",3,"HTPB",90,"IPDI (ARC)",10,"AIR (500 K)",100,"OPT:FOX","O","OF",'Loomis-Task5(equations)'!M159,1,0,"CSTAR",FALSE,FALSE)</f>
        <v>#NAME?</v>
      </c>
      <c r="O159" s="26" t="e">
        <f t="shared" ca="1" si="61"/>
        <v>#NAME?</v>
      </c>
      <c r="P159" s="25" t="e">
        <f ca="1">[1]!CEQUEL("ROCKET","AR",'Loomis-Task5(equations)'!U159,1,'Loomis-Task5(equations)'!AC159,"Mass",3,"HTPB",90,"IPDI (ARC)",10,"AIR (500 K)",100,"OPT:FOX","O","OF",'Loomis-Task5(equations)'!M159,1,0,"ISPV",FALSE,FALSE)</f>
        <v>#NAME?</v>
      </c>
      <c r="Q159" s="23" t="e">
        <f t="shared" ca="1" si="62"/>
        <v>#NAME?</v>
      </c>
      <c r="R159" s="25" t="e">
        <f t="shared" ca="1" si="63"/>
        <v>#NAME?</v>
      </c>
      <c r="S159" s="23" t="e">
        <f t="shared" ca="1" si="75"/>
        <v>#NAME?</v>
      </c>
      <c r="T159" s="23" t="e">
        <f t="shared" ca="1" si="64"/>
        <v>#NAME?</v>
      </c>
      <c r="U159" s="25" t="e">
        <f t="shared" ca="1" si="74"/>
        <v>#NAME?</v>
      </c>
      <c r="V159" s="25" t="e">
        <f t="shared" ca="1" si="72"/>
        <v>#NAME?</v>
      </c>
      <c r="W159" s="25" t="e">
        <f t="shared" ca="1" si="65"/>
        <v>#NAME?</v>
      </c>
      <c r="X159" s="25" t="e">
        <f t="shared" ca="1" si="66"/>
        <v>#NAME?</v>
      </c>
      <c r="Y159" t="e">
        <f t="shared" ca="1" si="76"/>
        <v>#NAME?</v>
      </c>
      <c r="Z159" s="25" t="e">
        <f t="shared" ca="1" si="67"/>
        <v>#NAME?</v>
      </c>
      <c r="AA159" s="26" t="e">
        <f t="shared" ca="1" si="73"/>
        <v>#NAME?</v>
      </c>
      <c r="AB159" s="27" t="e">
        <f t="shared" ca="1" si="68"/>
        <v>#NAME?</v>
      </c>
      <c r="AC159" s="28" t="e">
        <f t="shared" ca="1" si="69"/>
        <v>#NAME?</v>
      </c>
    </row>
    <row r="160" spans="1:29" x14ac:dyDescent="0.25">
      <c r="A160">
        <v>141</v>
      </c>
      <c r="B160">
        <v>1.41</v>
      </c>
      <c r="C160">
        <f t="shared" si="53"/>
        <v>4.41</v>
      </c>
      <c r="D160">
        <f t="shared" si="54"/>
        <v>75.731820487916593</v>
      </c>
      <c r="E160">
        <f t="shared" si="55"/>
        <v>1219.189277005127</v>
      </c>
      <c r="F160" s="23" t="e">
        <f t="shared" ca="1" si="70"/>
        <v>#NAME?</v>
      </c>
      <c r="G160">
        <f t="shared" si="56"/>
        <v>8</v>
      </c>
      <c r="H160">
        <f t="shared" si="57"/>
        <v>900</v>
      </c>
      <c r="I160" s="23">
        <f t="shared" si="58"/>
        <v>61.098008086279656</v>
      </c>
      <c r="J160">
        <f t="shared" si="59"/>
        <v>0.13093716555706345</v>
      </c>
      <c r="K160" s="24" t="e">
        <f t="shared" ca="1" si="60"/>
        <v>#NAME?</v>
      </c>
      <c r="L160" s="23" t="e">
        <f t="shared" ca="1" si="52"/>
        <v>#NAME?</v>
      </c>
      <c r="M160" s="25" t="e">
        <f t="shared" ca="1" si="71"/>
        <v>#NAME?</v>
      </c>
      <c r="N160" s="26" t="e">
        <f ca="1">[1]!CEQUEL("ROCKET","AR",'Loomis-Task5(equations)'!$B$15,1,'Loomis-Task5(equations)'!$B$4,"Mass",3,"HTPB",90,"IPDI (ARC)",10,"AIR (500 K)",100,"OPT:FOX","O","OF",'Loomis-Task5(equations)'!M160,1,0,"CSTAR",FALSE,FALSE)</f>
        <v>#NAME?</v>
      </c>
      <c r="O160" s="26" t="e">
        <f t="shared" ca="1" si="61"/>
        <v>#NAME?</v>
      </c>
      <c r="P160" s="25" t="e">
        <f ca="1">[1]!CEQUEL("ROCKET","AR",'Loomis-Task5(equations)'!U160,1,'Loomis-Task5(equations)'!AC160,"Mass",3,"HTPB",90,"IPDI (ARC)",10,"AIR (500 K)",100,"OPT:FOX","O","OF",'Loomis-Task5(equations)'!M160,1,0,"ISPV",FALSE,FALSE)</f>
        <v>#NAME?</v>
      </c>
      <c r="Q160" s="23" t="e">
        <f t="shared" ca="1" si="62"/>
        <v>#NAME?</v>
      </c>
      <c r="R160" s="25" t="e">
        <f t="shared" ca="1" si="63"/>
        <v>#NAME?</v>
      </c>
      <c r="S160" s="23" t="e">
        <f t="shared" ca="1" si="75"/>
        <v>#NAME?</v>
      </c>
      <c r="T160" s="23" t="e">
        <f t="shared" ca="1" si="64"/>
        <v>#NAME?</v>
      </c>
      <c r="U160" s="25" t="e">
        <f t="shared" ca="1" si="74"/>
        <v>#NAME?</v>
      </c>
      <c r="V160" s="25" t="e">
        <f t="shared" ca="1" si="72"/>
        <v>#NAME?</v>
      </c>
      <c r="W160" s="25" t="e">
        <f t="shared" ca="1" si="65"/>
        <v>#NAME?</v>
      </c>
      <c r="X160" s="25" t="e">
        <f t="shared" ca="1" si="66"/>
        <v>#NAME?</v>
      </c>
      <c r="Y160" t="e">
        <f t="shared" ca="1" si="76"/>
        <v>#NAME?</v>
      </c>
      <c r="Z160" s="25" t="e">
        <f t="shared" ca="1" si="67"/>
        <v>#NAME?</v>
      </c>
      <c r="AA160" s="26" t="e">
        <f t="shared" ca="1" si="73"/>
        <v>#NAME?</v>
      </c>
      <c r="AB160" s="27" t="e">
        <f t="shared" ca="1" si="68"/>
        <v>#NAME?</v>
      </c>
      <c r="AC160" s="28" t="e">
        <f t="shared" ca="1" si="69"/>
        <v>#NAME?</v>
      </c>
    </row>
    <row r="161" spans="1:29" x14ac:dyDescent="0.25">
      <c r="A161">
        <v>142</v>
      </c>
      <c r="B161">
        <v>1.42</v>
      </c>
      <c r="C161">
        <f t="shared" si="53"/>
        <v>4.42</v>
      </c>
      <c r="D161">
        <f t="shared" si="54"/>
        <v>75.327811295673825</v>
      </c>
      <c r="E161">
        <f t="shared" si="55"/>
        <v>1221.9538785402858</v>
      </c>
      <c r="F161" s="23" t="e">
        <f t="shared" ca="1" si="70"/>
        <v>#NAME?</v>
      </c>
      <c r="G161">
        <f t="shared" si="56"/>
        <v>8</v>
      </c>
      <c r="H161">
        <f t="shared" si="57"/>
        <v>900</v>
      </c>
      <c r="I161" s="23">
        <f t="shared" si="58"/>
        <v>61.375410717591635</v>
      </c>
      <c r="J161">
        <f t="shared" si="59"/>
        <v>0.13034535991637791</v>
      </c>
      <c r="K161" s="24" t="e">
        <f t="shared" ca="1" si="60"/>
        <v>#NAME?</v>
      </c>
      <c r="L161" s="23" t="e">
        <f t="shared" ca="1" si="52"/>
        <v>#NAME?</v>
      </c>
      <c r="M161" s="25" t="e">
        <f t="shared" ca="1" si="71"/>
        <v>#NAME?</v>
      </c>
      <c r="N161" s="26" t="e">
        <f ca="1">[1]!CEQUEL("ROCKET","AR",'Loomis-Task5(equations)'!$B$15,1,'Loomis-Task5(equations)'!$B$4,"Mass",3,"HTPB",90,"IPDI (ARC)",10,"AIR (500 K)",100,"OPT:FOX","O","OF",'Loomis-Task5(equations)'!M161,1,0,"CSTAR",FALSE,FALSE)</f>
        <v>#NAME?</v>
      </c>
      <c r="O161" s="26" t="e">
        <f t="shared" ca="1" si="61"/>
        <v>#NAME?</v>
      </c>
      <c r="P161" s="25" t="e">
        <f ca="1">[1]!CEQUEL("ROCKET","AR",'Loomis-Task5(equations)'!U161,1,'Loomis-Task5(equations)'!AC161,"Mass",3,"HTPB",90,"IPDI (ARC)",10,"AIR (500 K)",100,"OPT:FOX","O","OF",'Loomis-Task5(equations)'!M161,1,0,"ISPV",FALSE,FALSE)</f>
        <v>#NAME?</v>
      </c>
      <c r="Q161" s="23" t="e">
        <f t="shared" ca="1" si="62"/>
        <v>#NAME?</v>
      </c>
      <c r="R161" s="25" t="e">
        <f t="shared" ca="1" si="63"/>
        <v>#NAME?</v>
      </c>
      <c r="S161" s="23" t="e">
        <f t="shared" ca="1" si="75"/>
        <v>#NAME?</v>
      </c>
      <c r="T161" s="23" t="e">
        <f t="shared" ca="1" si="64"/>
        <v>#NAME?</v>
      </c>
      <c r="U161" s="25" t="e">
        <f t="shared" ca="1" si="74"/>
        <v>#NAME?</v>
      </c>
      <c r="V161" s="25" t="e">
        <f t="shared" ca="1" si="72"/>
        <v>#NAME?</v>
      </c>
      <c r="W161" s="25" t="e">
        <f t="shared" ca="1" si="65"/>
        <v>#NAME?</v>
      </c>
      <c r="X161" s="25" t="e">
        <f t="shared" ca="1" si="66"/>
        <v>#NAME?</v>
      </c>
      <c r="Y161" t="e">
        <f t="shared" ca="1" si="76"/>
        <v>#NAME?</v>
      </c>
      <c r="Z161" s="25" t="e">
        <f t="shared" ca="1" si="67"/>
        <v>#NAME?</v>
      </c>
      <c r="AA161" s="26" t="e">
        <f t="shared" ca="1" si="73"/>
        <v>#NAME?</v>
      </c>
      <c r="AB161" s="27" t="e">
        <f t="shared" ca="1" si="68"/>
        <v>#NAME?</v>
      </c>
      <c r="AC161" s="28" t="e">
        <f t="shared" ca="1" si="69"/>
        <v>#NAME?</v>
      </c>
    </row>
    <row r="162" spans="1:29" x14ac:dyDescent="0.25">
      <c r="A162">
        <v>143</v>
      </c>
      <c r="B162">
        <v>1.43</v>
      </c>
      <c r="C162">
        <f t="shared" si="53"/>
        <v>4.43</v>
      </c>
      <c r="D162">
        <f t="shared" si="54"/>
        <v>74.922887020322932</v>
      </c>
      <c r="E162">
        <f t="shared" si="55"/>
        <v>1224.7184800754449</v>
      </c>
      <c r="F162" s="23" t="e">
        <f t="shared" ca="1" si="70"/>
        <v>#NAME?</v>
      </c>
      <c r="G162">
        <f t="shared" si="56"/>
        <v>8</v>
      </c>
      <c r="H162">
        <f t="shared" si="57"/>
        <v>900</v>
      </c>
      <c r="I162" s="23">
        <f t="shared" si="58"/>
        <v>61.653441667434322</v>
      </c>
      <c r="J162">
        <f t="shared" si="59"/>
        <v>0.1297575574637489</v>
      </c>
      <c r="K162" s="24" t="e">
        <f t="shared" ca="1" si="60"/>
        <v>#NAME?</v>
      </c>
      <c r="L162" s="23" t="e">
        <f t="shared" ca="1" si="52"/>
        <v>#NAME?</v>
      </c>
      <c r="M162" s="25" t="e">
        <f t="shared" ca="1" si="71"/>
        <v>#NAME?</v>
      </c>
      <c r="N162" s="26" t="e">
        <f ca="1">[1]!CEQUEL("ROCKET","AR",'Loomis-Task5(equations)'!$B$15,1,'Loomis-Task5(equations)'!$B$4,"Mass",3,"HTPB",90,"IPDI (ARC)",10,"AIR (500 K)",100,"OPT:FOX","O","OF",'Loomis-Task5(equations)'!M162,1,0,"CSTAR",FALSE,FALSE)</f>
        <v>#NAME?</v>
      </c>
      <c r="O162" s="26" t="e">
        <f t="shared" ca="1" si="61"/>
        <v>#NAME?</v>
      </c>
      <c r="P162" s="25" t="e">
        <f ca="1">[1]!CEQUEL("ROCKET","AR",'Loomis-Task5(equations)'!U162,1,'Loomis-Task5(equations)'!AC162,"Mass",3,"HTPB",90,"IPDI (ARC)",10,"AIR (500 K)",100,"OPT:FOX","O","OF",'Loomis-Task5(equations)'!M162,1,0,"ISPV",FALSE,FALSE)</f>
        <v>#NAME?</v>
      </c>
      <c r="Q162" s="23" t="e">
        <f t="shared" ca="1" si="62"/>
        <v>#NAME?</v>
      </c>
      <c r="R162" s="25" t="e">
        <f t="shared" ca="1" si="63"/>
        <v>#NAME?</v>
      </c>
      <c r="S162" s="23" t="e">
        <f t="shared" ca="1" si="75"/>
        <v>#NAME?</v>
      </c>
      <c r="T162" s="23" t="e">
        <f t="shared" ca="1" si="64"/>
        <v>#NAME?</v>
      </c>
      <c r="U162" s="25" t="e">
        <f t="shared" ca="1" si="74"/>
        <v>#NAME?</v>
      </c>
      <c r="V162" s="25" t="e">
        <f t="shared" ca="1" si="72"/>
        <v>#NAME?</v>
      </c>
      <c r="W162" s="25" t="e">
        <f t="shared" ca="1" si="65"/>
        <v>#NAME?</v>
      </c>
      <c r="X162" s="25" t="e">
        <f t="shared" ca="1" si="66"/>
        <v>#NAME?</v>
      </c>
      <c r="Y162" t="e">
        <f t="shared" ca="1" si="76"/>
        <v>#NAME?</v>
      </c>
      <c r="Z162" s="25" t="e">
        <f t="shared" ca="1" si="67"/>
        <v>#NAME?</v>
      </c>
      <c r="AA162" s="26" t="e">
        <f t="shared" ca="1" si="73"/>
        <v>#NAME?</v>
      </c>
      <c r="AB162" s="27" t="e">
        <f t="shared" ca="1" si="68"/>
        <v>#NAME?</v>
      </c>
      <c r="AC162" s="28" t="e">
        <f t="shared" ca="1" si="69"/>
        <v>#NAME?</v>
      </c>
    </row>
    <row r="163" spans="1:29" x14ac:dyDescent="0.25">
      <c r="A163">
        <v>144</v>
      </c>
      <c r="B163">
        <v>1.44</v>
      </c>
      <c r="C163">
        <f t="shared" si="53"/>
        <v>4.4399999999999995</v>
      </c>
      <c r="D163">
        <f t="shared" si="54"/>
        <v>74.517047661863899</v>
      </c>
      <c r="E163">
        <f t="shared" si="55"/>
        <v>1227.4830816106039</v>
      </c>
      <c r="F163" s="23" t="e">
        <f t="shared" ca="1" si="70"/>
        <v>#NAME?</v>
      </c>
      <c r="G163">
        <f t="shared" si="56"/>
        <v>8</v>
      </c>
      <c r="H163">
        <f t="shared" si="57"/>
        <v>900</v>
      </c>
      <c r="I163" s="23">
        <f t="shared" si="58"/>
        <v>61.932100935807732</v>
      </c>
      <c r="J163">
        <f t="shared" si="59"/>
        <v>0.1291737221750632</v>
      </c>
      <c r="K163" s="24" t="e">
        <f t="shared" ca="1" si="60"/>
        <v>#NAME?</v>
      </c>
      <c r="L163" s="23" t="e">
        <f t="shared" ca="1" si="52"/>
        <v>#NAME?</v>
      </c>
      <c r="M163" s="25" t="e">
        <f t="shared" ca="1" si="71"/>
        <v>#NAME?</v>
      </c>
      <c r="N163" s="26" t="e">
        <f ca="1">[1]!CEQUEL("ROCKET","AR",'Loomis-Task5(equations)'!$B$15,1,'Loomis-Task5(equations)'!$B$4,"Mass",3,"HTPB",90,"IPDI (ARC)",10,"AIR (500 K)",100,"OPT:FOX","O","OF",'Loomis-Task5(equations)'!M163,1,0,"CSTAR",FALSE,FALSE)</f>
        <v>#NAME?</v>
      </c>
      <c r="O163" s="26" t="e">
        <f t="shared" ca="1" si="61"/>
        <v>#NAME?</v>
      </c>
      <c r="P163" s="25" t="e">
        <f ca="1">[1]!CEQUEL("ROCKET","AR",'Loomis-Task5(equations)'!U163,1,'Loomis-Task5(equations)'!AC163,"Mass",3,"HTPB",90,"IPDI (ARC)",10,"AIR (500 K)",100,"OPT:FOX","O","OF",'Loomis-Task5(equations)'!M163,1,0,"ISPV",FALSE,FALSE)</f>
        <v>#NAME?</v>
      </c>
      <c r="Q163" s="23" t="e">
        <f t="shared" ca="1" si="62"/>
        <v>#NAME?</v>
      </c>
      <c r="R163" s="25" t="e">
        <f t="shared" ca="1" si="63"/>
        <v>#NAME?</v>
      </c>
      <c r="S163" s="23" t="e">
        <f t="shared" ca="1" si="75"/>
        <v>#NAME?</v>
      </c>
      <c r="T163" s="23" t="e">
        <f t="shared" ca="1" si="64"/>
        <v>#NAME?</v>
      </c>
      <c r="U163" s="25" t="e">
        <f t="shared" ca="1" si="74"/>
        <v>#NAME?</v>
      </c>
      <c r="V163" s="25" t="e">
        <f t="shared" ca="1" si="72"/>
        <v>#NAME?</v>
      </c>
      <c r="W163" s="25" t="e">
        <f t="shared" ca="1" si="65"/>
        <v>#NAME?</v>
      </c>
      <c r="X163" s="25" t="e">
        <f t="shared" ca="1" si="66"/>
        <v>#NAME?</v>
      </c>
      <c r="Y163" t="e">
        <f t="shared" ca="1" si="76"/>
        <v>#NAME?</v>
      </c>
      <c r="Z163" s="25" t="e">
        <f t="shared" ca="1" si="67"/>
        <v>#NAME?</v>
      </c>
      <c r="AA163" s="26" t="e">
        <f t="shared" ca="1" si="73"/>
        <v>#NAME?</v>
      </c>
      <c r="AB163" s="27" t="e">
        <f t="shared" ca="1" si="68"/>
        <v>#NAME?</v>
      </c>
      <c r="AC163" s="28" t="e">
        <f t="shared" ca="1" si="69"/>
        <v>#NAME?</v>
      </c>
    </row>
    <row r="164" spans="1:29" x14ac:dyDescent="0.25">
      <c r="A164">
        <v>145</v>
      </c>
      <c r="B164">
        <v>1.45</v>
      </c>
      <c r="C164">
        <f t="shared" si="53"/>
        <v>4.45</v>
      </c>
      <c r="D164">
        <f t="shared" si="54"/>
        <v>74.110293220296697</v>
      </c>
      <c r="E164">
        <f t="shared" si="55"/>
        <v>1230.2476831457629</v>
      </c>
      <c r="F164" s="23" t="e">
        <f t="shared" ca="1" si="70"/>
        <v>#NAME?</v>
      </c>
      <c r="G164">
        <f t="shared" si="56"/>
        <v>8</v>
      </c>
      <c r="H164">
        <f t="shared" si="57"/>
        <v>900</v>
      </c>
      <c r="I164" s="23">
        <f t="shared" si="58"/>
        <v>62.211388522711886</v>
      </c>
      <c r="J164">
        <f t="shared" si="59"/>
        <v>0.12859381843051762</v>
      </c>
      <c r="K164" s="24" t="e">
        <f t="shared" ca="1" si="60"/>
        <v>#NAME?</v>
      </c>
      <c r="L164" s="23" t="e">
        <f t="shared" ca="1" si="52"/>
        <v>#NAME?</v>
      </c>
      <c r="M164" s="25" t="e">
        <f t="shared" ca="1" si="71"/>
        <v>#NAME?</v>
      </c>
      <c r="N164" s="26" t="e">
        <f ca="1">[1]!CEQUEL("ROCKET","AR",'Loomis-Task5(equations)'!$B$15,1,'Loomis-Task5(equations)'!$B$4,"Mass",3,"HTPB",90,"IPDI (ARC)",10,"AIR (500 K)",100,"OPT:FOX","O","OF",'Loomis-Task5(equations)'!M164,1,0,"CSTAR",FALSE,FALSE)</f>
        <v>#NAME?</v>
      </c>
      <c r="O164" s="26" t="e">
        <f t="shared" ca="1" si="61"/>
        <v>#NAME?</v>
      </c>
      <c r="P164" s="25" t="e">
        <f ca="1">[1]!CEQUEL("ROCKET","AR",'Loomis-Task5(equations)'!U164,1,'Loomis-Task5(equations)'!AC164,"Mass",3,"HTPB",90,"IPDI (ARC)",10,"AIR (500 K)",100,"OPT:FOX","O","OF",'Loomis-Task5(equations)'!M164,1,0,"ISPV",FALSE,FALSE)</f>
        <v>#NAME?</v>
      </c>
      <c r="Q164" s="23" t="e">
        <f t="shared" ca="1" si="62"/>
        <v>#NAME?</v>
      </c>
      <c r="R164" s="25" t="e">
        <f t="shared" ca="1" si="63"/>
        <v>#NAME?</v>
      </c>
      <c r="S164" s="23" t="e">
        <f t="shared" ca="1" si="75"/>
        <v>#NAME?</v>
      </c>
      <c r="T164" s="23" t="e">
        <f t="shared" ca="1" si="64"/>
        <v>#NAME?</v>
      </c>
      <c r="U164" s="25" t="e">
        <f t="shared" ca="1" si="74"/>
        <v>#NAME?</v>
      </c>
      <c r="V164" s="25" t="e">
        <f t="shared" ca="1" si="72"/>
        <v>#NAME?</v>
      </c>
      <c r="W164" s="25" t="e">
        <f t="shared" ca="1" si="65"/>
        <v>#NAME?</v>
      </c>
      <c r="X164" s="25" t="e">
        <f t="shared" ca="1" si="66"/>
        <v>#NAME?</v>
      </c>
      <c r="Y164" t="e">
        <f t="shared" ca="1" si="76"/>
        <v>#NAME?</v>
      </c>
      <c r="Z164" s="25" t="e">
        <f t="shared" ca="1" si="67"/>
        <v>#NAME?</v>
      </c>
      <c r="AA164" s="26" t="e">
        <f t="shared" ca="1" si="73"/>
        <v>#NAME?</v>
      </c>
      <c r="AB164" s="27" t="e">
        <f t="shared" ca="1" si="68"/>
        <v>#NAME?</v>
      </c>
      <c r="AC164" s="28" t="e">
        <f t="shared" ca="1" si="69"/>
        <v>#NAME?</v>
      </c>
    </row>
    <row r="165" spans="1:29" x14ac:dyDescent="0.25">
      <c r="A165">
        <v>146</v>
      </c>
      <c r="B165">
        <v>1.46</v>
      </c>
      <c r="C165">
        <f t="shared" si="53"/>
        <v>4.46</v>
      </c>
      <c r="D165">
        <f t="shared" si="54"/>
        <v>73.702623695621384</v>
      </c>
      <c r="E165">
        <f t="shared" si="55"/>
        <v>1233.012284680922</v>
      </c>
      <c r="F165" s="23" t="e">
        <f t="shared" ca="1" si="70"/>
        <v>#NAME?</v>
      </c>
      <c r="G165">
        <f t="shared" si="56"/>
        <v>8</v>
      </c>
      <c r="H165">
        <f t="shared" si="57"/>
        <v>900</v>
      </c>
      <c r="I165" s="23">
        <f t="shared" si="58"/>
        <v>62.491304428146726</v>
      </c>
      <c r="J165">
        <f t="shared" si="59"/>
        <v>0.12801781100918608</v>
      </c>
      <c r="K165" s="24" t="e">
        <f t="shared" ca="1" si="60"/>
        <v>#NAME?</v>
      </c>
      <c r="L165" s="23" t="e">
        <f t="shared" ca="1" si="52"/>
        <v>#NAME?</v>
      </c>
      <c r="M165" s="25" t="e">
        <f t="shared" ca="1" si="71"/>
        <v>#NAME?</v>
      </c>
      <c r="N165" s="26" t="e">
        <f ca="1">[1]!CEQUEL("ROCKET","AR",'Loomis-Task5(equations)'!$B$15,1,'Loomis-Task5(equations)'!$B$4,"Mass",3,"HTPB",90,"IPDI (ARC)",10,"AIR (500 K)",100,"OPT:FOX","O","OF",'Loomis-Task5(equations)'!M165,1,0,"CSTAR",FALSE,FALSE)</f>
        <v>#NAME?</v>
      </c>
      <c r="O165" s="26" t="e">
        <f t="shared" ca="1" si="61"/>
        <v>#NAME?</v>
      </c>
      <c r="P165" s="25" t="e">
        <f ca="1">[1]!CEQUEL("ROCKET","AR",'Loomis-Task5(equations)'!U165,1,'Loomis-Task5(equations)'!AC165,"Mass",3,"HTPB",90,"IPDI (ARC)",10,"AIR (500 K)",100,"OPT:FOX","O","OF",'Loomis-Task5(equations)'!M165,1,0,"ISPV",FALSE,FALSE)</f>
        <v>#NAME?</v>
      </c>
      <c r="Q165" s="23" t="e">
        <f t="shared" ca="1" si="62"/>
        <v>#NAME?</v>
      </c>
      <c r="R165" s="25" t="e">
        <f t="shared" ca="1" si="63"/>
        <v>#NAME?</v>
      </c>
      <c r="S165" s="23" t="e">
        <f t="shared" ca="1" si="75"/>
        <v>#NAME?</v>
      </c>
      <c r="T165" s="23" t="e">
        <f t="shared" ca="1" si="64"/>
        <v>#NAME?</v>
      </c>
      <c r="U165" s="25" t="e">
        <f t="shared" ca="1" si="74"/>
        <v>#NAME?</v>
      </c>
      <c r="V165" s="25" t="e">
        <f t="shared" ca="1" si="72"/>
        <v>#NAME?</v>
      </c>
      <c r="W165" s="25" t="e">
        <f t="shared" ca="1" si="65"/>
        <v>#NAME?</v>
      </c>
      <c r="X165" s="25" t="e">
        <f t="shared" ca="1" si="66"/>
        <v>#NAME?</v>
      </c>
      <c r="Y165" t="e">
        <f t="shared" ca="1" si="76"/>
        <v>#NAME?</v>
      </c>
      <c r="Z165" s="25" t="e">
        <f t="shared" ca="1" si="67"/>
        <v>#NAME?</v>
      </c>
      <c r="AA165" s="26" t="e">
        <f t="shared" ca="1" si="73"/>
        <v>#NAME?</v>
      </c>
      <c r="AB165" s="27" t="e">
        <f t="shared" ca="1" si="68"/>
        <v>#NAME?</v>
      </c>
      <c r="AC165" s="28" t="e">
        <f t="shared" ca="1" si="69"/>
        <v>#NAME?</v>
      </c>
    </row>
    <row r="166" spans="1:29" x14ac:dyDescent="0.25">
      <c r="A166">
        <v>147</v>
      </c>
      <c r="B166">
        <v>1.47</v>
      </c>
      <c r="C166">
        <f t="shared" si="53"/>
        <v>4.47</v>
      </c>
      <c r="D166">
        <f t="shared" si="54"/>
        <v>73.294039087837945</v>
      </c>
      <c r="E166">
        <f t="shared" si="55"/>
        <v>1235.7768862160808</v>
      </c>
      <c r="F166" s="23" t="e">
        <f t="shared" ca="1" si="70"/>
        <v>#NAME?</v>
      </c>
      <c r="G166">
        <f t="shared" si="56"/>
        <v>8</v>
      </c>
      <c r="H166">
        <f t="shared" si="57"/>
        <v>900</v>
      </c>
      <c r="I166" s="23">
        <f t="shared" si="58"/>
        <v>62.77184865211229</v>
      </c>
      <c r="J166">
        <f t="shared" si="59"/>
        <v>0.12744566508367119</v>
      </c>
      <c r="K166" s="24" t="e">
        <f t="shared" ca="1" si="60"/>
        <v>#NAME?</v>
      </c>
      <c r="L166" s="23" t="e">
        <f t="shared" ca="1" si="52"/>
        <v>#NAME?</v>
      </c>
      <c r="M166" s="25" t="e">
        <f t="shared" ca="1" si="71"/>
        <v>#NAME?</v>
      </c>
      <c r="N166" s="26" t="e">
        <f ca="1">[1]!CEQUEL("ROCKET","AR",'Loomis-Task5(equations)'!$B$15,1,'Loomis-Task5(equations)'!$B$4,"Mass",3,"HTPB",90,"IPDI (ARC)",10,"AIR (500 K)",100,"OPT:FOX","O","OF",'Loomis-Task5(equations)'!M166,1,0,"CSTAR",FALSE,FALSE)</f>
        <v>#NAME?</v>
      </c>
      <c r="O166" s="26" t="e">
        <f t="shared" ca="1" si="61"/>
        <v>#NAME?</v>
      </c>
      <c r="P166" s="25" t="e">
        <f ca="1">[1]!CEQUEL("ROCKET","AR",'Loomis-Task5(equations)'!U166,1,'Loomis-Task5(equations)'!AC166,"Mass",3,"HTPB",90,"IPDI (ARC)",10,"AIR (500 K)",100,"OPT:FOX","O","OF",'Loomis-Task5(equations)'!M166,1,0,"ISPV",FALSE,FALSE)</f>
        <v>#NAME?</v>
      </c>
      <c r="Q166" s="23" t="e">
        <f t="shared" ca="1" si="62"/>
        <v>#NAME?</v>
      </c>
      <c r="R166" s="25" t="e">
        <f t="shared" ca="1" si="63"/>
        <v>#NAME?</v>
      </c>
      <c r="S166" s="23" t="e">
        <f t="shared" ca="1" si="75"/>
        <v>#NAME?</v>
      </c>
      <c r="T166" s="23" t="e">
        <f t="shared" ca="1" si="64"/>
        <v>#NAME?</v>
      </c>
      <c r="U166" s="25" t="e">
        <f t="shared" ca="1" si="74"/>
        <v>#NAME?</v>
      </c>
      <c r="V166" s="25" t="e">
        <f t="shared" ca="1" si="72"/>
        <v>#NAME?</v>
      </c>
      <c r="W166" s="25" t="e">
        <f t="shared" ca="1" si="65"/>
        <v>#NAME?</v>
      </c>
      <c r="X166" s="25" t="e">
        <f t="shared" ca="1" si="66"/>
        <v>#NAME?</v>
      </c>
      <c r="Y166" t="e">
        <f t="shared" ca="1" si="76"/>
        <v>#NAME?</v>
      </c>
      <c r="Z166" s="25" t="e">
        <f t="shared" ca="1" si="67"/>
        <v>#NAME?</v>
      </c>
      <c r="AA166" s="26" t="e">
        <f t="shared" ca="1" si="73"/>
        <v>#NAME?</v>
      </c>
      <c r="AB166" s="27" t="e">
        <f t="shared" ca="1" si="68"/>
        <v>#NAME?</v>
      </c>
      <c r="AC166" s="28" t="e">
        <f t="shared" ca="1" si="69"/>
        <v>#NAME?</v>
      </c>
    </row>
    <row r="167" spans="1:29" x14ac:dyDescent="0.25">
      <c r="A167">
        <v>148</v>
      </c>
      <c r="B167">
        <v>1.48</v>
      </c>
      <c r="C167">
        <f t="shared" si="53"/>
        <v>4.4800000000000004</v>
      </c>
      <c r="D167">
        <f t="shared" si="54"/>
        <v>72.884539396946323</v>
      </c>
      <c r="E167">
        <f t="shared" si="55"/>
        <v>1238.5414877512403</v>
      </c>
      <c r="F167" s="23" t="e">
        <f t="shared" ca="1" si="70"/>
        <v>#NAME?</v>
      </c>
      <c r="G167">
        <f t="shared" si="56"/>
        <v>8</v>
      </c>
      <c r="H167">
        <f t="shared" si="57"/>
        <v>900</v>
      </c>
      <c r="I167" s="23">
        <f t="shared" si="58"/>
        <v>63.05302119460859</v>
      </c>
      <c r="J167">
        <f t="shared" si="59"/>
        <v>0.12687734621484004</v>
      </c>
      <c r="K167" s="24" t="e">
        <f t="shared" ca="1" si="60"/>
        <v>#NAME?</v>
      </c>
      <c r="L167" s="23" t="e">
        <f t="shared" ca="1" si="52"/>
        <v>#NAME?</v>
      </c>
      <c r="M167" s="25" t="e">
        <f t="shared" ca="1" si="71"/>
        <v>#NAME?</v>
      </c>
      <c r="N167" s="26" t="e">
        <f ca="1">[1]!CEQUEL("ROCKET","AR",'Loomis-Task5(equations)'!$B$15,1,'Loomis-Task5(equations)'!$B$4,"Mass",3,"HTPB",90,"IPDI (ARC)",10,"AIR (500 K)",100,"OPT:FOX","O","OF",'Loomis-Task5(equations)'!M167,1,0,"CSTAR",FALSE,FALSE)</f>
        <v>#NAME?</v>
      </c>
      <c r="O167" s="26" t="e">
        <f t="shared" ca="1" si="61"/>
        <v>#NAME?</v>
      </c>
      <c r="P167" s="25" t="e">
        <f ca="1">[1]!CEQUEL("ROCKET","AR",'Loomis-Task5(equations)'!U167,1,'Loomis-Task5(equations)'!AC167,"Mass",3,"HTPB",90,"IPDI (ARC)",10,"AIR (500 K)",100,"OPT:FOX","O","OF",'Loomis-Task5(equations)'!M167,1,0,"ISPV",FALSE,FALSE)</f>
        <v>#NAME?</v>
      </c>
      <c r="Q167" s="23" t="e">
        <f t="shared" ca="1" si="62"/>
        <v>#NAME?</v>
      </c>
      <c r="R167" s="25" t="e">
        <f t="shared" ca="1" si="63"/>
        <v>#NAME?</v>
      </c>
      <c r="S167" s="23" t="e">
        <f t="shared" ca="1" si="75"/>
        <v>#NAME?</v>
      </c>
      <c r="T167" s="23" t="e">
        <f t="shared" ca="1" si="64"/>
        <v>#NAME?</v>
      </c>
      <c r="U167" s="25" t="e">
        <f t="shared" ca="1" si="74"/>
        <v>#NAME?</v>
      </c>
      <c r="V167" s="25" t="e">
        <f t="shared" ca="1" si="72"/>
        <v>#NAME?</v>
      </c>
      <c r="W167" s="25" t="e">
        <f t="shared" ca="1" si="65"/>
        <v>#NAME?</v>
      </c>
      <c r="X167" s="25" t="e">
        <f t="shared" ca="1" si="66"/>
        <v>#NAME?</v>
      </c>
      <c r="Y167" t="e">
        <f t="shared" ca="1" si="76"/>
        <v>#NAME?</v>
      </c>
      <c r="Z167" s="25" t="e">
        <f t="shared" ca="1" si="67"/>
        <v>#NAME?</v>
      </c>
      <c r="AA167" s="26" t="e">
        <f t="shared" ca="1" si="73"/>
        <v>#NAME?</v>
      </c>
      <c r="AB167" s="27" t="e">
        <f t="shared" ca="1" si="68"/>
        <v>#NAME?</v>
      </c>
      <c r="AC167" s="28" t="e">
        <f t="shared" ca="1" si="69"/>
        <v>#NAME?</v>
      </c>
    </row>
    <row r="168" spans="1:29" x14ac:dyDescent="0.25">
      <c r="A168">
        <v>149</v>
      </c>
      <c r="B168">
        <v>1.49</v>
      </c>
      <c r="C168">
        <f t="shared" si="53"/>
        <v>4.49</v>
      </c>
      <c r="D168">
        <f t="shared" si="54"/>
        <v>72.474124622946604</v>
      </c>
      <c r="E168">
        <f t="shared" si="55"/>
        <v>1241.3060892863991</v>
      </c>
      <c r="F168" s="23" t="e">
        <f t="shared" ca="1" si="70"/>
        <v>#NAME?</v>
      </c>
      <c r="G168">
        <f t="shared" si="56"/>
        <v>8</v>
      </c>
      <c r="H168">
        <f t="shared" si="57"/>
        <v>900</v>
      </c>
      <c r="I168" s="23">
        <f t="shared" si="58"/>
        <v>63.334822055635598</v>
      </c>
      <c r="J168">
        <f t="shared" si="59"/>
        <v>0.1263128203466414</v>
      </c>
      <c r="K168" s="24" t="e">
        <f t="shared" ca="1" si="60"/>
        <v>#NAME?</v>
      </c>
      <c r="L168" s="23" t="e">
        <f t="shared" ca="1" si="52"/>
        <v>#NAME?</v>
      </c>
      <c r="M168" s="25" t="e">
        <f t="shared" ca="1" si="71"/>
        <v>#NAME?</v>
      </c>
      <c r="N168" s="26" t="e">
        <f ca="1">[1]!CEQUEL("ROCKET","AR",'Loomis-Task5(equations)'!$B$15,1,'Loomis-Task5(equations)'!$B$4,"Mass",3,"HTPB",90,"IPDI (ARC)",10,"AIR (500 K)",100,"OPT:FOX","O","OF",'Loomis-Task5(equations)'!M168,1,0,"CSTAR",FALSE,FALSE)</f>
        <v>#NAME?</v>
      </c>
      <c r="O168" s="26" t="e">
        <f t="shared" ca="1" si="61"/>
        <v>#NAME?</v>
      </c>
      <c r="P168" s="25" t="e">
        <f ca="1">[1]!CEQUEL("ROCKET","AR",'Loomis-Task5(equations)'!U168,1,'Loomis-Task5(equations)'!AC168,"Mass",3,"HTPB",90,"IPDI (ARC)",10,"AIR (500 K)",100,"OPT:FOX","O","OF",'Loomis-Task5(equations)'!M168,1,0,"ISPV",FALSE,FALSE)</f>
        <v>#NAME?</v>
      </c>
      <c r="Q168" s="23" t="e">
        <f t="shared" ca="1" si="62"/>
        <v>#NAME?</v>
      </c>
      <c r="R168" s="25" t="e">
        <f t="shared" ca="1" si="63"/>
        <v>#NAME?</v>
      </c>
      <c r="S168" s="23" t="e">
        <f t="shared" ca="1" si="75"/>
        <v>#NAME?</v>
      </c>
      <c r="T168" s="23" t="e">
        <f t="shared" ca="1" si="64"/>
        <v>#NAME?</v>
      </c>
      <c r="U168" s="25" t="e">
        <f t="shared" ca="1" si="74"/>
        <v>#NAME?</v>
      </c>
      <c r="V168" s="25" t="e">
        <f t="shared" ca="1" si="72"/>
        <v>#NAME?</v>
      </c>
      <c r="W168" s="25" t="e">
        <f t="shared" ca="1" si="65"/>
        <v>#NAME?</v>
      </c>
      <c r="X168" s="25" t="e">
        <f t="shared" ca="1" si="66"/>
        <v>#NAME?</v>
      </c>
      <c r="Y168" t="e">
        <f t="shared" ca="1" si="76"/>
        <v>#NAME?</v>
      </c>
      <c r="Z168" s="25" t="e">
        <f t="shared" ca="1" si="67"/>
        <v>#NAME?</v>
      </c>
      <c r="AA168" s="26" t="e">
        <f t="shared" ca="1" si="73"/>
        <v>#NAME?</v>
      </c>
      <c r="AB168" s="27" t="e">
        <f t="shared" ca="1" si="68"/>
        <v>#NAME?</v>
      </c>
      <c r="AC168" s="28" t="e">
        <f t="shared" ca="1" si="69"/>
        <v>#NAME?</v>
      </c>
    </row>
    <row r="169" spans="1:29" x14ac:dyDescent="0.25">
      <c r="A169">
        <v>150</v>
      </c>
      <c r="B169">
        <v>1.5</v>
      </c>
      <c r="C169">
        <f t="shared" si="53"/>
        <v>4.5</v>
      </c>
      <c r="D169">
        <f t="shared" si="54"/>
        <v>72.062794765838746</v>
      </c>
      <c r="E169">
        <f t="shared" si="55"/>
        <v>1244.0706908215582</v>
      </c>
      <c r="F169" s="23" t="e">
        <f t="shared" ca="1" si="70"/>
        <v>#NAME?</v>
      </c>
      <c r="G169">
        <f t="shared" si="56"/>
        <v>8</v>
      </c>
      <c r="H169">
        <f t="shared" si="57"/>
        <v>900</v>
      </c>
      <c r="I169" s="23">
        <f t="shared" si="58"/>
        <v>63.617251235193308</v>
      </c>
      <c r="J169">
        <f t="shared" si="59"/>
        <v>0.12575205380100374</v>
      </c>
      <c r="K169" s="24" t="e">
        <f t="shared" ca="1" si="60"/>
        <v>#NAME?</v>
      </c>
      <c r="L169" s="23" t="e">
        <f t="shared" ca="1" si="52"/>
        <v>#NAME?</v>
      </c>
      <c r="M169" s="25" t="e">
        <f t="shared" ca="1" si="71"/>
        <v>#NAME?</v>
      </c>
      <c r="N169" s="26" t="e">
        <f ca="1">[1]!CEQUEL("ROCKET","AR",'Loomis-Task5(equations)'!$B$15,1,'Loomis-Task5(equations)'!$B$4,"Mass",3,"HTPB",90,"IPDI (ARC)",10,"AIR (500 K)",100,"OPT:FOX","O","OF",'Loomis-Task5(equations)'!M169,1,0,"CSTAR",FALSE,FALSE)</f>
        <v>#NAME?</v>
      </c>
      <c r="O169" s="26" t="e">
        <f t="shared" ca="1" si="61"/>
        <v>#NAME?</v>
      </c>
      <c r="P169" s="25" t="e">
        <f ca="1">[1]!CEQUEL("ROCKET","AR",'Loomis-Task5(equations)'!U169,1,'Loomis-Task5(equations)'!AC169,"Mass",3,"HTPB",90,"IPDI (ARC)",10,"AIR (500 K)",100,"OPT:FOX","O","OF",'Loomis-Task5(equations)'!M169,1,0,"ISPV",FALSE,FALSE)</f>
        <v>#NAME?</v>
      </c>
      <c r="Q169" s="23" t="e">
        <f t="shared" ca="1" si="62"/>
        <v>#NAME?</v>
      </c>
      <c r="R169" s="25" t="e">
        <f t="shared" ca="1" si="63"/>
        <v>#NAME?</v>
      </c>
      <c r="S169" s="23" t="e">
        <f t="shared" ca="1" si="75"/>
        <v>#NAME?</v>
      </c>
      <c r="T169" s="23" t="e">
        <f t="shared" ca="1" si="64"/>
        <v>#NAME?</v>
      </c>
      <c r="U169" s="25" t="e">
        <f t="shared" ca="1" si="74"/>
        <v>#NAME?</v>
      </c>
      <c r="V169" s="25" t="e">
        <f t="shared" ca="1" si="72"/>
        <v>#NAME?</v>
      </c>
      <c r="W169" s="25" t="e">
        <f t="shared" ca="1" si="65"/>
        <v>#NAME?</v>
      </c>
      <c r="X169" s="25" t="e">
        <f t="shared" ca="1" si="66"/>
        <v>#NAME?</v>
      </c>
      <c r="Y169" t="e">
        <f t="shared" ca="1" si="76"/>
        <v>#NAME?</v>
      </c>
      <c r="Z169" s="25" t="e">
        <f t="shared" ca="1" si="67"/>
        <v>#NAME?</v>
      </c>
      <c r="AA169" s="26" t="e">
        <f t="shared" ca="1" si="73"/>
        <v>#NAME?</v>
      </c>
      <c r="AB169" s="27" t="e">
        <f t="shared" ca="1" si="68"/>
        <v>#NAME?</v>
      </c>
      <c r="AC169" s="28" t="e">
        <f t="shared" ca="1" si="69"/>
        <v>#NAME?</v>
      </c>
    </row>
    <row r="170" spans="1:29" x14ac:dyDescent="0.25">
      <c r="A170">
        <v>151</v>
      </c>
      <c r="B170">
        <v>1.51</v>
      </c>
      <c r="C170">
        <f t="shared" si="53"/>
        <v>4.51</v>
      </c>
      <c r="D170">
        <f t="shared" si="54"/>
        <v>71.650549825622747</v>
      </c>
      <c r="E170">
        <f t="shared" si="55"/>
        <v>1246.835292356717</v>
      </c>
      <c r="F170" s="23" t="e">
        <f t="shared" ca="1" si="70"/>
        <v>#NAME?</v>
      </c>
      <c r="G170">
        <f t="shared" si="56"/>
        <v>8</v>
      </c>
      <c r="H170">
        <f t="shared" si="57"/>
        <v>900</v>
      </c>
      <c r="I170" s="23">
        <f t="shared" si="58"/>
        <v>63.900308733281747</v>
      </c>
      <c r="J170">
        <f t="shared" si="59"/>
        <v>0.1251950132728121</v>
      </c>
      <c r="K170" s="24" t="e">
        <f t="shared" ca="1" si="60"/>
        <v>#NAME?</v>
      </c>
      <c r="L170" s="23" t="e">
        <f t="shared" ca="1" si="52"/>
        <v>#NAME?</v>
      </c>
      <c r="M170" s="25" t="e">
        <f t="shared" ca="1" si="71"/>
        <v>#NAME?</v>
      </c>
      <c r="N170" s="26" t="e">
        <f ca="1">[1]!CEQUEL("ROCKET","AR",'Loomis-Task5(equations)'!$B$15,1,'Loomis-Task5(equations)'!$B$4,"Mass",3,"HTPB",90,"IPDI (ARC)",10,"AIR (500 K)",100,"OPT:FOX","O","OF",'Loomis-Task5(equations)'!M170,1,0,"CSTAR",FALSE,FALSE)</f>
        <v>#NAME?</v>
      </c>
      <c r="O170" s="26" t="e">
        <f t="shared" ca="1" si="61"/>
        <v>#NAME?</v>
      </c>
      <c r="P170" s="25" t="e">
        <f ca="1">[1]!CEQUEL("ROCKET","AR",'Loomis-Task5(equations)'!U170,1,'Loomis-Task5(equations)'!AC170,"Mass",3,"HTPB",90,"IPDI (ARC)",10,"AIR (500 K)",100,"OPT:FOX","O","OF",'Loomis-Task5(equations)'!M170,1,0,"ISPV",FALSE,FALSE)</f>
        <v>#NAME?</v>
      </c>
      <c r="Q170" s="23" t="e">
        <f t="shared" ca="1" si="62"/>
        <v>#NAME?</v>
      </c>
      <c r="R170" s="25" t="e">
        <f t="shared" ca="1" si="63"/>
        <v>#NAME?</v>
      </c>
      <c r="S170" s="23" t="e">
        <f t="shared" ca="1" si="75"/>
        <v>#NAME?</v>
      </c>
      <c r="T170" s="23" t="e">
        <f t="shared" ca="1" si="64"/>
        <v>#NAME?</v>
      </c>
      <c r="U170" s="25" t="e">
        <f t="shared" ca="1" si="74"/>
        <v>#NAME?</v>
      </c>
      <c r="V170" s="25" t="e">
        <f t="shared" ca="1" si="72"/>
        <v>#NAME?</v>
      </c>
      <c r="W170" s="25" t="e">
        <f t="shared" ca="1" si="65"/>
        <v>#NAME?</v>
      </c>
      <c r="X170" s="25" t="e">
        <f t="shared" ca="1" si="66"/>
        <v>#NAME?</v>
      </c>
      <c r="Y170" t="e">
        <f t="shared" ca="1" si="76"/>
        <v>#NAME?</v>
      </c>
      <c r="Z170" s="25" t="e">
        <f t="shared" ca="1" si="67"/>
        <v>#NAME?</v>
      </c>
      <c r="AA170" s="26" t="e">
        <f t="shared" ca="1" si="73"/>
        <v>#NAME?</v>
      </c>
      <c r="AB170" s="27" t="e">
        <f t="shared" ca="1" si="68"/>
        <v>#NAME?</v>
      </c>
      <c r="AC170" s="28" t="e">
        <f t="shared" ca="1" si="69"/>
        <v>#NAME?</v>
      </c>
    </row>
    <row r="171" spans="1:29" x14ac:dyDescent="0.25">
      <c r="A171">
        <v>152</v>
      </c>
      <c r="B171">
        <v>1.52</v>
      </c>
      <c r="C171">
        <f t="shared" si="53"/>
        <v>4.5199999999999996</v>
      </c>
      <c r="D171">
        <f t="shared" si="54"/>
        <v>71.237389802298622</v>
      </c>
      <c r="E171">
        <f t="shared" si="55"/>
        <v>1249.599893891876</v>
      </c>
      <c r="F171" s="23" t="e">
        <f t="shared" ca="1" si="70"/>
        <v>#NAME?</v>
      </c>
      <c r="G171">
        <f t="shared" si="56"/>
        <v>8</v>
      </c>
      <c r="H171">
        <f t="shared" si="57"/>
        <v>900</v>
      </c>
      <c r="I171" s="23">
        <f t="shared" si="58"/>
        <v>64.183994549900888</v>
      </c>
      <c r="J171">
        <f t="shared" si="59"/>
        <v>0.12464166582496311</v>
      </c>
      <c r="K171" s="24" t="e">
        <f t="shared" ca="1" si="60"/>
        <v>#NAME?</v>
      </c>
      <c r="L171" s="23" t="e">
        <f t="shared" ca="1" si="52"/>
        <v>#NAME?</v>
      </c>
      <c r="M171" s="25" t="e">
        <f t="shared" ca="1" si="71"/>
        <v>#NAME?</v>
      </c>
      <c r="N171" s="26" t="e">
        <f ca="1">[1]!CEQUEL("ROCKET","AR",'Loomis-Task5(equations)'!$B$15,1,'Loomis-Task5(equations)'!$B$4,"Mass",3,"HTPB",90,"IPDI (ARC)",10,"AIR (500 K)",100,"OPT:FOX","O","OF",'Loomis-Task5(equations)'!M171,1,0,"CSTAR",FALSE,FALSE)</f>
        <v>#NAME?</v>
      </c>
      <c r="O171" s="26" t="e">
        <f t="shared" ca="1" si="61"/>
        <v>#NAME?</v>
      </c>
      <c r="P171" s="25" t="e">
        <f ca="1">[1]!CEQUEL("ROCKET","AR",'Loomis-Task5(equations)'!U171,1,'Loomis-Task5(equations)'!AC171,"Mass",3,"HTPB",90,"IPDI (ARC)",10,"AIR (500 K)",100,"OPT:FOX","O","OF",'Loomis-Task5(equations)'!M171,1,0,"ISPV",FALSE,FALSE)</f>
        <v>#NAME?</v>
      </c>
      <c r="Q171" s="23" t="e">
        <f t="shared" ca="1" si="62"/>
        <v>#NAME?</v>
      </c>
      <c r="R171" s="25" t="e">
        <f t="shared" ca="1" si="63"/>
        <v>#NAME?</v>
      </c>
      <c r="S171" s="23" t="e">
        <f t="shared" ca="1" si="75"/>
        <v>#NAME?</v>
      </c>
      <c r="T171" s="23" t="e">
        <f t="shared" ca="1" si="64"/>
        <v>#NAME?</v>
      </c>
      <c r="U171" s="25" t="e">
        <f t="shared" ca="1" si="74"/>
        <v>#NAME?</v>
      </c>
      <c r="V171" s="25" t="e">
        <f t="shared" ca="1" si="72"/>
        <v>#NAME?</v>
      </c>
      <c r="W171" s="25" t="e">
        <f t="shared" ca="1" si="65"/>
        <v>#NAME?</v>
      </c>
      <c r="X171" s="25" t="e">
        <f t="shared" ca="1" si="66"/>
        <v>#NAME?</v>
      </c>
      <c r="Y171" t="e">
        <f t="shared" ca="1" si="76"/>
        <v>#NAME?</v>
      </c>
      <c r="Z171" s="25" t="e">
        <f t="shared" ca="1" si="67"/>
        <v>#NAME?</v>
      </c>
      <c r="AA171" s="26" t="e">
        <f t="shared" ca="1" si="73"/>
        <v>#NAME?</v>
      </c>
      <c r="AB171" s="27" t="e">
        <f t="shared" ca="1" si="68"/>
        <v>#NAME?</v>
      </c>
      <c r="AC171" s="28" t="e">
        <f t="shared" ca="1" si="69"/>
        <v>#NAME?</v>
      </c>
    </row>
    <row r="172" spans="1:29" x14ac:dyDescent="0.25">
      <c r="A172">
        <v>153</v>
      </c>
      <c r="B172">
        <v>1.53</v>
      </c>
      <c r="C172">
        <f t="shared" si="53"/>
        <v>4.53</v>
      </c>
      <c r="D172">
        <f t="shared" si="54"/>
        <v>70.823314695866316</v>
      </c>
      <c r="E172">
        <f t="shared" si="55"/>
        <v>1252.3644954270353</v>
      </c>
      <c r="F172" s="23" t="e">
        <f t="shared" ca="1" si="70"/>
        <v>#NAME?</v>
      </c>
      <c r="G172">
        <f t="shared" si="56"/>
        <v>8</v>
      </c>
      <c r="H172">
        <f t="shared" si="57"/>
        <v>900</v>
      </c>
      <c r="I172" s="23">
        <f t="shared" si="58"/>
        <v>64.468308685050786</v>
      </c>
      <c r="J172">
        <f t="shared" si="59"/>
        <v>0.12409197888349563</v>
      </c>
      <c r="K172" s="24" t="e">
        <f t="shared" ca="1" si="60"/>
        <v>#NAME?</v>
      </c>
      <c r="L172" s="23" t="e">
        <f t="shared" ca="1" si="52"/>
        <v>#NAME?</v>
      </c>
      <c r="M172" s="25" t="e">
        <f t="shared" ca="1" si="71"/>
        <v>#NAME?</v>
      </c>
      <c r="N172" s="26" t="e">
        <f ca="1">[1]!CEQUEL("ROCKET","AR",'Loomis-Task5(equations)'!$B$15,1,'Loomis-Task5(equations)'!$B$4,"Mass",3,"HTPB",90,"IPDI (ARC)",10,"AIR (500 K)",100,"OPT:FOX","O","OF",'Loomis-Task5(equations)'!M172,1,0,"CSTAR",FALSE,FALSE)</f>
        <v>#NAME?</v>
      </c>
      <c r="O172" s="26" t="e">
        <f t="shared" ca="1" si="61"/>
        <v>#NAME?</v>
      </c>
      <c r="P172" s="25" t="e">
        <f ca="1">[1]!CEQUEL("ROCKET","AR",'Loomis-Task5(equations)'!U172,1,'Loomis-Task5(equations)'!AC172,"Mass",3,"HTPB",90,"IPDI (ARC)",10,"AIR (500 K)",100,"OPT:FOX","O","OF",'Loomis-Task5(equations)'!M172,1,0,"ISPV",FALSE,FALSE)</f>
        <v>#NAME?</v>
      </c>
      <c r="Q172" s="23" t="e">
        <f t="shared" ca="1" si="62"/>
        <v>#NAME?</v>
      </c>
      <c r="R172" s="25" t="e">
        <f t="shared" ca="1" si="63"/>
        <v>#NAME?</v>
      </c>
      <c r="S172" s="23" t="e">
        <f t="shared" ca="1" si="75"/>
        <v>#NAME?</v>
      </c>
      <c r="T172" s="23" t="e">
        <f t="shared" ca="1" si="64"/>
        <v>#NAME?</v>
      </c>
      <c r="U172" s="25" t="e">
        <f t="shared" ca="1" si="74"/>
        <v>#NAME?</v>
      </c>
      <c r="V172" s="25" t="e">
        <f t="shared" ca="1" si="72"/>
        <v>#NAME?</v>
      </c>
      <c r="W172" s="25" t="e">
        <f t="shared" ca="1" si="65"/>
        <v>#NAME?</v>
      </c>
      <c r="X172" s="25" t="e">
        <f t="shared" ca="1" si="66"/>
        <v>#NAME?</v>
      </c>
      <c r="Y172" t="e">
        <f t="shared" ca="1" si="76"/>
        <v>#NAME?</v>
      </c>
      <c r="Z172" s="25" t="e">
        <f t="shared" ca="1" si="67"/>
        <v>#NAME?</v>
      </c>
      <c r="AA172" s="26" t="e">
        <f t="shared" ca="1" si="73"/>
        <v>#NAME?</v>
      </c>
      <c r="AB172" s="27" t="e">
        <f t="shared" ca="1" si="68"/>
        <v>#NAME?</v>
      </c>
      <c r="AC172" s="28" t="e">
        <f t="shared" ca="1" si="69"/>
        <v>#NAME?</v>
      </c>
    </row>
    <row r="173" spans="1:29" x14ac:dyDescent="0.25">
      <c r="A173">
        <v>154</v>
      </c>
      <c r="B173">
        <v>1.54</v>
      </c>
      <c r="C173">
        <f t="shared" si="53"/>
        <v>4.54</v>
      </c>
      <c r="D173">
        <f t="shared" si="54"/>
        <v>70.408324506325897</v>
      </c>
      <c r="E173">
        <f t="shared" si="55"/>
        <v>1255.1290969621941</v>
      </c>
      <c r="F173" s="23" t="e">
        <f t="shared" ca="1" si="70"/>
        <v>#NAME?</v>
      </c>
      <c r="G173">
        <f t="shared" si="56"/>
        <v>8</v>
      </c>
      <c r="H173">
        <f t="shared" si="57"/>
        <v>900</v>
      </c>
      <c r="I173" s="23">
        <f t="shared" si="58"/>
        <v>64.753251138731372</v>
      </c>
      <c r="J173">
        <f t="shared" si="59"/>
        <v>0.12354592023279734</v>
      </c>
      <c r="K173" s="24" t="e">
        <f t="shared" ca="1" si="60"/>
        <v>#NAME?</v>
      </c>
      <c r="L173" s="23" t="e">
        <f t="shared" ca="1" si="52"/>
        <v>#NAME?</v>
      </c>
      <c r="M173" s="25" t="e">
        <f t="shared" ca="1" si="71"/>
        <v>#NAME?</v>
      </c>
      <c r="N173" s="26" t="e">
        <f ca="1">[1]!CEQUEL("ROCKET","AR",'Loomis-Task5(equations)'!$B$15,1,'Loomis-Task5(equations)'!$B$4,"Mass",3,"HTPB",90,"IPDI (ARC)",10,"AIR (500 K)",100,"OPT:FOX","O","OF",'Loomis-Task5(equations)'!M173,1,0,"CSTAR",FALSE,FALSE)</f>
        <v>#NAME?</v>
      </c>
      <c r="O173" s="26" t="e">
        <f t="shared" ca="1" si="61"/>
        <v>#NAME?</v>
      </c>
      <c r="P173" s="25" t="e">
        <f ca="1">[1]!CEQUEL("ROCKET","AR",'Loomis-Task5(equations)'!U173,1,'Loomis-Task5(equations)'!AC173,"Mass",3,"HTPB",90,"IPDI (ARC)",10,"AIR (500 K)",100,"OPT:FOX","O","OF",'Loomis-Task5(equations)'!M173,1,0,"ISPV",FALSE,FALSE)</f>
        <v>#NAME?</v>
      </c>
      <c r="Q173" s="23" t="e">
        <f t="shared" ca="1" si="62"/>
        <v>#NAME?</v>
      </c>
      <c r="R173" s="25" t="e">
        <f t="shared" ca="1" si="63"/>
        <v>#NAME?</v>
      </c>
      <c r="S173" s="23" t="e">
        <f t="shared" ca="1" si="75"/>
        <v>#NAME?</v>
      </c>
      <c r="T173" s="23" t="e">
        <f t="shared" ca="1" si="64"/>
        <v>#NAME?</v>
      </c>
      <c r="U173" s="25" t="e">
        <f t="shared" ca="1" si="74"/>
        <v>#NAME?</v>
      </c>
      <c r="V173" s="25" t="e">
        <f t="shared" ca="1" si="72"/>
        <v>#NAME?</v>
      </c>
      <c r="W173" s="25" t="e">
        <f t="shared" ca="1" si="65"/>
        <v>#NAME?</v>
      </c>
      <c r="X173" s="25" t="e">
        <f t="shared" ca="1" si="66"/>
        <v>#NAME?</v>
      </c>
      <c r="Y173" t="e">
        <f t="shared" ca="1" si="76"/>
        <v>#NAME?</v>
      </c>
      <c r="Z173" s="25" t="e">
        <f t="shared" ca="1" si="67"/>
        <v>#NAME?</v>
      </c>
      <c r="AA173" s="26" t="e">
        <f t="shared" ca="1" si="73"/>
        <v>#NAME?</v>
      </c>
      <c r="AB173" s="27" t="e">
        <f t="shared" ca="1" si="68"/>
        <v>#NAME?</v>
      </c>
      <c r="AC173" s="28" t="e">
        <f t="shared" ca="1" si="69"/>
        <v>#NAME?</v>
      </c>
    </row>
    <row r="174" spans="1:29" x14ac:dyDescent="0.25">
      <c r="A174">
        <v>155</v>
      </c>
      <c r="B174">
        <v>1.55</v>
      </c>
      <c r="C174">
        <f t="shared" si="53"/>
        <v>4.55</v>
      </c>
      <c r="D174">
        <f t="shared" si="54"/>
        <v>69.992419233677367</v>
      </c>
      <c r="E174">
        <f t="shared" si="55"/>
        <v>1257.8936984973532</v>
      </c>
      <c r="F174" s="23" t="e">
        <f t="shared" ca="1" si="70"/>
        <v>#NAME?</v>
      </c>
      <c r="G174">
        <f t="shared" si="56"/>
        <v>8</v>
      </c>
      <c r="H174">
        <f t="shared" si="57"/>
        <v>900</v>
      </c>
      <c r="I174" s="23">
        <f t="shared" si="58"/>
        <v>65.038821910942687</v>
      </c>
      <c r="J174">
        <f t="shared" si="59"/>
        <v>0.12300345801088398</v>
      </c>
      <c r="K174" s="24" t="e">
        <f t="shared" ca="1" si="60"/>
        <v>#NAME?</v>
      </c>
      <c r="L174" s="23" t="e">
        <f t="shared" ca="1" si="52"/>
        <v>#NAME?</v>
      </c>
      <c r="M174" s="25" t="e">
        <f t="shared" ca="1" si="71"/>
        <v>#NAME?</v>
      </c>
      <c r="N174" s="26" t="e">
        <f ca="1">[1]!CEQUEL("ROCKET","AR",'Loomis-Task5(equations)'!$B$15,1,'Loomis-Task5(equations)'!$B$4,"Mass",3,"HTPB",90,"IPDI (ARC)",10,"AIR (500 K)",100,"OPT:FOX","O","OF",'Loomis-Task5(equations)'!M174,1,0,"CSTAR",FALSE,FALSE)</f>
        <v>#NAME?</v>
      </c>
      <c r="O174" s="26" t="e">
        <f t="shared" ca="1" si="61"/>
        <v>#NAME?</v>
      </c>
      <c r="P174" s="25" t="e">
        <f ca="1">[1]!CEQUEL("ROCKET","AR",'Loomis-Task5(equations)'!U174,1,'Loomis-Task5(equations)'!AC174,"Mass",3,"HTPB",90,"IPDI (ARC)",10,"AIR (500 K)",100,"OPT:FOX","O","OF",'Loomis-Task5(equations)'!M174,1,0,"ISPV",FALSE,FALSE)</f>
        <v>#NAME?</v>
      </c>
      <c r="Q174" s="23" t="e">
        <f t="shared" ca="1" si="62"/>
        <v>#NAME?</v>
      </c>
      <c r="R174" s="25" t="e">
        <f t="shared" ca="1" si="63"/>
        <v>#NAME?</v>
      </c>
      <c r="S174" s="23" t="e">
        <f t="shared" ca="1" si="75"/>
        <v>#NAME?</v>
      </c>
      <c r="T174" s="23" t="e">
        <f t="shared" ca="1" si="64"/>
        <v>#NAME?</v>
      </c>
      <c r="U174" s="25" t="e">
        <f t="shared" ca="1" si="74"/>
        <v>#NAME?</v>
      </c>
      <c r="V174" s="25" t="e">
        <f t="shared" ca="1" si="72"/>
        <v>#NAME?</v>
      </c>
      <c r="W174" s="25" t="e">
        <f t="shared" ca="1" si="65"/>
        <v>#NAME?</v>
      </c>
      <c r="X174" s="25" t="e">
        <f t="shared" ca="1" si="66"/>
        <v>#NAME?</v>
      </c>
      <c r="Y174" t="e">
        <f t="shared" ca="1" si="76"/>
        <v>#NAME?</v>
      </c>
      <c r="Z174" s="25" t="e">
        <f t="shared" ca="1" si="67"/>
        <v>#NAME?</v>
      </c>
      <c r="AA174" s="26" t="e">
        <f t="shared" ca="1" si="73"/>
        <v>#NAME?</v>
      </c>
      <c r="AB174" s="27" t="e">
        <f t="shared" ca="1" si="68"/>
        <v>#NAME?</v>
      </c>
      <c r="AC174" s="28" t="e">
        <f t="shared" ca="1" si="69"/>
        <v>#NAME?</v>
      </c>
    </row>
    <row r="175" spans="1:29" x14ac:dyDescent="0.25">
      <c r="A175">
        <v>156</v>
      </c>
      <c r="B175">
        <v>1.56</v>
      </c>
      <c r="C175">
        <f t="shared" si="53"/>
        <v>4.5600000000000005</v>
      </c>
      <c r="D175">
        <f t="shared" si="54"/>
        <v>69.575598877920626</v>
      </c>
      <c r="E175">
        <f t="shared" si="55"/>
        <v>1260.6583000325122</v>
      </c>
      <c r="F175" s="23" t="e">
        <f t="shared" ca="1" si="70"/>
        <v>#NAME?</v>
      </c>
      <c r="G175">
        <f t="shared" si="56"/>
        <v>8</v>
      </c>
      <c r="H175">
        <f t="shared" si="57"/>
        <v>900</v>
      </c>
      <c r="I175" s="23">
        <f t="shared" si="58"/>
        <v>65.325021001684732</v>
      </c>
      <c r="J175">
        <f t="shared" si="59"/>
        <v>0.1224645607047517</v>
      </c>
      <c r="K175" s="24" t="e">
        <f t="shared" ca="1" si="60"/>
        <v>#NAME?</v>
      </c>
      <c r="L175" s="23" t="e">
        <f t="shared" ca="1" si="52"/>
        <v>#NAME?</v>
      </c>
      <c r="M175" s="25" t="e">
        <f t="shared" ca="1" si="71"/>
        <v>#NAME?</v>
      </c>
      <c r="N175" s="26" t="e">
        <f ca="1">[1]!CEQUEL("ROCKET","AR",'Loomis-Task5(equations)'!$B$15,1,'Loomis-Task5(equations)'!$B$4,"Mass",3,"HTPB",90,"IPDI (ARC)",10,"AIR (500 K)",100,"OPT:FOX","O","OF",'Loomis-Task5(equations)'!M175,1,0,"CSTAR",FALSE,FALSE)</f>
        <v>#NAME?</v>
      </c>
      <c r="O175" s="26" t="e">
        <f t="shared" ca="1" si="61"/>
        <v>#NAME?</v>
      </c>
      <c r="P175" s="25" t="e">
        <f ca="1">[1]!CEQUEL("ROCKET","AR",'Loomis-Task5(equations)'!U175,1,'Loomis-Task5(equations)'!AC175,"Mass",3,"HTPB",90,"IPDI (ARC)",10,"AIR (500 K)",100,"OPT:FOX","O","OF",'Loomis-Task5(equations)'!M175,1,0,"ISPV",FALSE,FALSE)</f>
        <v>#NAME?</v>
      </c>
      <c r="Q175" s="23" t="e">
        <f t="shared" ca="1" si="62"/>
        <v>#NAME?</v>
      </c>
      <c r="R175" s="25" t="e">
        <f t="shared" ca="1" si="63"/>
        <v>#NAME?</v>
      </c>
      <c r="S175" s="23" t="e">
        <f t="shared" ca="1" si="75"/>
        <v>#NAME?</v>
      </c>
      <c r="T175" s="23" t="e">
        <f t="shared" ca="1" si="64"/>
        <v>#NAME?</v>
      </c>
      <c r="U175" s="25" t="e">
        <f t="shared" ca="1" si="74"/>
        <v>#NAME?</v>
      </c>
      <c r="V175" s="25" t="e">
        <f t="shared" ca="1" si="72"/>
        <v>#NAME?</v>
      </c>
      <c r="W175" s="25" t="e">
        <f t="shared" ca="1" si="65"/>
        <v>#NAME?</v>
      </c>
      <c r="X175" s="25" t="e">
        <f t="shared" ca="1" si="66"/>
        <v>#NAME?</v>
      </c>
      <c r="Y175" t="e">
        <f t="shared" ca="1" si="76"/>
        <v>#NAME?</v>
      </c>
      <c r="Z175" s="25" t="e">
        <f t="shared" ca="1" si="67"/>
        <v>#NAME?</v>
      </c>
      <c r="AA175" s="26" t="e">
        <f t="shared" ca="1" si="73"/>
        <v>#NAME?</v>
      </c>
      <c r="AB175" s="27" t="e">
        <f t="shared" ca="1" si="68"/>
        <v>#NAME?</v>
      </c>
      <c r="AC175" s="28" t="e">
        <f t="shared" ca="1" si="69"/>
        <v>#NAME?</v>
      </c>
    </row>
    <row r="176" spans="1:29" x14ac:dyDescent="0.25">
      <c r="A176">
        <v>157</v>
      </c>
      <c r="B176">
        <v>1.57</v>
      </c>
      <c r="C176">
        <f t="shared" si="53"/>
        <v>4.57</v>
      </c>
      <c r="D176">
        <f t="shared" si="54"/>
        <v>69.157863439055816</v>
      </c>
      <c r="E176">
        <f t="shared" si="55"/>
        <v>1263.4229015676713</v>
      </c>
      <c r="F176" s="23" t="e">
        <f t="shared" ca="1" si="70"/>
        <v>#NAME?</v>
      </c>
      <c r="G176">
        <f t="shared" si="56"/>
        <v>8</v>
      </c>
      <c r="H176">
        <f t="shared" si="57"/>
        <v>900</v>
      </c>
      <c r="I176" s="23">
        <f t="shared" si="58"/>
        <v>65.611848410957478</v>
      </c>
      <c r="J176">
        <f t="shared" si="59"/>
        <v>0.12192919714580032</v>
      </c>
      <c r="K176" s="24" t="e">
        <f t="shared" ca="1" si="60"/>
        <v>#NAME?</v>
      </c>
      <c r="L176" s="23" t="e">
        <f t="shared" ca="1" si="52"/>
        <v>#NAME?</v>
      </c>
      <c r="M176" s="25" t="e">
        <f t="shared" ca="1" si="71"/>
        <v>#NAME?</v>
      </c>
      <c r="N176" s="26" t="e">
        <f ca="1">[1]!CEQUEL("ROCKET","AR",'Loomis-Task5(equations)'!$B$15,1,'Loomis-Task5(equations)'!$B$4,"Mass",3,"HTPB",90,"IPDI (ARC)",10,"AIR (500 K)",100,"OPT:FOX","O","OF",'Loomis-Task5(equations)'!M176,1,0,"CSTAR",FALSE,FALSE)</f>
        <v>#NAME?</v>
      </c>
      <c r="O176" s="26" t="e">
        <f t="shared" ca="1" si="61"/>
        <v>#NAME?</v>
      </c>
      <c r="P176" s="25" t="e">
        <f ca="1">[1]!CEQUEL("ROCKET","AR",'Loomis-Task5(equations)'!U176,1,'Loomis-Task5(equations)'!AC176,"Mass",3,"HTPB",90,"IPDI (ARC)",10,"AIR (500 K)",100,"OPT:FOX","O","OF",'Loomis-Task5(equations)'!M176,1,0,"ISPV",FALSE,FALSE)</f>
        <v>#NAME?</v>
      </c>
      <c r="Q176" s="23" t="e">
        <f t="shared" ca="1" si="62"/>
        <v>#NAME?</v>
      </c>
      <c r="R176" s="25" t="e">
        <f t="shared" ca="1" si="63"/>
        <v>#NAME?</v>
      </c>
      <c r="S176" s="23" t="e">
        <f t="shared" ca="1" si="75"/>
        <v>#NAME?</v>
      </c>
      <c r="T176" s="23" t="e">
        <f t="shared" ca="1" si="64"/>
        <v>#NAME?</v>
      </c>
      <c r="U176" s="25" t="e">
        <f t="shared" ca="1" si="74"/>
        <v>#NAME?</v>
      </c>
      <c r="V176" s="25" t="e">
        <f t="shared" ca="1" si="72"/>
        <v>#NAME?</v>
      </c>
      <c r="W176" s="25" t="e">
        <f t="shared" ca="1" si="65"/>
        <v>#NAME?</v>
      </c>
      <c r="X176" s="25" t="e">
        <f t="shared" ca="1" si="66"/>
        <v>#NAME?</v>
      </c>
      <c r="Y176" t="e">
        <f t="shared" ca="1" si="76"/>
        <v>#NAME?</v>
      </c>
      <c r="Z176" s="25" t="e">
        <f t="shared" ca="1" si="67"/>
        <v>#NAME?</v>
      </c>
      <c r="AA176" s="26" t="e">
        <f t="shared" ca="1" si="73"/>
        <v>#NAME?</v>
      </c>
      <c r="AB176" s="27" t="e">
        <f t="shared" ca="1" si="68"/>
        <v>#NAME?</v>
      </c>
      <c r="AC176" s="28" t="e">
        <f t="shared" ca="1" si="69"/>
        <v>#NAME?</v>
      </c>
    </row>
    <row r="177" spans="1:29" x14ac:dyDescent="0.25">
      <c r="A177">
        <v>158</v>
      </c>
      <c r="B177">
        <v>1.58</v>
      </c>
      <c r="C177">
        <f t="shared" si="53"/>
        <v>4.58</v>
      </c>
      <c r="D177">
        <f t="shared" si="54"/>
        <v>68.739212917082853</v>
      </c>
      <c r="E177">
        <f t="shared" si="55"/>
        <v>1266.1875031028303</v>
      </c>
      <c r="F177" s="23" t="e">
        <f t="shared" ca="1" si="70"/>
        <v>#NAME?</v>
      </c>
      <c r="G177">
        <f t="shared" si="56"/>
        <v>8</v>
      </c>
      <c r="H177">
        <f t="shared" si="57"/>
        <v>900</v>
      </c>
      <c r="I177" s="23">
        <f t="shared" si="58"/>
        <v>65.89930413876094</v>
      </c>
      <c r="J177">
        <f t="shared" si="59"/>
        <v>0.12139733650532623</v>
      </c>
      <c r="K177" s="24" t="e">
        <f t="shared" ca="1" si="60"/>
        <v>#NAME?</v>
      </c>
      <c r="L177" s="23" t="e">
        <f t="shared" ca="1" si="52"/>
        <v>#NAME?</v>
      </c>
      <c r="M177" s="25" t="e">
        <f t="shared" ca="1" si="71"/>
        <v>#NAME?</v>
      </c>
      <c r="N177" s="26" t="e">
        <f ca="1">[1]!CEQUEL("ROCKET","AR",'Loomis-Task5(equations)'!$B$15,1,'Loomis-Task5(equations)'!$B$4,"Mass",3,"HTPB",90,"IPDI (ARC)",10,"AIR (500 K)",100,"OPT:FOX","O","OF",'Loomis-Task5(equations)'!M177,1,0,"CSTAR",FALSE,FALSE)</f>
        <v>#NAME?</v>
      </c>
      <c r="O177" s="26" t="e">
        <f t="shared" ca="1" si="61"/>
        <v>#NAME?</v>
      </c>
      <c r="P177" s="25" t="e">
        <f ca="1">[1]!CEQUEL("ROCKET","AR",'Loomis-Task5(equations)'!U177,1,'Loomis-Task5(equations)'!AC177,"Mass",3,"HTPB",90,"IPDI (ARC)",10,"AIR (500 K)",100,"OPT:FOX","O","OF",'Loomis-Task5(equations)'!M177,1,0,"ISPV",FALSE,FALSE)</f>
        <v>#NAME?</v>
      </c>
      <c r="Q177" s="23" t="e">
        <f t="shared" ca="1" si="62"/>
        <v>#NAME?</v>
      </c>
      <c r="R177" s="25" t="e">
        <f t="shared" ca="1" si="63"/>
        <v>#NAME?</v>
      </c>
      <c r="S177" s="23" t="e">
        <f t="shared" ca="1" si="75"/>
        <v>#NAME?</v>
      </c>
      <c r="T177" s="23" t="e">
        <f t="shared" ca="1" si="64"/>
        <v>#NAME?</v>
      </c>
      <c r="U177" s="25" t="e">
        <f t="shared" ca="1" si="74"/>
        <v>#NAME?</v>
      </c>
      <c r="V177" s="25" t="e">
        <f t="shared" ca="1" si="72"/>
        <v>#NAME?</v>
      </c>
      <c r="W177" s="25" t="e">
        <f t="shared" ca="1" si="65"/>
        <v>#NAME?</v>
      </c>
      <c r="X177" s="25" t="e">
        <f t="shared" ca="1" si="66"/>
        <v>#NAME?</v>
      </c>
      <c r="Y177" t="e">
        <f t="shared" ca="1" si="76"/>
        <v>#NAME?</v>
      </c>
      <c r="Z177" s="25" t="e">
        <f t="shared" ca="1" si="67"/>
        <v>#NAME?</v>
      </c>
      <c r="AA177" s="26" t="e">
        <f t="shared" ca="1" si="73"/>
        <v>#NAME?</v>
      </c>
      <c r="AB177" s="27" t="e">
        <f t="shared" ca="1" si="68"/>
        <v>#NAME?</v>
      </c>
      <c r="AC177" s="28" t="e">
        <f t="shared" ca="1" si="69"/>
        <v>#NAME?</v>
      </c>
    </row>
    <row r="178" spans="1:29" x14ac:dyDescent="0.25">
      <c r="A178">
        <v>159</v>
      </c>
      <c r="B178">
        <v>1.59</v>
      </c>
      <c r="C178">
        <f t="shared" si="53"/>
        <v>4.59</v>
      </c>
      <c r="D178">
        <f t="shared" si="54"/>
        <v>68.319647312001763</v>
      </c>
      <c r="E178">
        <f t="shared" si="55"/>
        <v>1268.9521046379894</v>
      </c>
      <c r="F178" s="23" t="e">
        <f t="shared" ca="1" si="70"/>
        <v>#NAME?</v>
      </c>
      <c r="G178">
        <f t="shared" si="56"/>
        <v>8</v>
      </c>
      <c r="H178">
        <f t="shared" si="57"/>
        <v>900</v>
      </c>
      <c r="I178" s="23">
        <f t="shared" si="58"/>
        <v>66.187388185095116</v>
      </c>
      <c r="J178">
        <f t="shared" si="59"/>
        <v>0.12086894829008432</v>
      </c>
      <c r="K178" s="24" t="e">
        <f t="shared" ca="1" si="60"/>
        <v>#NAME?</v>
      </c>
      <c r="L178" s="23" t="e">
        <f t="shared" ca="1" si="52"/>
        <v>#NAME?</v>
      </c>
      <c r="M178" s="25" t="e">
        <f t="shared" ca="1" si="71"/>
        <v>#NAME?</v>
      </c>
      <c r="N178" s="26" t="e">
        <f ca="1">[1]!CEQUEL("ROCKET","AR",'Loomis-Task5(equations)'!$B$15,1,'Loomis-Task5(equations)'!$B$4,"Mass",3,"HTPB",90,"IPDI (ARC)",10,"AIR (500 K)",100,"OPT:FOX","O","OF",'Loomis-Task5(equations)'!M178,1,0,"CSTAR",FALSE,FALSE)</f>
        <v>#NAME?</v>
      </c>
      <c r="O178" s="26" t="e">
        <f t="shared" ca="1" si="61"/>
        <v>#NAME?</v>
      </c>
      <c r="P178" s="25" t="e">
        <f ca="1">[1]!CEQUEL("ROCKET","AR",'Loomis-Task5(equations)'!U178,1,'Loomis-Task5(equations)'!AC178,"Mass",3,"HTPB",90,"IPDI (ARC)",10,"AIR (500 K)",100,"OPT:FOX","O","OF",'Loomis-Task5(equations)'!M178,1,0,"ISPV",FALSE,FALSE)</f>
        <v>#NAME?</v>
      </c>
      <c r="Q178" s="23" t="e">
        <f t="shared" ca="1" si="62"/>
        <v>#NAME?</v>
      </c>
      <c r="R178" s="25" t="e">
        <f t="shared" ca="1" si="63"/>
        <v>#NAME?</v>
      </c>
      <c r="S178" s="23" t="e">
        <f t="shared" ca="1" si="75"/>
        <v>#NAME?</v>
      </c>
      <c r="T178" s="23" t="e">
        <f t="shared" ca="1" si="64"/>
        <v>#NAME?</v>
      </c>
      <c r="U178" s="25" t="e">
        <f t="shared" ca="1" si="74"/>
        <v>#NAME?</v>
      </c>
      <c r="V178" s="25" t="e">
        <f t="shared" ca="1" si="72"/>
        <v>#NAME?</v>
      </c>
      <c r="W178" s="25" t="e">
        <f t="shared" ca="1" si="65"/>
        <v>#NAME?</v>
      </c>
      <c r="X178" s="25" t="e">
        <f t="shared" ca="1" si="66"/>
        <v>#NAME?</v>
      </c>
      <c r="Y178" t="e">
        <f t="shared" ca="1" si="76"/>
        <v>#NAME?</v>
      </c>
      <c r="Z178" s="25" t="e">
        <f t="shared" ca="1" si="67"/>
        <v>#NAME?</v>
      </c>
      <c r="AA178" s="26" t="e">
        <f t="shared" ca="1" si="73"/>
        <v>#NAME?</v>
      </c>
      <c r="AB178" s="27" t="e">
        <f t="shared" ca="1" si="68"/>
        <v>#NAME?</v>
      </c>
      <c r="AC178" s="28" t="e">
        <f t="shared" ca="1" si="69"/>
        <v>#NAME?</v>
      </c>
    </row>
    <row r="179" spans="1:29" x14ac:dyDescent="0.25">
      <c r="A179">
        <v>160</v>
      </c>
      <c r="B179">
        <v>1.6</v>
      </c>
      <c r="C179">
        <f t="shared" si="53"/>
        <v>4.5999999999999996</v>
      </c>
      <c r="D179">
        <f t="shared" si="54"/>
        <v>67.899166623812519</v>
      </c>
      <c r="E179">
        <f t="shared" si="55"/>
        <v>1271.7167061731482</v>
      </c>
      <c r="F179" s="23" t="e">
        <f t="shared" ca="1" si="70"/>
        <v>#NAME?</v>
      </c>
      <c r="G179">
        <f t="shared" si="56"/>
        <v>8</v>
      </c>
      <c r="H179">
        <f t="shared" si="57"/>
        <v>900</v>
      </c>
      <c r="I179" s="23">
        <f t="shared" si="58"/>
        <v>66.476100549960009</v>
      </c>
      <c r="J179">
        <f t="shared" si="59"/>
        <v>0.1203440023379171</v>
      </c>
      <c r="K179" s="24" t="e">
        <f t="shared" ca="1" si="60"/>
        <v>#NAME?</v>
      </c>
      <c r="L179" s="23" t="e">
        <f t="shared" ca="1" si="52"/>
        <v>#NAME?</v>
      </c>
      <c r="M179" s="25" t="e">
        <f t="shared" ca="1" si="71"/>
        <v>#NAME?</v>
      </c>
      <c r="N179" s="26" t="e">
        <f ca="1">[1]!CEQUEL("ROCKET","AR",'Loomis-Task5(equations)'!$B$15,1,'Loomis-Task5(equations)'!$B$4,"Mass",3,"HTPB",90,"IPDI (ARC)",10,"AIR (500 K)",100,"OPT:FOX","O","OF",'Loomis-Task5(equations)'!M179,1,0,"CSTAR",FALSE,FALSE)</f>
        <v>#NAME?</v>
      </c>
      <c r="O179" s="26" t="e">
        <f t="shared" ca="1" si="61"/>
        <v>#NAME?</v>
      </c>
      <c r="P179" s="25" t="e">
        <f ca="1">[1]!CEQUEL("ROCKET","AR",'Loomis-Task5(equations)'!U179,1,'Loomis-Task5(equations)'!AC179,"Mass",3,"HTPB",90,"IPDI (ARC)",10,"AIR (500 K)",100,"OPT:FOX","O","OF",'Loomis-Task5(equations)'!M179,1,0,"ISPV",FALSE,FALSE)</f>
        <v>#NAME?</v>
      </c>
      <c r="Q179" s="23" t="e">
        <f t="shared" ca="1" si="62"/>
        <v>#NAME?</v>
      </c>
      <c r="R179" s="25" t="e">
        <f t="shared" ca="1" si="63"/>
        <v>#NAME?</v>
      </c>
      <c r="S179" s="23" t="e">
        <f t="shared" ca="1" si="75"/>
        <v>#NAME?</v>
      </c>
      <c r="T179" s="23" t="e">
        <f t="shared" ca="1" si="64"/>
        <v>#NAME?</v>
      </c>
      <c r="U179" s="25" t="e">
        <f t="shared" ca="1" si="74"/>
        <v>#NAME?</v>
      </c>
      <c r="V179" s="25" t="e">
        <f t="shared" ca="1" si="72"/>
        <v>#NAME?</v>
      </c>
      <c r="W179" s="25" t="e">
        <f t="shared" ca="1" si="65"/>
        <v>#NAME?</v>
      </c>
      <c r="X179" s="25" t="e">
        <f t="shared" ca="1" si="66"/>
        <v>#NAME?</v>
      </c>
      <c r="Y179" t="e">
        <f t="shared" ca="1" si="76"/>
        <v>#NAME?</v>
      </c>
      <c r="Z179" s="25" t="e">
        <f t="shared" ca="1" si="67"/>
        <v>#NAME?</v>
      </c>
      <c r="AA179" s="26" t="e">
        <f t="shared" ca="1" si="73"/>
        <v>#NAME?</v>
      </c>
      <c r="AB179" s="27" t="e">
        <f t="shared" ca="1" si="68"/>
        <v>#NAME?</v>
      </c>
      <c r="AC179" s="28" t="e">
        <f t="shared" ca="1" si="69"/>
        <v>#NAME?</v>
      </c>
    </row>
    <row r="180" spans="1:29" x14ac:dyDescent="0.25">
      <c r="A180">
        <v>161</v>
      </c>
      <c r="B180">
        <v>1.61</v>
      </c>
      <c r="C180">
        <f t="shared" si="53"/>
        <v>4.6100000000000003</v>
      </c>
      <c r="D180">
        <f t="shared" si="54"/>
        <v>67.477770852515121</v>
      </c>
      <c r="E180">
        <f t="shared" si="55"/>
        <v>1274.4813077083074</v>
      </c>
      <c r="F180" s="23" t="e">
        <f t="shared" ca="1" si="70"/>
        <v>#NAME?</v>
      </c>
      <c r="G180">
        <f t="shared" si="56"/>
        <v>8</v>
      </c>
      <c r="H180">
        <f t="shared" si="57"/>
        <v>900</v>
      </c>
      <c r="I180" s="23">
        <f t="shared" si="58"/>
        <v>66.765441233355645</v>
      </c>
      <c r="J180">
        <f t="shared" si="59"/>
        <v>0.11982246881345021</v>
      </c>
      <c r="K180" s="24" t="e">
        <f t="shared" ca="1" si="60"/>
        <v>#NAME?</v>
      </c>
      <c r="L180" s="23" t="e">
        <f t="shared" ca="1" si="52"/>
        <v>#NAME?</v>
      </c>
      <c r="M180" s="25" t="e">
        <f t="shared" ca="1" si="71"/>
        <v>#NAME?</v>
      </c>
      <c r="N180" s="26" t="e">
        <f ca="1">[1]!CEQUEL("ROCKET","AR",'Loomis-Task5(equations)'!$B$15,1,'Loomis-Task5(equations)'!$B$4,"Mass",3,"HTPB",90,"IPDI (ARC)",10,"AIR (500 K)",100,"OPT:FOX","O","OF",'Loomis-Task5(equations)'!M180,1,0,"CSTAR",FALSE,FALSE)</f>
        <v>#NAME?</v>
      </c>
      <c r="O180" s="26" t="e">
        <f t="shared" ca="1" si="61"/>
        <v>#NAME?</v>
      </c>
      <c r="P180" s="25" t="e">
        <f ca="1">[1]!CEQUEL("ROCKET","AR",'Loomis-Task5(equations)'!U180,1,'Loomis-Task5(equations)'!AC180,"Mass",3,"HTPB",90,"IPDI (ARC)",10,"AIR (500 K)",100,"OPT:FOX","O","OF",'Loomis-Task5(equations)'!M180,1,0,"ISPV",FALSE,FALSE)</f>
        <v>#NAME?</v>
      </c>
      <c r="Q180" s="23" t="e">
        <f t="shared" ca="1" si="62"/>
        <v>#NAME?</v>
      </c>
      <c r="R180" s="25" t="e">
        <f t="shared" ca="1" si="63"/>
        <v>#NAME?</v>
      </c>
      <c r="S180" s="23" t="e">
        <f t="shared" ca="1" si="75"/>
        <v>#NAME?</v>
      </c>
      <c r="T180" s="23" t="e">
        <f t="shared" ca="1" si="64"/>
        <v>#NAME?</v>
      </c>
      <c r="U180" s="25" t="e">
        <f t="shared" ca="1" si="74"/>
        <v>#NAME?</v>
      </c>
      <c r="V180" s="25" t="e">
        <f t="shared" ca="1" si="72"/>
        <v>#NAME?</v>
      </c>
      <c r="W180" s="25" t="e">
        <f t="shared" ca="1" si="65"/>
        <v>#NAME?</v>
      </c>
      <c r="X180" s="25" t="e">
        <f t="shared" ca="1" si="66"/>
        <v>#NAME?</v>
      </c>
      <c r="Y180" t="e">
        <f t="shared" ca="1" si="76"/>
        <v>#NAME?</v>
      </c>
      <c r="Z180" s="25" t="e">
        <f t="shared" ca="1" si="67"/>
        <v>#NAME?</v>
      </c>
      <c r="AA180" s="26" t="e">
        <f t="shared" ca="1" si="73"/>
        <v>#NAME?</v>
      </c>
      <c r="AB180" s="27" t="e">
        <f t="shared" ca="1" si="68"/>
        <v>#NAME?</v>
      </c>
      <c r="AC180" s="28" t="e">
        <f t="shared" ca="1" si="69"/>
        <v>#NAME?</v>
      </c>
    </row>
    <row r="181" spans="1:29" x14ac:dyDescent="0.25">
      <c r="A181">
        <v>162</v>
      </c>
      <c r="B181">
        <v>1.62</v>
      </c>
      <c r="C181">
        <f t="shared" si="53"/>
        <v>4.62</v>
      </c>
      <c r="D181">
        <f t="shared" si="54"/>
        <v>67.055459998109598</v>
      </c>
      <c r="E181">
        <f t="shared" si="55"/>
        <v>1277.2459092434663</v>
      </c>
      <c r="F181" s="23" t="e">
        <f t="shared" ca="1" si="70"/>
        <v>#NAME?</v>
      </c>
      <c r="G181">
        <f t="shared" si="56"/>
        <v>8</v>
      </c>
      <c r="H181">
        <f t="shared" si="57"/>
        <v>900</v>
      </c>
      <c r="I181" s="23">
        <f t="shared" si="58"/>
        <v>67.055410235281983</v>
      </c>
      <c r="J181">
        <f t="shared" si="59"/>
        <v>0.11930431820385326</v>
      </c>
      <c r="K181" s="24" t="e">
        <f t="shared" ca="1" si="60"/>
        <v>#NAME?</v>
      </c>
      <c r="L181" s="23" t="e">
        <f t="shared" ca="1" si="52"/>
        <v>#NAME?</v>
      </c>
      <c r="M181" s="25" t="e">
        <f t="shared" ca="1" si="71"/>
        <v>#NAME?</v>
      </c>
      <c r="N181" s="26" t="e">
        <f ca="1">[1]!CEQUEL("ROCKET","AR",'Loomis-Task5(equations)'!$B$15,1,'Loomis-Task5(equations)'!$B$4,"Mass",3,"HTPB",90,"IPDI (ARC)",10,"AIR (500 K)",100,"OPT:FOX","O","OF",'Loomis-Task5(equations)'!M181,1,0,"CSTAR",FALSE,FALSE)</f>
        <v>#NAME?</v>
      </c>
      <c r="O181" s="26" t="e">
        <f t="shared" ca="1" si="61"/>
        <v>#NAME?</v>
      </c>
      <c r="P181" s="25" t="e">
        <f ca="1">[1]!CEQUEL("ROCKET","AR",'Loomis-Task5(equations)'!U181,1,'Loomis-Task5(equations)'!AC181,"Mass",3,"HTPB",90,"IPDI (ARC)",10,"AIR (500 K)",100,"OPT:FOX","O","OF",'Loomis-Task5(equations)'!M181,1,0,"ISPV",FALSE,FALSE)</f>
        <v>#NAME?</v>
      </c>
      <c r="Q181" s="23" t="e">
        <f t="shared" ca="1" si="62"/>
        <v>#NAME?</v>
      </c>
      <c r="R181" s="25" t="e">
        <f t="shared" ca="1" si="63"/>
        <v>#NAME?</v>
      </c>
      <c r="S181" s="23" t="e">
        <f t="shared" ca="1" si="75"/>
        <v>#NAME?</v>
      </c>
      <c r="T181" s="23" t="e">
        <f t="shared" ca="1" si="64"/>
        <v>#NAME?</v>
      </c>
      <c r="U181" s="25" t="e">
        <f t="shared" ca="1" si="74"/>
        <v>#NAME?</v>
      </c>
      <c r="V181" s="25" t="e">
        <f t="shared" ca="1" si="72"/>
        <v>#NAME?</v>
      </c>
      <c r="W181" s="25" t="e">
        <f t="shared" ca="1" si="65"/>
        <v>#NAME?</v>
      </c>
      <c r="X181" s="25" t="e">
        <f t="shared" ca="1" si="66"/>
        <v>#NAME?</v>
      </c>
      <c r="Y181" t="e">
        <f t="shared" ca="1" si="76"/>
        <v>#NAME?</v>
      </c>
      <c r="Z181" s="25" t="e">
        <f t="shared" ca="1" si="67"/>
        <v>#NAME?</v>
      </c>
      <c r="AA181" s="26" t="e">
        <f t="shared" ca="1" si="73"/>
        <v>#NAME?</v>
      </c>
      <c r="AB181" s="27" t="e">
        <f t="shared" ca="1" si="68"/>
        <v>#NAME?</v>
      </c>
      <c r="AC181" s="28" t="e">
        <f t="shared" ca="1" si="69"/>
        <v>#NAME?</v>
      </c>
    </row>
    <row r="182" spans="1:29" x14ac:dyDescent="0.25">
      <c r="A182">
        <v>163</v>
      </c>
      <c r="B182">
        <v>1.63</v>
      </c>
      <c r="C182">
        <f t="shared" si="53"/>
        <v>4.63</v>
      </c>
      <c r="D182">
        <f t="shared" si="54"/>
        <v>66.632234060595962</v>
      </c>
      <c r="E182">
        <f t="shared" si="55"/>
        <v>1280.0105107786253</v>
      </c>
      <c r="F182" s="23" t="e">
        <f t="shared" ca="1" si="70"/>
        <v>#NAME?</v>
      </c>
      <c r="G182">
        <f t="shared" si="56"/>
        <v>8</v>
      </c>
      <c r="H182">
        <f t="shared" si="57"/>
        <v>900</v>
      </c>
      <c r="I182" s="23">
        <f t="shared" si="58"/>
        <v>67.346007555739035</v>
      </c>
      <c r="J182">
        <f t="shared" si="59"/>
        <v>0.11878952131466422</v>
      </c>
      <c r="K182" s="24" t="e">
        <f t="shared" ca="1" si="60"/>
        <v>#NAME?</v>
      </c>
      <c r="L182" s="23" t="e">
        <f t="shared" ca="1" si="52"/>
        <v>#NAME?</v>
      </c>
      <c r="M182" s="25" t="e">
        <f t="shared" ca="1" si="71"/>
        <v>#NAME?</v>
      </c>
      <c r="N182" s="26" t="e">
        <f ca="1">[1]!CEQUEL("ROCKET","AR",'Loomis-Task5(equations)'!$B$15,1,'Loomis-Task5(equations)'!$B$4,"Mass",3,"HTPB",90,"IPDI (ARC)",10,"AIR (500 K)",100,"OPT:FOX","O","OF",'Loomis-Task5(equations)'!M182,1,0,"CSTAR",FALSE,FALSE)</f>
        <v>#NAME?</v>
      </c>
      <c r="O182" s="26" t="e">
        <f t="shared" ca="1" si="61"/>
        <v>#NAME?</v>
      </c>
      <c r="P182" s="25" t="e">
        <f ca="1">[1]!CEQUEL("ROCKET","AR",'Loomis-Task5(equations)'!U182,1,'Loomis-Task5(equations)'!AC182,"Mass",3,"HTPB",90,"IPDI (ARC)",10,"AIR (500 K)",100,"OPT:FOX","O","OF",'Loomis-Task5(equations)'!M182,1,0,"ISPV",FALSE,FALSE)</f>
        <v>#NAME?</v>
      </c>
      <c r="Q182" s="23" t="e">
        <f t="shared" ca="1" si="62"/>
        <v>#NAME?</v>
      </c>
      <c r="R182" s="25" t="e">
        <f t="shared" ca="1" si="63"/>
        <v>#NAME?</v>
      </c>
      <c r="S182" s="23" t="e">
        <f t="shared" ca="1" si="75"/>
        <v>#NAME?</v>
      </c>
      <c r="T182" s="23" t="e">
        <f t="shared" ca="1" si="64"/>
        <v>#NAME?</v>
      </c>
      <c r="U182" s="25" t="e">
        <f t="shared" ca="1" si="74"/>
        <v>#NAME?</v>
      </c>
      <c r="V182" s="25" t="e">
        <f t="shared" ca="1" si="72"/>
        <v>#NAME?</v>
      </c>
      <c r="W182" s="25" t="e">
        <f t="shared" ca="1" si="65"/>
        <v>#NAME?</v>
      </c>
      <c r="X182" s="25" t="e">
        <f t="shared" ca="1" si="66"/>
        <v>#NAME?</v>
      </c>
      <c r="Y182" t="e">
        <f t="shared" ca="1" si="76"/>
        <v>#NAME?</v>
      </c>
      <c r="Z182" s="25" t="e">
        <f t="shared" ca="1" si="67"/>
        <v>#NAME?</v>
      </c>
      <c r="AA182" s="26" t="e">
        <f t="shared" ca="1" si="73"/>
        <v>#NAME?</v>
      </c>
      <c r="AB182" s="27" t="e">
        <f t="shared" ca="1" si="68"/>
        <v>#NAME?</v>
      </c>
      <c r="AC182" s="28" t="e">
        <f t="shared" ca="1" si="69"/>
        <v>#NAME?</v>
      </c>
    </row>
    <row r="183" spans="1:29" x14ac:dyDescent="0.25">
      <c r="A183">
        <v>164</v>
      </c>
      <c r="B183">
        <v>1.64</v>
      </c>
      <c r="C183">
        <f t="shared" si="53"/>
        <v>4.6399999999999997</v>
      </c>
      <c r="D183">
        <f t="shared" si="54"/>
        <v>66.208093039974159</v>
      </c>
      <c r="E183">
        <f t="shared" si="55"/>
        <v>1282.7751123137843</v>
      </c>
      <c r="F183" s="23" t="e">
        <f t="shared" ca="1" si="70"/>
        <v>#NAME?</v>
      </c>
      <c r="G183">
        <f t="shared" si="56"/>
        <v>8</v>
      </c>
      <c r="H183">
        <f t="shared" si="57"/>
        <v>900</v>
      </c>
      <c r="I183" s="23">
        <f t="shared" si="58"/>
        <v>67.637233194726804</v>
      </c>
      <c r="J183">
        <f t="shared" si="59"/>
        <v>0.11827804926567728</v>
      </c>
      <c r="K183" s="24" t="e">
        <f t="shared" ca="1" si="60"/>
        <v>#NAME?</v>
      </c>
      <c r="L183" s="23" t="e">
        <f t="shared" ca="1" si="52"/>
        <v>#NAME?</v>
      </c>
      <c r="M183" s="25" t="e">
        <f t="shared" ca="1" si="71"/>
        <v>#NAME?</v>
      </c>
      <c r="N183" s="26" t="e">
        <f ca="1">[1]!CEQUEL("ROCKET","AR",'Loomis-Task5(equations)'!$B$15,1,'Loomis-Task5(equations)'!$B$4,"Mass",3,"HTPB",90,"IPDI (ARC)",10,"AIR (500 K)",100,"OPT:FOX","O","OF",'Loomis-Task5(equations)'!M183,1,0,"CSTAR",FALSE,FALSE)</f>
        <v>#NAME?</v>
      </c>
      <c r="O183" s="26" t="e">
        <f t="shared" ca="1" si="61"/>
        <v>#NAME?</v>
      </c>
      <c r="P183" s="25" t="e">
        <f ca="1">[1]!CEQUEL("ROCKET","AR",'Loomis-Task5(equations)'!U183,1,'Loomis-Task5(equations)'!AC183,"Mass",3,"HTPB",90,"IPDI (ARC)",10,"AIR (500 K)",100,"OPT:FOX","O","OF",'Loomis-Task5(equations)'!M183,1,0,"ISPV",FALSE,FALSE)</f>
        <v>#NAME?</v>
      </c>
      <c r="Q183" s="23" t="e">
        <f t="shared" ca="1" si="62"/>
        <v>#NAME?</v>
      </c>
      <c r="R183" s="25" t="e">
        <f t="shared" ca="1" si="63"/>
        <v>#NAME?</v>
      </c>
      <c r="S183" s="23" t="e">
        <f t="shared" ca="1" si="75"/>
        <v>#NAME?</v>
      </c>
      <c r="T183" s="23" t="e">
        <f t="shared" ca="1" si="64"/>
        <v>#NAME?</v>
      </c>
      <c r="U183" s="25" t="e">
        <f t="shared" ca="1" si="74"/>
        <v>#NAME?</v>
      </c>
      <c r="V183" s="25" t="e">
        <f t="shared" ca="1" si="72"/>
        <v>#NAME?</v>
      </c>
      <c r="W183" s="25" t="e">
        <f t="shared" ca="1" si="65"/>
        <v>#NAME?</v>
      </c>
      <c r="X183" s="25" t="e">
        <f t="shared" ca="1" si="66"/>
        <v>#NAME?</v>
      </c>
      <c r="Y183" t="e">
        <f t="shared" ca="1" si="76"/>
        <v>#NAME?</v>
      </c>
      <c r="Z183" s="25" t="e">
        <f t="shared" ca="1" si="67"/>
        <v>#NAME?</v>
      </c>
      <c r="AA183" s="26" t="e">
        <f t="shared" ca="1" si="73"/>
        <v>#NAME?</v>
      </c>
      <c r="AB183" s="27" t="e">
        <f t="shared" ca="1" si="68"/>
        <v>#NAME?</v>
      </c>
      <c r="AC183" s="28" t="e">
        <f t="shared" ca="1" si="69"/>
        <v>#NAME?</v>
      </c>
    </row>
    <row r="184" spans="1:29" x14ac:dyDescent="0.25">
      <c r="A184">
        <v>165</v>
      </c>
      <c r="B184">
        <v>1.65</v>
      </c>
      <c r="C184">
        <f t="shared" si="53"/>
        <v>4.6500000000000004</v>
      </c>
      <c r="D184">
        <f t="shared" si="54"/>
        <v>65.783036936244216</v>
      </c>
      <c r="E184">
        <f t="shared" si="55"/>
        <v>1285.5397138489434</v>
      </c>
      <c r="F184" s="23" t="e">
        <f t="shared" ca="1" si="70"/>
        <v>#NAME?</v>
      </c>
      <c r="G184">
        <f t="shared" si="56"/>
        <v>8</v>
      </c>
      <c r="H184">
        <f t="shared" si="57"/>
        <v>900</v>
      </c>
      <c r="I184" s="23">
        <f t="shared" si="58"/>
        <v>67.929087152245302</v>
      </c>
      <c r="J184">
        <f t="shared" si="59"/>
        <v>0.11776987348689215</v>
      </c>
      <c r="K184" s="24" t="e">
        <f t="shared" ca="1" si="60"/>
        <v>#NAME?</v>
      </c>
      <c r="L184" s="23" t="e">
        <f t="shared" ca="1" si="52"/>
        <v>#NAME?</v>
      </c>
      <c r="M184" s="25" t="e">
        <f t="shared" ca="1" si="71"/>
        <v>#NAME?</v>
      </c>
      <c r="N184" s="26" t="e">
        <f ca="1">[1]!CEQUEL("ROCKET","AR",'Loomis-Task5(equations)'!$B$15,1,'Loomis-Task5(equations)'!$B$4,"Mass",3,"HTPB",90,"IPDI (ARC)",10,"AIR (500 K)",100,"OPT:FOX","O","OF",'Loomis-Task5(equations)'!M184,1,0,"CSTAR",FALSE,FALSE)</f>
        <v>#NAME?</v>
      </c>
      <c r="O184" s="26" t="e">
        <f t="shared" ca="1" si="61"/>
        <v>#NAME?</v>
      </c>
      <c r="P184" s="25" t="e">
        <f ca="1">[1]!CEQUEL("ROCKET","AR",'Loomis-Task5(equations)'!U184,1,'Loomis-Task5(equations)'!AC184,"Mass",3,"HTPB",90,"IPDI (ARC)",10,"AIR (500 K)",100,"OPT:FOX","O","OF",'Loomis-Task5(equations)'!M184,1,0,"ISPV",FALSE,FALSE)</f>
        <v>#NAME?</v>
      </c>
      <c r="Q184" s="23" t="e">
        <f t="shared" ca="1" si="62"/>
        <v>#NAME?</v>
      </c>
      <c r="R184" s="25" t="e">
        <f t="shared" ca="1" si="63"/>
        <v>#NAME?</v>
      </c>
      <c r="S184" s="23" t="e">
        <f t="shared" ca="1" si="75"/>
        <v>#NAME?</v>
      </c>
      <c r="T184" s="23" t="e">
        <f t="shared" ca="1" si="64"/>
        <v>#NAME?</v>
      </c>
      <c r="U184" s="25" t="e">
        <f t="shared" ca="1" si="74"/>
        <v>#NAME?</v>
      </c>
      <c r="V184" s="25" t="e">
        <f t="shared" ca="1" si="72"/>
        <v>#NAME?</v>
      </c>
      <c r="W184" s="25" t="e">
        <f t="shared" ca="1" si="65"/>
        <v>#NAME?</v>
      </c>
      <c r="X184" s="25" t="e">
        <f t="shared" ca="1" si="66"/>
        <v>#NAME?</v>
      </c>
      <c r="Y184" t="e">
        <f t="shared" ca="1" si="76"/>
        <v>#NAME?</v>
      </c>
      <c r="Z184" s="25" t="e">
        <f t="shared" ca="1" si="67"/>
        <v>#NAME?</v>
      </c>
      <c r="AA184" s="26" t="e">
        <f t="shared" ca="1" si="73"/>
        <v>#NAME?</v>
      </c>
      <c r="AB184" s="27" t="e">
        <f t="shared" ca="1" si="68"/>
        <v>#NAME?</v>
      </c>
      <c r="AC184" s="28" t="e">
        <f t="shared" ca="1" si="69"/>
        <v>#NAME?</v>
      </c>
    </row>
    <row r="185" spans="1:29" x14ac:dyDescent="0.25">
      <c r="A185">
        <v>166</v>
      </c>
      <c r="B185">
        <v>1.66</v>
      </c>
      <c r="C185">
        <f t="shared" si="53"/>
        <v>4.66</v>
      </c>
      <c r="D185">
        <f t="shared" si="54"/>
        <v>65.357065749406146</v>
      </c>
      <c r="E185">
        <f t="shared" si="55"/>
        <v>1288.3043153841024</v>
      </c>
      <c r="F185" s="23" t="e">
        <f t="shared" ca="1" si="70"/>
        <v>#NAME?</v>
      </c>
      <c r="G185">
        <f t="shared" si="56"/>
        <v>8</v>
      </c>
      <c r="H185">
        <f t="shared" si="57"/>
        <v>900</v>
      </c>
      <c r="I185" s="23">
        <f t="shared" si="58"/>
        <v>68.221569428294515</v>
      </c>
      <c r="J185">
        <f t="shared" si="59"/>
        <v>0.11726496571452437</v>
      </c>
      <c r="K185" s="24" t="e">
        <f t="shared" ca="1" si="60"/>
        <v>#NAME?</v>
      </c>
      <c r="L185" s="23" t="e">
        <f t="shared" ca="1" si="52"/>
        <v>#NAME?</v>
      </c>
      <c r="M185" s="25" t="e">
        <f t="shared" ca="1" si="71"/>
        <v>#NAME?</v>
      </c>
      <c r="N185" s="26" t="e">
        <f ca="1">[1]!CEQUEL("ROCKET","AR",'Loomis-Task5(equations)'!$B$15,1,'Loomis-Task5(equations)'!$B$4,"Mass",3,"HTPB",90,"IPDI (ARC)",10,"AIR (500 K)",100,"OPT:FOX","O","OF",'Loomis-Task5(equations)'!M185,1,0,"CSTAR",FALSE,FALSE)</f>
        <v>#NAME?</v>
      </c>
      <c r="O185" s="26" t="e">
        <f t="shared" ca="1" si="61"/>
        <v>#NAME?</v>
      </c>
      <c r="P185" s="25" t="e">
        <f ca="1">[1]!CEQUEL("ROCKET","AR",'Loomis-Task5(equations)'!U185,1,'Loomis-Task5(equations)'!AC185,"Mass",3,"HTPB",90,"IPDI (ARC)",10,"AIR (500 K)",100,"OPT:FOX","O","OF",'Loomis-Task5(equations)'!M185,1,0,"ISPV",FALSE,FALSE)</f>
        <v>#NAME?</v>
      </c>
      <c r="Q185" s="23" t="e">
        <f t="shared" ca="1" si="62"/>
        <v>#NAME?</v>
      </c>
      <c r="R185" s="25" t="e">
        <f t="shared" ca="1" si="63"/>
        <v>#NAME?</v>
      </c>
      <c r="S185" s="23" t="e">
        <f t="shared" ca="1" si="75"/>
        <v>#NAME?</v>
      </c>
      <c r="T185" s="23" t="e">
        <f t="shared" ca="1" si="64"/>
        <v>#NAME?</v>
      </c>
      <c r="U185" s="25" t="e">
        <f t="shared" ca="1" si="74"/>
        <v>#NAME?</v>
      </c>
      <c r="V185" s="25" t="e">
        <f t="shared" ca="1" si="72"/>
        <v>#NAME?</v>
      </c>
      <c r="W185" s="25" t="e">
        <f t="shared" ca="1" si="65"/>
        <v>#NAME?</v>
      </c>
      <c r="X185" s="25" t="e">
        <f t="shared" ca="1" si="66"/>
        <v>#NAME?</v>
      </c>
      <c r="Y185" t="e">
        <f t="shared" ca="1" si="76"/>
        <v>#NAME?</v>
      </c>
      <c r="Z185" s="25" t="e">
        <f t="shared" ca="1" si="67"/>
        <v>#NAME?</v>
      </c>
      <c r="AA185" s="26" t="e">
        <f t="shared" ca="1" si="73"/>
        <v>#NAME?</v>
      </c>
      <c r="AB185" s="27" t="e">
        <f t="shared" ca="1" si="68"/>
        <v>#NAME?</v>
      </c>
      <c r="AC185" s="28" t="e">
        <f t="shared" ca="1" si="69"/>
        <v>#NAME?</v>
      </c>
    </row>
    <row r="186" spans="1:29" x14ac:dyDescent="0.25">
      <c r="A186">
        <v>167</v>
      </c>
      <c r="B186">
        <v>1.67</v>
      </c>
      <c r="C186">
        <f t="shared" si="53"/>
        <v>4.67</v>
      </c>
      <c r="D186">
        <f t="shared" si="54"/>
        <v>64.930179479459966</v>
      </c>
      <c r="E186">
        <f t="shared" si="55"/>
        <v>1291.0689169192615</v>
      </c>
      <c r="F186" s="23" t="e">
        <f t="shared" ca="1" si="70"/>
        <v>#NAME?</v>
      </c>
      <c r="G186">
        <f t="shared" si="56"/>
        <v>8</v>
      </c>
      <c r="H186">
        <f t="shared" si="57"/>
        <v>900</v>
      </c>
      <c r="I186" s="23">
        <f t="shared" si="58"/>
        <v>68.51468002287443</v>
      </c>
      <c r="J186">
        <f t="shared" si="59"/>
        <v>0.11676329798707527</v>
      </c>
      <c r="K186" s="24" t="e">
        <f t="shared" ca="1" si="60"/>
        <v>#NAME?</v>
      </c>
      <c r="L186" s="23" t="e">
        <f t="shared" ca="1" si="52"/>
        <v>#NAME?</v>
      </c>
      <c r="M186" s="25" t="e">
        <f t="shared" ca="1" si="71"/>
        <v>#NAME?</v>
      </c>
      <c r="N186" s="26" t="e">
        <f ca="1">[1]!CEQUEL("ROCKET","AR",'Loomis-Task5(equations)'!$B$15,1,'Loomis-Task5(equations)'!$B$4,"Mass",3,"HTPB",90,"IPDI (ARC)",10,"AIR (500 K)",100,"OPT:FOX","O","OF",'Loomis-Task5(equations)'!M186,1,0,"CSTAR",FALSE,FALSE)</f>
        <v>#NAME?</v>
      </c>
      <c r="O186" s="26" t="e">
        <f t="shared" ca="1" si="61"/>
        <v>#NAME?</v>
      </c>
      <c r="P186" s="25" t="e">
        <f ca="1">[1]!CEQUEL("ROCKET","AR",'Loomis-Task5(equations)'!U186,1,'Loomis-Task5(equations)'!AC186,"Mass",3,"HTPB",90,"IPDI (ARC)",10,"AIR (500 K)",100,"OPT:FOX","O","OF",'Loomis-Task5(equations)'!M186,1,0,"ISPV",FALSE,FALSE)</f>
        <v>#NAME?</v>
      </c>
      <c r="Q186" s="23" t="e">
        <f t="shared" ca="1" si="62"/>
        <v>#NAME?</v>
      </c>
      <c r="R186" s="25" t="e">
        <f t="shared" ca="1" si="63"/>
        <v>#NAME?</v>
      </c>
      <c r="S186" s="23" t="e">
        <f t="shared" ca="1" si="75"/>
        <v>#NAME?</v>
      </c>
      <c r="T186" s="23" t="e">
        <f t="shared" ca="1" si="64"/>
        <v>#NAME?</v>
      </c>
      <c r="U186" s="25" t="e">
        <f t="shared" ca="1" si="74"/>
        <v>#NAME?</v>
      </c>
      <c r="V186" s="25" t="e">
        <f t="shared" ca="1" si="72"/>
        <v>#NAME?</v>
      </c>
      <c r="W186" s="25" t="e">
        <f t="shared" ca="1" si="65"/>
        <v>#NAME?</v>
      </c>
      <c r="X186" s="25" t="e">
        <f t="shared" ca="1" si="66"/>
        <v>#NAME?</v>
      </c>
      <c r="Y186" t="e">
        <f t="shared" ca="1" si="76"/>
        <v>#NAME?</v>
      </c>
      <c r="Z186" s="25" t="e">
        <f t="shared" ca="1" si="67"/>
        <v>#NAME?</v>
      </c>
      <c r="AA186" s="26" t="e">
        <f t="shared" ca="1" si="73"/>
        <v>#NAME?</v>
      </c>
      <c r="AB186" s="27" t="e">
        <f t="shared" ca="1" si="68"/>
        <v>#NAME?</v>
      </c>
      <c r="AC186" s="28" t="e">
        <f t="shared" ca="1" si="69"/>
        <v>#NAME?</v>
      </c>
    </row>
    <row r="187" spans="1:29" x14ac:dyDescent="0.25">
      <c r="A187">
        <v>168</v>
      </c>
      <c r="B187">
        <v>1.68</v>
      </c>
      <c r="C187">
        <f t="shared" si="53"/>
        <v>4.68</v>
      </c>
      <c r="D187">
        <f t="shared" si="54"/>
        <v>64.502378126405617</v>
      </c>
      <c r="E187">
        <f t="shared" si="55"/>
        <v>1293.8335184544203</v>
      </c>
      <c r="F187" s="23" t="e">
        <f t="shared" ca="1" si="70"/>
        <v>#NAME?</v>
      </c>
      <c r="G187">
        <f t="shared" si="56"/>
        <v>8</v>
      </c>
      <c r="H187">
        <f t="shared" si="57"/>
        <v>900</v>
      </c>
      <c r="I187" s="23">
        <f t="shared" si="58"/>
        <v>68.808418935985074</v>
      </c>
      <c r="J187">
        <f t="shared" si="59"/>
        <v>0.11626484264146056</v>
      </c>
      <c r="K187" s="24" t="e">
        <f t="shared" ca="1" si="60"/>
        <v>#NAME?</v>
      </c>
      <c r="L187" s="23" t="e">
        <f t="shared" ca="1" si="52"/>
        <v>#NAME?</v>
      </c>
      <c r="M187" s="25" t="e">
        <f t="shared" ca="1" si="71"/>
        <v>#NAME?</v>
      </c>
      <c r="N187" s="26" t="e">
        <f ca="1">[1]!CEQUEL("ROCKET","AR",'Loomis-Task5(equations)'!$B$15,1,'Loomis-Task5(equations)'!$B$4,"Mass",3,"HTPB",90,"IPDI (ARC)",10,"AIR (500 K)",100,"OPT:FOX","O","OF",'Loomis-Task5(equations)'!M187,1,0,"CSTAR",FALSE,FALSE)</f>
        <v>#NAME?</v>
      </c>
      <c r="O187" s="26" t="e">
        <f t="shared" ca="1" si="61"/>
        <v>#NAME?</v>
      </c>
      <c r="P187" s="25" t="e">
        <f ca="1">[1]!CEQUEL("ROCKET","AR",'Loomis-Task5(equations)'!U187,1,'Loomis-Task5(equations)'!AC187,"Mass",3,"HTPB",90,"IPDI (ARC)",10,"AIR (500 K)",100,"OPT:FOX","O","OF",'Loomis-Task5(equations)'!M187,1,0,"ISPV",FALSE,FALSE)</f>
        <v>#NAME?</v>
      </c>
      <c r="Q187" s="23" t="e">
        <f t="shared" ca="1" si="62"/>
        <v>#NAME?</v>
      </c>
      <c r="R187" s="25" t="e">
        <f t="shared" ca="1" si="63"/>
        <v>#NAME?</v>
      </c>
      <c r="S187" s="23" t="e">
        <f t="shared" ca="1" si="75"/>
        <v>#NAME?</v>
      </c>
      <c r="T187" s="23" t="e">
        <f t="shared" ca="1" si="64"/>
        <v>#NAME?</v>
      </c>
      <c r="U187" s="25" t="e">
        <f t="shared" ca="1" si="74"/>
        <v>#NAME?</v>
      </c>
      <c r="V187" s="25" t="e">
        <f t="shared" ca="1" si="72"/>
        <v>#NAME?</v>
      </c>
      <c r="W187" s="25" t="e">
        <f t="shared" ca="1" si="65"/>
        <v>#NAME?</v>
      </c>
      <c r="X187" s="25" t="e">
        <f t="shared" ca="1" si="66"/>
        <v>#NAME?</v>
      </c>
      <c r="Y187" t="e">
        <f t="shared" ca="1" si="76"/>
        <v>#NAME?</v>
      </c>
      <c r="Z187" s="25" t="e">
        <f t="shared" ca="1" si="67"/>
        <v>#NAME?</v>
      </c>
      <c r="AA187" s="26" t="e">
        <f t="shared" ca="1" si="73"/>
        <v>#NAME?</v>
      </c>
      <c r="AB187" s="27" t="e">
        <f t="shared" ca="1" si="68"/>
        <v>#NAME?</v>
      </c>
      <c r="AC187" s="28" t="e">
        <f t="shared" ca="1" si="69"/>
        <v>#NAME?</v>
      </c>
    </row>
    <row r="188" spans="1:29" x14ac:dyDescent="0.25">
      <c r="A188">
        <v>169</v>
      </c>
      <c r="B188">
        <v>1.69</v>
      </c>
      <c r="C188">
        <f t="shared" si="53"/>
        <v>4.6899999999999995</v>
      </c>
      <c r="D188">
        <f t="shared" si="54"/>
        <v>64.073661690243156</v>
      </c>
      <c r="E188">
        <f t="shared" si="55"/>
        <v>1296.5981199895793</v>
      </c>
      <c r="F188" s="23" t="e">
        <f t="shared" ca="1" si="70"/>
        <v>#NAME?</v>
      </c>
      <c r="G188">
        <f t="shared" si="56"/>
        <v>8</v>
      </c>
      <c r="H188">
        <f t="shared" si="57"/>
        <v>900</v>
      </c>
      <c r="I188" s="23">
        <f t="shared" si="58"/>
        <v>69.102786167626434</v>
      </c>
      <c r="J188">
        <f t="shared" si="59"/>
        <v>0.11576957230919691</v>
      </c>
      <c r="K188" s="24" t="e">
        <f t="shared" ca="1" si="60"/>
        <v>#NAME?</v>
      </c>
      <c r="L188" s="23" t="e">
        <f t="shared" ca="1" si="52"/>
        <v>#NAME?</v>
      </c>
      <c r="M188" s="25" t="e">
        <f t="shared" ca="1" si="71"/>
        <v>#NAME?</v>
      </c>
      <c r="N188" s="26" t="e">
        <f ca="1">[1]!CEQUEL("ROCKET","AR",'Loomis-Task5(equations)'!$B$15,1,'Loomis-Task5(equations)'!$B$4,"Mass",3,"HTPB",90,"IPDI (ARC)",10,"AIR (500 K)",100,"OPT:FOX","O","OF",'Loomis-Task5(equations)'!M188,1,0,"CSTAR",FALSE,FALSE)</f>
        <v>#NAME?</v>
      </c>
      <c r="O188" s="26" t="e">
        <f t="shared" ca="1" si="61"/>
        <v>#NAME?</v>
      </c>
      <c r="P188" s="25" t="e">
        <f ca="1">[1]!CEQUEL("ROCKET","AR",'Loomis-Task5(equations)'!U188,1,'Loomis-Task5(equations)'!AC188,"Mass",3,"HTPB",90,"IPDI (ARC)",10,"AIR (500 K)",100,"OPT:FOX","O","OF",'Loomis-Task5(equations)'!M188,1,0,"ISPV",FALSE,FALSE)</f>
        <v>#NAME?</v>
      </c>
      <c r="Q188" s="23" t="e">
        <f t="shared" ca="1" si="62"/>
        <v>#NAME?</v>
      </c>
      <c r="R188" s="25" t="e">
        <f t="shared" ca="1" si="63"/>
        <v>#NAME?</v>
      </c>
      <c r="S188" s="23" t="e">
        <f t="shared" ca="1" si="75"/>
        <v>#NAME?</v>
      </c>
      <c r="T188" s="23" t="e">
        <f t="shared" ca="1" si="64"/>
        <v>#NAME?</v>
      </c>
      <c r="U188" s="25" t="e">
        <f t="shared" ca="1" si="74"/>
        <v>#NAME?</v>
      </c>
      <c r="V188" s="25" t="e">
        <f t="shared" ca="1" si="72"/>
        <v>#NAME?</v>
      </c>
      <c r="W188" s="25" t="e">
        <f t="shared" ca="1" si="65"/>
        <v>#NAME?</v>
      </c>
      <c r="X188" s="25" t="e">
        <f t="shared" ca="1" si="66"/>
        <v>#NAME?</v>
      </c>
      <c r="Y188" t="e">
        <f t="shared" ca="1" si="76"/>
        <v>#NAME?</v>
      </c>
      <c r="Z188" s="25" t="e">
        <f t="shared" ca="1" si="67"/>
        <v>#NAME?</v>
      </c>
      <c r="AA188" s="26" t="e">
        <f t="shared" ca="1" si="73"/>
        <v>#NAME?</v>
      </c>
      <c r="AB188" s="27" t="e">
        <f t="shared" ca="1" si="68"/>
        <v>#NAME?</v>
      </c>
      <c r="AC188" s="28" t="e">
        <f t="shared" ca="1" si="69"/>
        <v>#NAME?</v>
      </c>
    </row>
    <row r="189" spans="1:29" x14ac:dyDescent="0.25">
      <c r="A189">
        <v>170</v>
      </c>
      <c r="B189">
        <v>1.7</v>
      </c>
      <c r="C189">
        <f t="shared" si="53"/>
        <v>4.7</v>
      </c>
      <c r="D189">
        <f t="shared" si="54"/>
        <v>63.644030170972492</v>
      </c>
      <c r="E189">
        <f t="shared" si="55"/>
        <v>1299.3627215247384</v>
      </c>
      <c r="F189" s="23" t="e">
        <f t="shared" ca="1" si="70"/>
        <v>#NAME?</v>
      </c>
      <c r="G189">
        <f t="shared" si="56"/>
        <v>8</v>
      </c>
      <c r="H189">
        <f t="shared" si="57"/>
        <v>900</v>
      </c>
      <c r="I189" s="23">
        <f t="shared" si="58"/>
        <v>69.397781717798537</v>
      </c>
      <c r="J189">
        <f t="shared" si="59"/>
        <v>0.11527745991264488</v>
      </c>
      <c r="K189" s="24" t="e">
        <f t="shared" ca="1" si="60"/>
        <v>#NAME?</v>
      </c>
      <c r="L189" s="23" t="e">
        <f t="shared" ca="1" si="52"/>
        <v>#NAME?</v>
      </c>
      <c r="M189" s="25" t="e">
        <f t="shared" ca="1" si="71"/>
        <v>#NAME?</v>
      </c>
      <c r="N189" s="26" t="e">
        <f ca="1">[1]!CEQUEL("ROCKET","AR",'Loomis-Task5(equations)'!$B$15,1,'Loomis-Task5(equations)'!$B$4,"Mass",3,"HTPB",90,"IPDI (ARC)",10,"AIR (500 K)",100,"OPT:FOX","O","OF",'Loomis-Task5(equations)'!M189,1,0,"CSTAR",FALSE,FALSE)</f>
        <v>#NAME?</v>
      </c>
      <c r="O189" s="26" t="e">
        <f t="shared" ca="1" si="61"/>
        <v>#NAME?</v>
      </c>
      <c r="P189" s="25" t="e">
        <f ca="1">[1]!CEQUEL("ROCKET","AR",'Loomis-Task5(equations)'!U189,1,'Loomis-Task5(equations)'!AC189,"Mass",3,"HTPB",90,"IPDI (ARC)",10,"AIR (500 K)",100,"OPT:FOX","O","OF",'Loomis-Task5(equations)'!M189,1,0,"ISPV",FALSE,FALSE)</f>
        <v>#NAME?</v>
      </c>
      <c r="Q189" s="23" t="e">
        <f t="shared" ca="1" si="62"/>
        <v>#NAME?</v>
      </c>
      <c r="R189" s="25" t="e">
        <f t="shared" ca="1" si="63"/>
        <v>#NAME?</v>
      </c>
      <c r="S189" s="23" t="e">
        <f t="shared" ca="1" si="75"/>
        <v>#NAME?</v>
      </c>
      <c r="T189" s="23" t="e">
        <f t="shared" ca="1" si="64"/>
        <v>#NAME?</v>
      </c>
      <c r="U189" s="25" t="e">
        <f t="shared" ca="1" si="74"/>
        <v>#NAME?</v>
      </c>
      <c r="V189" s="25" t="e">
        <f t="shared" ca="1" si="72"/>
        <v>#NAME?</v>
      </c>
      <c r="W189" s="25" t="e">
        <f t="shared" ca="1" si="65"/>
        <v>#NAME?</v>
      </c>
      <c r="X189" s="25" t="e">
        <f t="shared" ca="1" si="66"/>
        <v>#NAME?</v>
      </c>
      <c r="Y189" t="e">
        <f t="shared" ca="1" si="76"/>
        <v>#NAME?</v>
      </c>
      <c r="Z189" s="25" t="e">
        <f t="shared" ca="1" si="67"/>
        <v>#NAME?</v>
      </c>
      <c r="AA189" s="26" t="e">
        <f t="shared" ca="1" si="73"/>
        <v>#NAME?</v>
      </c>
      <c r="AB189" s="27" t="e">
        <f t="shared" ca="1" si="68"/>
        <v>#NAME?</v>
      </c>
      <c r="AC189" s="28" t="e">
        <f t="shared" ca="1" si="69"/>
        <v>#NAME?</v>
      </c>
    </row>
    <row r="190" spans="1:29" x14ac:dyDescent="0.25">
      <c r="A190">
        <v>171</v>
      </c>
      <c r="B190">
        <v>1.71</v>
      </c>
      <c r="C190">
        <f t="shared" si="53"/>
        <v>4.71</v>
      </c>
      <c r="D190">
        <f t="shared" si="54"/>
        <v>63.213483568593745</v>
      </c>
      <c r="E190">
        <f t="shared" si="55"/>
        <v>1302.1273230598974</v>
      </c>
      <c r="F190" s="23" t="e">
        <f t="shared" ca="1" si="70"/>
        <v>#NAME?</v>
      </c>
      <c r="G190">
        <f t="shared" si="56"/>
        <v>8</v>
      </c>
      <c r="H190">
        <f t="shared" si="57"/>
        <v>900</v>
      </c>
      <c r="I190" s="23">
        <f t="shared" si="58"/>
        <v>69.693405586501328</v>
      </c>
      <c r="J190">
        <f t="shared" si="59"/>
        <v>0.11478847866130812</v>
      </c>
      <c r="K190" s="24" t="e">
        <f t="shared" ca="1" si="60"/>
        <v>#NAME?</v>
      </c>
      <c r="L190" s="23" t="e">
        <f t="shared" ca="1" si="52"/>
        <v>#NAME?</v>
      </c>
      <c r="M190" s="25" t="e">
        <f t="shared" ca="1" si="71"/>
        <v>#NAME?</v>
      </c>
      <c r="N190" s="26" t="e">
        <f ca="1">[1]!CEQUEL("ROCKET","AR",'Loomis-Task5(equations)'!$B$15,1,'Loomis-Task5(equations)'!$B$4,"Mass",3,"HTPB",90,"IPDI (ARC)",10,"AIR (500 K)",100,"OPT:FOX","O","OF",'Loomis-Task5(equations)'!M190,1,0,"CSTAR",FALSE,FALSE)</f>
        <v>#NAME?</v>
      </c>
      <c r="O190" s="26" t="e">
        <f t="shared" ca="1" si="61"/>
        <v>#NAME?</v>
      </c>
      <c r="P190" s="25" t="e">
        <f ca="1">[1]!CEQUEL("ROCKET","AR",'Loomis-Task5(equations)'!U190,1,'Loomis-Task5(equations)'!AC190,"Mass",3,"HTPB",90,"IPDI (ARC)",10,"AIR (500 K)",100,"OPT:FOX","O","OF",'Loomis-Task5(equations)'!M190,1,0,"ISPV",FALSE,FALSE)</f>
        <v>#NAME?</v>
      </c>
      <c r="Q190" s="23" t="e">
        <f t="shared" ca="1" si="62"/>
        <v>#NAME?</v>
      </c>
      <c r="R190" s="25" t="e">
        <f t="shared" ca="1" si="63"/>
        <v>#NAME?</v>
      </c>
      <c r="S190" s="23" t="e">
        <f t="shared" ca="1" si="75"/>
        <v>#NAME?</v>
      </c>
      <c r="T190" s="23" t="e">
        <f t="shared" ca="1" si="64"/>
        <v>#NAME?</v>
      </c>
      <c r="U190" s="25" t="e">
        <f t="shared" ca="1" si="74"/>
        <v>#NAME?</v>
      </c>
      <c r="V190" s="25" t="e">
        <f t="shared" ca="1" si="72"/>
        <v>#NAME?</v>
      </c>
      <c r="W190" s="25" t="e">
        <f t="shared" ca="1" si="65"/>
        <v>#NAME?</v>
      </c>
      <c r="X190" s="25" t="e">
        <f t="shared" ca="1" si="66"/>
        <v>#NAME?</v>
      </c>
      <c r="Y190" t="e">
        <f t="shared" ca="1" si="76"/>
        <v>#NAME?</v>
      </c>
      <c r="Z190" s="25" t="e">
        <f t="shared" ca="1" si="67"/>
        <v>#NAME?</v>
      </c>
      <c r="AA190" s="26" t="e">
        <f t="shared" ca="1" si="73"/>
        <v>#NAME?</v>
      </c>
      <c r="AB190" s="27" t="e">
        <f t="shared" ca="1" si="68"/>
        <v>#NAME?</v>
      </c>
      <c r="AC190" s="28" t="e">
        <f t="shared" ca="1" si="69"/>
        <v>#NAME?</v>
      </c>
    </row>
    <row r="191" spans="1:29" x14ac:dyDescent="0.25">
      <c r="A191">
        <v>172</v>
      </c>
      <c r="B191">
        <v>1.72</v>
      </c>
      <c r="C191">
        <f t="shared" si="53"/>
        <v>4.72</v>
      </c>
      <c r="D191">
        <f t="shared" si="54"/>
        <v>62.782021883106857</v>
      </c>
      <c r="E191">
        <f t="shared" si="55"/>
        <v>1304.8919245950565</v>
      </c>
      <c r="F191" s="23" t="e">
        <f t="shared" ca="1" si="70"/>
        <v>#NAME?</v>
      </c>
      <c r="G191">
        <f t="shared" si="56"/>
        <v>8</v>
      </c>
      <c r="H191">
        <f t="shared" si="57"/>
        <v>900</v>
      </c>
      <c r="I191" s="23">
        <f t="shared" si="58"/>
        <v>69.989657773734834</v>
      </c>
      <c r="J191">
        <f t="shared" si="59"/>
        <v>0.11430260204818685</v>
      </c>
      <c r="K191" s="24" t="e">
        <f t="shared" ca="1" si="60"/>
        <v>#NAME?</v>
      </c>
      <c r="L191" s="23" t="e">
        <f t="shared" ca="1" si="52"/>
        <v>#NAME?</v>
      </c>
      <c r="M191" s="25" t="e">
        <f t="shared" ca="1" si="71"/>
        <v>#NAME?</v>
      </c>
      <c r="N191" s="26" t="e">
        <f ca="1">[1]!CEQUEL("ROCKET","AR",'Loomis-Task5(equations)'!$B$15,1,'Loomis-Task5(equations)'!$B$4,"Mass",3,"HTPB",90,"IPDI (ARC)",10,"AIR (500 K)",100,"OPT:FOX","O","OF",'Loomis-Task5(equations)'!M191,1,0,"CSTAR",FALSE,FALSE)</f>
        <v>#NAME?</v>
      </c>
      <c r="O191" s="26" t="e">
        <f t="shared" ca="1" si="61"/>
        <v>#NAME?</v>
      </c>
      <c r="P191" s="25" t="e">
        <f ca="1">[1]!CEQUEL("ROCKET","AR",'Loomis-Task5(equations)'!U191,1,'Loomis-Task5(equations)'!AC191,"Mass",3,"HTPB",90,"IPDI (ARC)",10,"AIR (500 K)",100,"OPT:FOX","O","OF",'Loomis-Task5(equations)'!M191,1,0,"ISPV",FALSE,FALSE)</f>
        <v>#NAME?</v>
      </c>
      <c r="Q191" s="23" t="e">
        <f t="shared" ca="1" si="62"/>
        <v>#NAME?</v>
      </c>
      <c r="R191" s="25" t="e">
        <f t="shared" ca="1" si="63"/>
        <v>#NAME?</v>
      </c>
      <c r="S191" s="23" t="e">
        <f t="shared" ca="1" si="75"/>
        <v>#NAME?</v>
      </c>
      <c r="T191" s="23" t="e">
        <f t="shared" ca="1" si="64"/>
        <v>#NAME?</v>
      </c>
      <c r="U191" s="25" t="e">
        <f t="shared" ca="1" si="74"/>
        <v>#NAME?</v>
      </c>
      <c r="V191" s="25" t="e">
        <f t="shared" ca="1" si="72"/>
        <v>#NAME?</v>
      </c>
      <c r="W191" s="25" t="e">
        <f t="shared" ca="1" si="65"/>
        <v>#NAME?</v>
      </c>
      <c r="X191" s="25" t="e">
        <f t="shared" ca="1" si="66"/>
        <v>#NAME?</v>
      </c>
      <c r="Y191" t="e">
        <f t="shared" ca="1" si="76"/>
        <v>#NAME?</v>
      </c>
      <c r="Z191" s="25" t="e">
        <f t="shared" ca="1" si="67"/>
        <v>#NAME?</v>
      </c>
      <c r="AA191" s="26" t="e">
        <f t="shared" ca="1" si="73"/>
        <v>#NAME?</v>
      </c>
      <c r="AB191" s="27" t="e">
        <f t="shared" ca="1" si="68"/>
        <v>#NAME?</v>
      </c>
      <c r="AC191" s="28" t="e">
        <f t="shared" ca="1" si="69"/>
        <v>#NAME?</v>
      </c>
    </row>
    <row r="192" spans="1:29" x14ac:dyDescent="0.25">
      <c r="A192">
        <v>173</v>
      </c>
      <c r="B192">
        <v>1.73</v>
      </c>
      <c r="C192">
        <f t="shared" si="53"/>
        <v>4.7300000000000004</v>
      </c>
      <c r="D192">
        <f t="shared" si="54"/>
        <v>62.349645114511794</v>
      </c>
      <c r="E192">
        <f t="shared" si="55"/>
        <v>1307.6565261302155</v>
      </c>
      <c r="F192" s="23" t="e">
        <f t="shared" ca="1" si="70"/>
        <v>#NAME?</v>
      </c>
      <c r="G192">
        <f t="shared" si="56"/>
        <v>8</v>
      </c>
      <c r="H192">
        <f t="shared" si="57"/>
        <v>900</v>
      </c>
      <c r="I192" s="23">
        <f t="shared" si="58"/>
        <v>70.286538279499098</v>
      </c>
      <c r="J192">
        <f t="shared" si="59"/>
        <v>0.11381980384618556</v>
      </c>
      <c r="K192" s="24" t="e">
        <f t="shared" ca="1" si="60"/>
        <v>#NAME?</v>
      </c>
      <c r="L192" s="23" t="e">
        <f t="shared" ca="1" si="52"/>
        <v>#NAME?</v>
      </c>
      <c r="M192" s="25" t="e">
        <f t="shared" ca="1" si="71"/>
        <v>#NAME?</v>
      </c>
      <c r="N192" s="26" t="e">
        <f ca="1">[1]!CEQUEL("ROCKET","AR",'Loomis-Task5(equations)'!$B$15,1,'Loomis-Task5(equations)'!$B$4,"Mass",3,"HTPB",90,"IPDI (ARC)",10,"AIR (500 K)",100,"OPT:FOX","O","OF",'Loomis-Task5(equations)'!M192,1,0,"CSTAR",FALSE,FALSE)</f>
        <v>#NAME?</v>
      </c>
      <c r="O192" s="26" t="e">
        <f t="shared" ca="1" si="61"/>
        <v>#NAME?</v>
      </c>
      <c r="P192" s="25" t="e">
        <f ca="1">[1]!CEQUEL("ROCKET","AR",'Loomis-Task5(equations)'!U192,1,'Loomis-Task5(equations)'!AC192,"Mass",3,"HTPB",90,"IPDI (ARC)",10,"AIR (500 K)",100,"OPT:FOX","O","OF",'Loomis-Task5(equations)'!M192,1,0,"ISPV",FALSE,FALSE)</f>
        <v>#NAME?</v>
      </c>
      <c r="Q192" s="23" t="e">
        <f t="shared" ca="1" si="62"/>
        <v>#NAME?</v>
      </c>
      <c r="R192" s="25" t="e">
        <f t="shared" ca="1" si="63"/>
        <v>#NAME?</v>
      </c>
      <c r="S192" s="23" t="e">
        <f t="shared" ca="1" si="75"/>
        <v>#NAME?</v>
      </c>
      <c r="T192" s="23" t="e">
        <f t="shared" ca="1" si="64"/>
        <v>#NAME?</v>
      </c>
      <c r="U192" s="25" t="e">
        <f t="shared" ca="1" si="74"/>
        <v>#NAME?</v>
      </c>
      <c r="V192" s="25" t="e">
        <f t="shared" ca="1" si="72"/>
        <v>#NAME?</v>
      </c>
      <c r="W192" s="25" t="e">
        <f t="shared" ca="1" si="65"/>
        <v>#NAME?</v>
      </c>
      <c r="X192" s="25" t="e">
        <f t="shared" ca="1" si="66"/>
        <v>#NAME?</v>
      </c>
      <c r="Y192" t="e">
        <f t="shared" ca="1" si="76"/>
        <v>#NAME?</v>
      </c>
      <c r="Z192" s="25" t="e">
        <f t="shared" ca="1" si="67"/>
        <v>#NAME?</v>
      </c>
      <c r="AA192" s="26" t="e">
        <f t="shared" ca="1" si="73"/>
        <v>#NAME?</v>
      </c>
      <c r="AB192" s="27" t="e">
        <f t="shared" ca="1" si="68"/>
        <v>#NAME?</v>
      </c>
      <c r="AC192" s="28" t="e">
        <f t="shared" ca="1" si="69"/>
        <v>#NAME?</v>
      </c>
    </row>
    <row r="193" spans="1:29" x14ac:dyDescent="0.25">
      <c r="A193">
        <v>174</v>
      </c>
      <c r="B193">
        <v>1.74</v>
      </c>
      <c r="C193">
        <f t="shared" si="53"/>
        <v>4.74</v>
      </c>
      <c r="D193">
        <f t="shared" si="54"/>
        <v>61.916353262808649</v>
      </c>
      <c r="E193">
        <f t="shared" si="55"/>
        <v>1310.4211276653746</v>
      </c>
      <c r="F193" s="23" t="e">
        <f t="shared" ca="1" si="70"/>
        <v>#NAME?</v>
      </c>
      <c r="G193">
        <f t="shared" si="56"/>
        <v>8</v>
      </c>
      <c r="H193">
        <f t="shared" si="57"/>
        <v>900</v>
      </c>
      <c r="I193" s="23">
        <f t="shared" si="58"/>
        <v>70.584047103794035</v>
      </c>
      <c r="J193">
        <f t="shared" si="59"/>
        <v>0.11334005810457394</v>
      </c>
      <c r="K193" s="24" t="e">
        <f t="shared" ca="1" si="60"/>
        <v>#NAME?</v>
      </c>
      <c r="L193" s="23" t="e">
        <f t="shared" ca="1" si="52"/>
        <v>#NAME?</v>
      </c>
      <c r="M193" s="25" t="e">
        <f t="shared" ca="1" si="71"/>
        <v>#NAME?</v>
      </c>
      <c r="N193" s="26" t="e">
        <f ca="1">[1]!CEQUEL("ROCKET","AR",'Loomis-Task5(equations)'!$B$15,1,'Loomis-Task5(equations)'!$B$4,"Mass",3,"HTPB",90,"IPDI (ARC)",10,"AIR (500 K)",100,"OPT:FOX","O","OF",'Loomis-Task5(equations)'!M193,1,0,"CSTAR",FALSE,FALSE)</f>
        <v>#NAME?</v>
      </c>
      <c r="O193" s="26" t="e">
        <f t="shared" ca="1" si="61"/>
        <v>#NAME?</v>
      </c>
      <c r="P193" s="25" t="e">
        <f ca="1">[1]!CEQUEL("ROCKET","AR",'Loomis-Task5(equations)'!U193,1,'Loomis-Task5(equations)'!AC193,"Mass",3,"HTPB",90,"IPDI (ARC)",10,"AIR (500 K)",100,"OPT:FOX","O","OF",'Loomis-Task5(equations)'!M193,1,0,"ISPV",FALSE,FALSE)</f>
        <v>#NAME?</v>
      </c>
      <c r="Q193" s="23" t="e">
        <f t="shared" ca="1" si="62"/>
        <v>#NAME?</v>
      </c>
      <c r="R193" s="25" t="e">
        <f t="shared" ca="1" si="63"/>
        <v>#NAME?</v>
      </c>
      <c r="S193" s="23" t="e">
        <f t="shared" ca="1" si="75"/>
        <v>#NAME?</v>
      </c>
      <c r="T193" s="23" t="e">
        <f t="shared" ca="1" si="64"/>
        <v>#NAME?</v>
      </c>
      <c r="U193" s="25" t="e">
        <f t="shared" ca="1" si="74"/>
        <v>#NAME?</v>
      </c>
      <c r="V193" s="25" t="e">
        <f t="shared" ca="1" si="72"/>
        <v>#NAME?</v>
      </c>
      <c r="W193" s="25" t="e">
        <f t="shared" ca="1" si="65"/>
        <v>#NAME?</v>
      </c>
      <c r="X193" s="25" t="e">
        <f t="shared" ca="1" si="66"/>
        <v>#NAME?</v>
      </c>
      <c r="Y193" t="e">
        <f t="shared" ca="1" si="76"/>
        <v>#NAME?</v>
      </c>
      <c r="Z193" s="25" t="e">
        <f t="shared" ca="1" si="67"/>
        <v>#NAME?</v>
      </c>
      <c r="AA193" s="26" t="e">
        <f t="shared" ca="1" si="73"/>
        <v>#NAME?</v>
      </c>
      <c r="AB193" s="27" t="e">
        <f t="shared" ca="1" si="68"/>
        <v>#NAME?</v>
      </c>
      <c r="AC193" s="28" t="e">
        <f t="shared" ca="1" si="69"/>
        <v>#NAME?</v>
      </c>
    </row>
    <row r="194" spans="1:29" x14ac:dyDescent="0.25">
      <c r="A194">
        <v>175</v>
      </c>
      <c r="B194">
        <v>1.75</v>
      </c>
      <c r="C194">
        <f t="shared" si="53"/>
        <v>4.75</v>
      </c>
      <c r="D194">
        <f t="shared" si="54"/>
        <v>61.482146327997349</v>
      </c>
      <c r="E194">
        <f t="shared" si="55"/>
        <v>1313.1857292005334</v>
      </c>
      <c r="F194" s="23" t="e">
        <f t="shared" ca="1" si="70"/>
        <v>#NAME?</v>
      </c>
      <c r="G194">
        <f t="shared" si="56"/>
        <v>8</v>
      </c>
      <c r="H194">
        <f t="shared" si="57"/>
        <v>900</v>
      </c>
      <c r="I194" s="23">
        <f t="shared" si="58"/>
        <v>70.882184246619701</v>
      </c>
      <c r="J194">
        <f t="shared" si="59"/>
        <v>0.1128633391454992</v>
      </c>
      <c r="K194" s="24" t="e">
        <f t="shared" ca="1" si="60"/>
        <v>#NAME?</v>
      </c>
      <c r="L194" s="23" t="e">
        <f t="shared" ca="1" si="52"/>
        <v>#NAME?</v>
      </c>
      <c r="M194" s="25" t="e">
        <f t="shared" ca="1" si="71"/>
        <v>#NAME?</v>
      </c>
      <c r="N194" s="26" t="e">
        <f ca="1">[1]!CEQUEL("ROCKET","AR",'Loomis-Task5(equations)'!$B$15,1,'Loomis-Task5(equations)'!$B$4,"Mass",3,"HTPB",90,"IPDI (ARC)",10,"AIR (500 K)",100,"OPT:FOX","O","OF",'Loomis-Task5(equations)'!M194,1,0,"CSTAR",FALSE,FALSE)</f>
        <v>#NAME?</v>
      </c>
      <c r="O194" s="26" t="e">
        <f t="shared" ca="1" si="61"/>
        <v>#NAME?</v>
      </c>
      <c r="P194" s="25" t="e">
        <f ca="1">[1]!CEQUEL("ROCKET","AR",'Loomis-Task5(equations)'!U194,1,'Loomis-Task5(equations)'!AC194,"Mass",3,"HTPB",90,"IPDI (ARC)",10,"AIR (500 K)",100,"OPT:FOX","O","OF",'Loomis-Task5(equations)'!M194,1,0,"ISPV",FALSE,FALSE)</f>
        <v>#NAME?</v>
      </c>
      <c r="Q194" s="23" t="e">
        <f t="shared" ca="1" si="62"/>
        <v>#NAME?</v>
      </c>
      <c r="R194" s="25" t="e">
        <f t="shared" ca="1" si="63"/>
        <v>#NAME?</v>
      </c>
      <c r="S194" s="23" t="e">
        <f t="shared" ca="1" si="75"/>
        <v>#NAME?</v>
      </c>
      <c r="T194" s="23" t="e">
        <f t="shared" ca="1" si="64"/>
        <v>#NAME?</v>
      </c>
      <c r="U194" s="25" t="e">
        <f t="shared" ca="1" si="74"/>
        <v>#NAME?</v>
      </c>
      <c r="V194" s="25" t="e">
        <f t="shared" ca="1" si="72"/>
        <v>#NAME?</v>
      </c>
      <c r="W194" s="25" t="e">
        <f t="shared" ca="1" si="65"/>
        <v>#NAME?</v>
      </c>
      <c r="X194" s="25" t="e">
        <f t="shared" ca="1" si="66"/>
        <v>#NAME?</v>
      </c>
      <c r="Y194" t="e">
        <f t="shared" ca="1" si="76"/>
        <v>#NAME?</v>
      </c>
      <c r="Z194" s="25" t="e">
        <f t="shared" ca="1" si="67"/>
        <v>#NAME?</v>
      </c>
      <c r="AA194" s="26" t="e">
        <f t="shared" ca="1" si="73"/>
        <v>#NAME?</v>
      </c>
      <c r="AB194" s="27" t="e">
        <f t="shared" ca="1" si="68"/>
        <v>#NAME?</v>
      </c>
      <c r="AC194" s="28" t="e">
        <f t="shared" ca="1" si="69"/>
        <v>#NAME?</v>
      </c>
    </row>
    <row r="195" spans="1:29" x14ac:dyDescent="0.25">
      <c r="A195">
        <v>176</v>
      </c>
      <c r="B195">
        <v>1.76</v>
      </c>
      <c r="C195">
        <f t="shared" si="53"/>
        <v>4.76</v>
      </c>
      <c r="D195">
        <f t="shared" si="54"/>
        <v>61.047024310077902</v>
      </c>
      <c r="E195">
        <f t="shared" si="55"/>
        <v>1315.9503307356924</v>
      </c>
      <c r="F195" s="23" t="e">
        <f t="shared" ca="1" si="70"/>
        <v>#NAME?</v>
      </c>
      <c r="G195">
        <f t="shared" si="56"/>
        <v>8</v>
      </c>
      <c r="H195">
        <f t="shared" si="57"/>
        <v>900</v>
      </c>
      <c r="I195" s="23">
        <f t="shared" si="58"/>
        <v>71.180949707976097</v>
      </c>
      <c r="J195">
        <f t="shared" si="59"/>
        <v>0.11238962156055034</v>
      </c>
      <c r="K195" s="24" t="e">
        <f t="shared" ca="1" si="60"/>
        <v>#NAME?</v>
      </c>
      <c r="L195" s="23" t="e">
        <f t="shared" ca="1" si="52"/>
        <v>#NAME?</v>
      </c>
      <c r="M195" s="25" t="e">
        <f t="shared" ca="1" si="71"/>
        <v>#NAME?</v>
      </c>
      <c r="N195" s="26" t="e">
        <f ca="1">[1]!CEQUEL("ROCKET","AR",'Loomis-Task5(equations)'!$B$15,1,'Loomis-Task5(equations)'!$B$4,"Mass",3,"HTPB",90,"IPDI (ARC)",10,"AIR (500 K)",100,"OPT:FOX","O","OF",'Loomis-Task5(equations)'!M195,1,0,"CSTAR",FALSE,FALSE)</f>
        <v>#NAME?</v>
      </c>
      <c r="O195" s="26" t="e">
        <f t="shared" ca="1" si="61"/>
        <v>#NAME?</v>
      </c>
      <c r="P195" s="25" t="e">
        <f ca="1">[1]!CEQUEL("ROCKET","AR",'Loomis-Task5(equations)'!U195,1,'Loomis-Task5(equations)'!AC195,"Mass",3,"HTPB",90,"IPDI (ARC)",10,"AIR (500 K)",100,"OPT:FOX","O","OF",'Loomis-Task5(equations)'!M195,1,0,"ISPV",FALSE,FALSE)</f>
        <v>#NAME?</v>
      </c>
      <c r="Q195" s="23" t="e">
        <f t="shared" ca="1" si="62"/>
        <v>#NAME?</v>
      </c>
      <c r="R195" s="25" t="e">
        <f t="shared" ca="1" si="63"/>
        <v>#NAME?</v>
      </c>
      <c r="S195" s="23" t="e">
        <f t="shared" ca="1" si="75"/>
        <v>#NAME?</v>
      </c>
      <c r="T195" s="23" t="e">
        <f t="shared" ca="1" si="64"/>
        <v>#NAME?</v>
      </c>
      <c r="U195" s="25" t="e">
        <f t="shared" ca="1" si="74"/>
        <v>#NAME?</v>
      </c>
      <c r="V195" s="25" t="e">
        <f t="shared" ca="1" si="72"/>
        <v>#NAME?</v>
      </c>
      <c r="W195" s="25" t="e">
        <f t="shared" ca="1" si="65"/>
        <v>#NAME?</v>
      </c>
      <c r="X195" s="25" t="e">
        <f t="shared" ca="1" si="66"/>
        <v>#NAME?</v>
      </c>
      <c r="Y195" t="e">
        <f t="shared" ca="1" si="76"/>
        <v>#NAME?</v>
      </c>
      <c r="Z195" s="25" t="e">
        <f t="shared" ca="1" si="67"/>
        <v>#NAME?</v>
      </c>
      <c r="AA195" s="26" t="e">
        <f t="shared" ca="1" si="73"/>
        <v>#NAME?</v>
      </c>
      <c r="AB195" s="27" t="e">
        <f t="shared" ca="1" si="68"/>
        <v>#NAME?</v>
      </c>
      <c r="AC195" s="28" t="e">
        <f t="shared" ca="1" si="69"/>
        <v>#NAME?</v>
      </c>
    </row>
    <row r="196" spans="1:29" x14ac:dyDescent="0.25">
      <c r="A196">
        <v>177</v>
      </c>
      <c r="B196">
        <v>1.77</v>
      </c>
      <c r="C196">
        <f t="shared" si="53"/>
        <v>4.7699999999999996</v>
      </c>
      <c r="D196">
        <f t="shared" si="54"/>
        <v>60.610987209050329</v>
      </c>
      <c r="E196">
        <f t="shared" si="55"/>
        <v>1318.7149322708515</v>
      </c>
      <c r="F196" s="23" t="e">
        <f t="shared" ca="1" si="70"/>
        <v>#NAME?</v>
      </c>
      <c r="G196">
        <f t="shared" si="56"/>
        <v>8</v>
      </c>
      <c r="H196">
        <f t="shared" si="57"/>
        <v>900</v>
      </c>
      <c r="I196" s="23">
        <f t="shared" si="58"/>
        <v>71.480343487863195</v>
      </c>
      <c r="J196">
        <f t="shared" si="59"/>
        <v>0.11191888020737251</v>
      </c>
      <c r="K196" s="24" t="e">
        <f t="shared" ca="1" si="60"/>
        <v>#NAME?</v>
      </c>
      <c r="L196" s="23" t="e">
        <f t="shared" ca="1" si="52"/>
        <v>#NAME?</v>
      </c>
      <c r="M196" s="25" t="e">
        <f t="shared" ca="1" si="71"/>
        <v>#NAME?</v>
      </c>
      <c r="N196" s="26" t="e">
        <f ca="1">[1]!CEQUEL("ROCKET","AR",'Loomis-Task5(equations)'!$B$15,1,'Loomis-Task5(equations)'!$B$4,"Mass",3,"HTPB",90,"IPDI (ARC)",10,"AIR (500 K)",100,"OPT:FOX","O","OF",'Loomis-Task5(equations)'!M196,1,0,"CSTAR",FALSE,FALSE)</f>
        <v>#NAME?</v>
      </c>
      <c r="O196" s="26" t="e">
        <f t="shared" ca="1" si="61"/>
        <v>#NAME?</v>
      </c>
      <c r="P196" s="25" t="e">
        <f ca="1">[1]!CEQUEL("ROCKET","AR",'Loomis-Task5(equations)'!U196,1,'Loomis-Task5(equations)'!AC196,"Mass",3,"HTPB",90,"IPDI (ARC)",10,"AIR (500 K)",100,"OPT:FOX","O","OF",'Loomis-Task5(equations)'!M196,1,0,"ISPV",FALSE,FALSE)</f>
        <v>#NAME?</v>
      </c>
      <c r="Q196" s="23" t="e">
        <f t="shared" ca="1" si="62"/>
        <v>#NAME?</v>
      </c>
      <c r="R196" s="25" t="e">
        <f t="shared" ca="1" si="63"/>
        <v>#NAME?</v>
      </c>
      <c r="S196" s="23" t="e">
        <f t="shared" ca="1" si="75"/>
        <v>#NAME?</v>
      </c>
      <c r="T196" s="23" t="e">
        <f t="shared" ca="1" si="64"/>
        <v>#NAME?</v>
      </c>
      <c r="U196" s="25" t="e">
        <f t="shared" ca="1" si="74"/>
        <v>#NAME?</v>
      </c>
      <c r="V196" s="25" t="e">
        <f t="shared" ca="1" si="72"/>
        <v>#NAME?</v>
      </c>
      <c r="W196" s="25" t="e">
        <f t="shared" ca="1" si="65"/>
        <v>#NAME?</v>
      </c>
      <c r="X196" s="25" t="e">
        <f t="shared" ca="1" si="66"/>
        <v>#NAME?</v>
      </c>
      <c r="Y196" t="e">
        <f t="shared" ca="1" si="76"/>
        <v>#NAME?</v>
      </c>
      <c r="Z196" s="25" t="e">
        <f t="shared" ca="1" si="67"/>
        <v>#NAME?</v>
      </c>
      <c r="AA196" s="26" t="e">
        <f t="shared" ca="1" si="73"/>
        <v>#NAME?</v>
      </c>
      <c r="AB196" s="27" t="e">
        <f t="shared" ca="1" si="68"/>
        <v>#NAME?</v>
      </c>
      <c r="AC196" s="28" t="e">
        <f t="shared" ca="1" si="69"/>
        <v>#NAME?</v>
      </c>
    </row>
    <row r="197" spans="1:29" x14ac:dyDescent="0.25">
      <c r="A197">
        <v>178</v>
      </c>
      <c r="B197">
        <v>1.78</v>
      </c>
      <c r="C197">
        <f t="shared" si="53"/>
        <v>4.78</v>
      </c>
      <c r="D197">
        <f t="shared" si="54"/>
        <v>60.174035024914581</v>
      </c>
      <c r="E197">
        <f t="shared" si="55"/>
        <v>1321.4795338060105</v>
      </c>
      <c r="F197" s="23" t="e">
        <f t="shared" ca="1" si="70"/>
        <v>#NAME?</v>
      </c>
      <c r="G197">
        <f t="shared" si="56"/>
        <v>8</v>
      </c>
      <c r="H197">
        <f t="shared" si="57"/>
        <v>900</v>
      </c>
      <c r="I197" s="23">
        <f t="shared" si="58"/>
        <v>71.780365586281036</v>
      </c>
      <c r="J197">
        <f t="shared" si="59"/>
        <v>0.11145109020633065</v>
      </c>
      <c r="K197" s="24" t="e">
        <f t="shared" ca="1" si="60"/>
        <v>#NAME?</v>
      </c>
      <c r="L197" s="23" t="e">
        <f t="shared" ca="1" si="52"/>
        <v>#NAME?</v>
      </c>
      <c r="M197" s="25" t="e">
        <f t="shared" ca="1" si="71"/>
        <v>#NAME?</v>
      </c>
      <c r="N197" s="26" t="e">
        <f ca="1">[1]!CEQUEL("ROCKET","AR",'Loomis-Task5(equations)'!$B$15,1,'Loomis-Task5(equations)'!$B$4,"Mass",3,"HTPB",90,"IPDI (ARC)",10,"AIR (500 K)",100,"OPT:FOX","O","OF",'Loomis-Task5(equations)'!M197,1,0,"CSTAR",FALSE,FALSE)</f>
        <v>#NAME?</v>
      </c>
      <c r="O197" s="26" t="e">
        <f t="shared" ca="1" si="61"/>
        <v>#NAME?</v>
      </c>
      <c r="P197" s="25" t="e">
        <f ca="1">[1]!CEQUEL("ROCKET","AR",'Loomis-Task5(equations)'!U197,1,'Loomis-Task5(equations)'!AC197,"Mass",3,"HTPB",90,"IPDI (ARC)",10,"AIR (500 K)",100,"OPT:FOX","O","OF",'Loomis-Task5(equations)'!M197,1,0,"ISPV",FALSE,FALSE)</f>
        <v>#NAME?</v>
      </c>
      <c r="Q197" s="23" t="e">
        <f t="shared" ca="1" si="62"/>
        <v>#NAME?</v>
      </c>
      <c r="R197" s="25" t="e">
        <f t="shared" ca="1" si="63"/>
        <v>#NAME?</v>
      </c>
      <c r="S197" s="23" t="e">
        <f t="shared" ca="1" si="75"/>
        <v>#NAME?</v>
      </c>
      <c r="T197" s="23" t="e">
        <f t="shared" ca="1" si="64"/>
        <v>#NAME?</v>
      </c>
      <c r="U197" s="25" t="e">
        <f t="shared" ca="1" si="74"/>
        <v>#NAME?</v>
      </c>
      <c r="V197" s="25" t="e">
        <f t="shared" ca="1" si="72"/>
        <v>#NAME?</v>
      </c>
      <c r="W197" s="25" t="e">
        <f t="shared" ca="1" si="65"/>
        <v>#NAME?</v>
      </c>
      <c r="X197" s="25" t="e">
        <f t="shared" ca="1" si="66"/>
        <v>#NAME?</v>
      </c>
      <c r="Y197" t="e">
        <f t="shared" ca="1" si="76"/>
        <v>#NAME?</v>
      </c>
      <c r="Z197" s="25" t="e">
        <f t="shared" ca="1" si="67"/>
        <v>#NAME?</v>
      </c>
      <c r="AA197" s="26" t="e">
        <f t="shared" ca="1" si="73"/>
        <v>#NAME?</v>
      </c>
      <c r="AB197" s="27" t="e">
        <f t="shared" ca="1" si="68"/>
        <v>#NAME?</v>
      </c>
      <c r="AC197" s="28" t="e">
        <f t="shared" ca="1" si="69"/>
        <v>#NAME?</v>
      </c>
    </row>
    <row r="198" spans="1:29" x14ac:dyDescent="0.25">
      <c r="A198">
        <v>179</v>
      </c>
      <c r="B198">
        <v>1.79</v>
      </c>
      <c r="C198">
        <f t="shared" si="53"/>
        <v>4.79</v>
      </c>
      <c r="D198">
        <f t="shared" si="54"/>
        <v>59.736167757670742</v>
      </c>
      <c r="E198">
        <f t="shared" si="55"/>
        <v>1324.2441353411696</v>
      </c>
      <c r="F198" s="23" t="e">
        <f t="shared" ca="1" si="70"/>
        <v>#NAME?</v>
      </c>
      <c r="G198">
        <f t="shared" si="56"/>
        <v>8</v>
      </c>
      <c r="H198">
        <f t="shared" si="57"/>
        <v>900</v>
      </c>
      <c r="I198" s="23">
        <f t="shared" si="58"/>
        <v>72.081016003229564</v>
      </c>
      <c r="J198">
        <f t="shared" si="59"/>
        <v>0.11098622693722246</v>
      </c>
      <c r="K198" s="24" t="e">
        <f t="shared" ca="1" si="60"/>
        <v>#NAME?</v>
      </c>
      <c r="L198" s="23" t="e">
        <f t="shared" ca="1" si="52"/>
        <v>#NAME?</v>
      </c>
      <c r="M198" s="25" t="e">
        <f t="shared" ca="1" si="71"/>
        <v>#NAME?</v>
      </c>
      <c r="N198" s="26" t="e">
        <f ca="1">[1]!CEQUEL("ROCKET","AR",'Loomis-Task5(equations)'!$B$15,1,'Loomis-Task5(equations)'!$B$4,"Mass",3,"HTPB",90,"IPDI (ARC)",10,"AIR (500 K)",100,"OPT:FOX","O","OF",'Loomis-Task5(equations)'!M198,1,0,"CSTAR",FALSE,FALSE)</f>
        <v>#NAME?</v>
      </c>
      <c r="O198" s="26" t="e">
        <f t="shared" ca="1" si="61"/>
        <v>#NAME?</v>
      </c>
      <c r="P198" s="25" t="e">
        <f ca="1">[1]!CEQUEL("ROCKET","AR",'Loomis-Task5(equations)'!U198,1,'Loomis-Task5(equations)'!AC198,"Mass",3,"HTPB",90,"IPDI (ARC)",10,"AIR (500 K)",100,"OPT:FOX","O","OF",'Loomis-Task5(equations)'!M198,1,0,"ISPV",FALSE,FALSE)</f>
        <v>#NAME?</v>
      </c>
      <c r="Q198" s="23" t="e">
        <f t="shared" ca="1" si="62"/>
        <v>#NAME?</v>
      </c>
      <c r="R198" s="25" t="e">
        <f t="shared" ca="1" si="63"/>
        <v>#NAME?</v>
      </c>
      <c r="S198" s="23" t="e">
        <f t="shared" ca="1" si="75"/>
        <v>#NAME?</v>
      </c>
      <c r="T198" s="23" t="e">
        <f t="shared" ca="1" si="64"/>
        <v>#NAME?</v>
      </c>
      <c r="U198" s="25" t="e">
        <f t="shared" ca="1" si="74"/>
        <v>#NAME?</v>
      </c>
      <c r="V198" s="25" t="e">
        <f t="shared" ca="1" si="72"/>
        <v>#NAME?</v>
      </c>
      <c r="W198" s="25" t="e">
        <f t="shared" ca="1" si="65"/>
        <v>#NAME?</v>
      </c>
      <c r="X198" s="25" t="e">
        <f t="shared" ca="1" si="66"/>
        <v>#NAME?</v>
      </c>
      <c r="Y198" t="e">
        <f t="shared" ca="1" si="76"/>
        <v>#NAME?</v>
      </c>
      <c r="Z198" s="25" t="e">
        <f t="shared" ca="1" si="67"/>
        <v>#NAME?</v>
      </c>
      <c r="AA198" s="26" t="e">
        <f t="shared" ca="1" si="73"/>
        <v>#NAME?</v>
      </c>
      <c r="AB198" s="27" t="e">
        <f t="shared" ca="1" si="68"/>
        <v>#NAME?</v>
      </c>
      <c r="AC198" s="28" t="e">
        <f t="shared" ca="1" si="69"/>
        <v>#NAME?</v>
      </c>
    </row>
    <row r="199" spans="1:29" x14ac:dyDescent="0.25">
      <c r="A199">
        <v>180</v>
      </c>
      <c r="B199">
        <v>1.8</v>
      </c>
      <c r="C199">
        <f t="shared" si="53"/>
        <v>4.8</v>
      </c>
      <c r="D199">
        <f t="shared" si="54"/>
        <v>59.297385407318743</v>
      </c>
      <c r="E199">
        <f t="shared" si="55"/>
        <v>1327.0087368763286</v>
      </c>
      <c r="F199" s="23" t="e">
        <f t="shared" ca="1" si="70"/>
        <v>#NAME?</v>
      </c>
      <c r="G199">
        <f t="shared" si="56"/>
        <v>8</v>
      </c>
      <c r="H199">
        <f t="shared" si="57"/>
        <v>900</v>
      </c>
      <c r="I199" s="23">
        <f t="shared" si="58"/>
        <v>72.382294738708836</v>
      </c>
      <c r="J199">
        <f t="shared" si="59"/>
        <v>0.11052426603603843</v>
      </c>
      <c r="K199" s="24" t="e">
        <f t="shared" ca="1" si="60"/>
        <v>#NAME?</v>
      </c>
      <c r="L199" s="23" t="e">
        <f t="shared" ca="1" si="52"/>
        <v>#NAME?</v>
      </c>
      <c r="M199" s="25" t="e">
        <f t="shared" ca="1" si="71"/>
        <v>#NAME?</v>
      </c>
      <c r="N199" s="26" t="e">
        <f ca="1">[1]!CEQUEL("ROCKET","AR",'Loomis-Task5(equations)'!$B$15,1,'Loomis-Task5(equations)'!$B$4,"Mass",3,"HTPB",90,"IPDI (ARC)",10,"AIR (500 K)",100,"OPT:FOX","O","OF",'Loomis-Task5(equations)'!M199,1,0,"CSTAR",FALSE,FALSE)</f>
        <v>#NAME?</v>
      </c>
      <c r="O199" s="26" t="e">
        <f t="shared" ca="1" si="61"/>
        <v>#NAME?</v>
      </c>
      <c r="P199" s="25" t="e">
        <f ca="1">[1]!CEQUEL("ROCKET","AR",'Loomis-Task5(equations)'!U199,1,'Loomis-Task5(equations)'!AC199,"Mass",3,"HTPB",90,"IPDI (ARC)",10,"AIR (500 K)",100,"OPT:FOX","O","OF",'Loomis-Task5(equations)'!M199,1,0,"ISPV",FALSE,FALSE)</f>
        <v>#NAME?</v>
      </c>
      <c r="Q199" s="23" t="e">
        <f t="shared" ca="1" si="62"/>
        <v>#NAME?</v>
      </c>
      <c r="R199" s="25" t="e">
        <f t="shared" ca="1" si="63"/>
        <v>#NAME?</v>
      </c>
      <c r="S199" s="23" t="e">
        <f t="shared" ca="1" si="75"/>
        <v>#NAME?</v>
      </c>
      <c r="T199" s="23" t="e">
        <f t="shared" ca="1" si="64"/>
        <v>#NAME?</v>
      </c>
      <c r="U199" s="25" t="e">
        <f t="shared" ca="1" si="74"/>
        <v>#NAME?</v>
      </c>
      <c r="V199" s="25" t="e">
        <f t="shared" ca="1" si="72"/>
        <v>#NAME?</v>
      </c>
      <c r="W199" s="25" t="e">
        <f t="shared" ca="1" si="65"/>
        <v>#NAME?</v>
      </c>
      <c r="X199" s="25" t="e">
        <f t="shared" ca="1" si="66"/>
        <v>#NAME?</v>
      </c>
      <c r="Y199" t="e">
        <f t="shared" ca="1" si="76"/>
        <v>#NAME?</v>
      </c>
      <c r="Z199" s="25" t="e">
        <f t="shared" ca="1" si="67"/>
        <v>#NAME?</v>
      </c>
      <c r="AA199" s="26" t="e">
        <f t="shared" ca="1" si="73"/>
        <v>#NAME?</v>
      </c>
      <c r="AB199" s="27" t="e">
        <f t="shared" ca="1" si="68"/>
        <v>#NAME?</v>
      </c>
      <c r="AC199" s="28" t="e">
        <f t="shared" ca="1" si="69"/>
        <v>#NAME?</v>
      </c>
    </row>
    <row r="200" spans="1:29" x14ac:dyDescent="0.25">
      <c r="A200">
        <v>181</v>
      </c>
      <c r="B200">
        <v>1.81</v>
      </c>
      <c r="C200">
        <f t="shared" si="53"/>
        <v>4.8100000000000005</v>
      </c>
      <c r="D200">
        <f t="shared" si="54"/>
        <v>58.857687973858575</v>
      </c>
      <c r="E200">
        <f t="shared" si="55"/>
        <v>1329.7733384114877</v>
      </c>
      <c r="F200" s="23" t="e">
        <f t="shared" ca="1" si="70"/>
        <v>#NAME?</v>
      </c>
      <c r="G200">
        <f t="shared" si="56"/>
        <v>8</v>
      </c>
      <c r="H200">
        <f t="shared" si="57"/>
        <v>900</v>
      </c>
      <c r="I200" s="23">
        <f t="shared" si="58"/>
        <v>72.684201792718838</v>
      </c>
      <c r="J200">
        <f t="shared" si="59"/>
        <v>0.11006518339176977</v>
      </c>
      <c r="K200" s="24" t="e">
        <f t="shared" ca="1" si="60"/>
        <v>#NAME?</v>
      </c>
      <c r="L200" s="23" t="e">
        <f t="shared" ca="1" si="52"/>
        <v>#NAME?</v>
      </c>
      <c r="M200" s="25" t="e">
        <f t="shared" ca="1" si="71"/>
        <v>#NAME?</v>
      </c>
      <c r="N200" s="26" t="e">
        <f ca="1">[1]!CEQUEL("ROCKET","AR",'Loomis-Task5(equations)'!$B$15,1,'Loomis-Task5(equations)'!$B$4,"Mass",3,"HTPB",90,"IPDI (ARC)",10,"AIR (500 K)",100,"OPT:FOX","O","OF",'Loomis-Task5(equations)'!M200,1,0,"CSTAR",FALSE,FALSE)</f>
        <v>#NAME?</v>
      </c>
      <c r="O200" s="26" t="e">
        <f t="shared" ca="1" si="61"/>
        <v>#NAME?</v>
      </c>
      <c r="P200" s="25" t="e">
        <f ca="1">[1]!CEQUEL("ROCKET","AR",'Loomis-Task5(equations)'!U200,1,'Loomis-Task5(equations)'!AC200,"Mass",3,"HTPB",90,"IPDI (ARC)",10,"AIR (500 K)",100,"OPT:FOX","O","OF",'Loomis-Task5(equations)'!M200,1,0,"ISPV",FALSE,FALSE)</f>
        <v>#NAME?</v>
      </c>
      <c r="Q200" s="23" t="e">
        <f t="shared" ca="1" si="62"/>
        <v>#NAME?</v>
      </c>
      <c r="R200" s="25" t="e">
        <f t="shared" ca="1" si="63"/>
        <v>#NAME?</v>
      </c>
      <c r="S200" s="23" t="e">
        <f t="shared" ca="1" si="75"/>
        <v>#NAME?</v>
      </c>
      <c r="T200" s="23" t="e">
        <f t="shared" ca="1" si="64"/>
        <v>#NAME?</v>
      </c>
      <c r="U200" s="25" t="e">
        <f t="shared" ca="1" si="74"/>
        <v>#NAME?</v>
      </c>
      <c r="V200" s="25" t="e">
        <f t="shared" ca="1" si="72"/>
        <v>#NAME?</v>
      </c>
      <c r="W200" s="25" t="e">
        <f t="shared" ca="1" si="65"/>
        <v>#NAME?</v>
      </c>
      <c r="X200" s="25" t="e">
        <f t="shared" ca="1" si="66"/>
        <v>#NAME?</v>
      </c>
      <c r="Y200" t="e">
        <f t="shared" ca="1" si="76"/>
        <v>#NAME?</v>
      </c>
      <c r="Z200" s="25" t="e">
        <f t="shared" ca="1" si="67"/>
        <v>#NAME?</v>
      </c>
      <c r="AA200" s="26" t="e">
        <f t="shared" ca="1" si="73"/>
        <v>#NAME?</v>
      </c>
      <c r="AB200" s="27" t="e">
        <f t="shared" ca="1" si="68"/>
        <v>#NAME?</v>
      </c>
      <c r="AC200" s="28" t="e">
        <f t="shared" ca="1" si="69"/>
        <v>#NAME?</v>
      </c>
    </row>
    <row r="201" spans="1:29" x14ac:dyDescent="0.25">
      <c r="A201">
        <v>182</v>
      </c>
      <c r="B201">
        <v>1.82</v>
      </c>
      <c r="C201">
        <f t="shared" si="53"/>
        <v>4.82</v>
      </c>
      <c r="D201">
        <f t="shared" si="54"/>
        <v>58.417075457290331</v>
      </c>
      <c r="E201">
        <f t="shared" si="55"/>
        <v>1332.5379399466467</v>
      </c>
      <c r="F201" s="23" t="e">
        <f t="shared" ca="1" si="70"/>
        <v>#NAME?</v>
      </c>
      <c r="G201">
        <f t="shared" si="56"/>
        <v>8</v>
      </c>
      <c r="H201">
        <f t="shared" si="57"/>
        <v>900</v>
      </c>
      <c r="I201" s="23">
        <f t="shared" si="58"/>
        <v>72.986737165259512</v>
      </c>
      <c r="J201">
        <f t="shared" si="59"/>
        <v>0.10960895514326223</v>
      </c>
      <c r="K201" s="24" t="e">
        <f t="shared" ca="1" si="60"/>
        <v>#NAME?</v>
      </c>
      <c r="L201" s="23" t="e">
        <f t="shared" ca="1" si="52"/>
        <v>#NAME?</v>
      </c>
      <c r="M201" s="25" t="e">
        <f t="shared" ca="1" si="71"/>
        <v>#NAME?</v>
      </c>
      <c r="N201" s="26" t="e">
        <f ca="1">[1]!CEQUEL("ROCKET","AR",'Loomis-Task5(equations)'!$B$15,1,'Loomis-Task5(equations)'!$B$4,"Mass",3,"HTPB",90,"IPDI (ARC)",10,"AIR (500 K)",100,"OPT:FOX","O","OF",'Loomis-Task5(equations)'!M201,1,0,"CSTAR",FALSE,FALSE)</f>
        <v>#NAME?</v>
      </c>
      <c r="O201" s="26" t="e">
        <f t="shared" ca="1" si="61"/>
        <v>#NAME?</v>
      </c>
      <c r="P201" s="25" t="e">
        <f ca="1">[1]!CEQUEL("ROCKET","AR",'Loomis-Task5(equations)'!U201,1,'Loomis-Task5(equations)'!AC201,"Mass",3,"HTPB",90,"IPDI (ARC)",10,"AIR (500 K)",100,"OPT:FOX","O","OF",'Loomis-Task5(equations)'!M201,1,0,"ISPV",FALSE,FALSE)</f>
        <v>#NAME?</v>
      </c>
      <c r="Q201" s="23" t="e">
        <f t="shared" ca="1" si="62"/>
        <v>#NAME?</v>
      </c>
      <c r="R201" s="25" t="e">
        <f t="shared" ca="1" si="63"/>
        <v>#NAME?</v>
      </c>
      <c r="S201" s="23" t="e">
        <f t="shared" ca="1" si="75"/>
        <v>#NAME?</v>
      </c>
      <c r="T201" s="23" t="e">
        <f t="shared" ca="1" si="64"/>
        <v>#NAME?</v>
      </c>
      <c r="U201" s="25" t="e">
        <f t="shared" ca="1" si="74"/>
        <v>#NAME?</v>
      </c>
      <c r="V201" s="25" t="e">
        <f t="shared" ca="1" si="72"/>
        <v>#NAME?</v>
      </c>
      <c r="W201" s="25" t="e">
        <f t="shared" ca="1" si="65"/>
        <v>#NAME?</v>
      </c>
      <c r="X201" s="25" t="e">
        <f t="shared" ca="1" si="66"/>
        <v>#NAME?</v>
      </c>
      <c r="Y201" t="e">
        <f t="shared" ca="1" si="76"/>
        <v>#NAME?</v>
      </c>
      <c r="Z201" s="25" t="e">
        <f t="shared" ca="1" si="67"/>
        <v>#NAME?</v>
      </c>
      <c r="AA201" s="26" t="e">
        <f t="shared" ca="1" si="73"/>
        <v>#NAME?</v>
      </c>
      <c r="AB201" s="27" t="e">
        <f t="shared" ca="1" si="68"/>
        <v>#NAME?</v>
      </c>
      <c r="AC201" s="28" t="e">
        <f t="shared" ca="1" si="69"/>
        <v>#NAME?</v>
      </c>
    </row>
    <row r="202" spans="1:29" x14ac:dyDescent="0.25">
      <c r="A202">
        <v>183</v>
      </c>
      <c r="B202">
        <v>1.83</v>
      </c>
      <c r="C202">
        <f t="shared" si="53"/>
        <v>4.83</v>
      </c>
      <c r="D202">
        <f t="shared" si="54"/>
        <v>57.975547857613918</v>
      </c>
      <c r="E202">
        <f t="shared" si="55"/>
        <v>1335.3025414818055</v>
      </c>
      <c r="F202" s="23" t="e">
        <f t="shared" ca="1" si="70"/>
        <v>#NAME?</v>
      </c>
      <c r="G202">
        <f t="shared" si="56"/>
        <v>8</v>
      </c>
      <c r="H202">
        <f t="shared" si="57"/>
        <v>900</v>
      </c>
      <c r="I202" s="23">
        <f t="shared" si="58"/>
        <v>73.289900856330931</v>
      </c>
      <c r="J202">
        <f t="shared" si="59"/>
        <v>0.10915555767611526</v>
      </c>
      <c r="K202" s="24" t="e">
        <f t="shared" ca="1" si="60"/>
        <v>#NAME?</v>
      </c>
      <c r="L202" s="23" t="e">
        <f t="shared" ca="1" si="52"/>
        <v>#NAME?</v>
      </c>
      <c r="M202" s="25" t="e">
        <f t="shared" ca="1" si="71"/>
        <v>#NAME?</v>
      </c>
      <c r="N202" s="26" t="e">
        <f ca="1">[1]!CEQUEL("ROCKET","AR",'Loomis-Task5(equations)'!$B$15,1,'Loomis-Task5(equations)'!$B$4,"Mass",3,"HTPB",90,"IPDI (ARC)",10,"AIR (500 K)",100,"OPT:FOX","O","OF",'Loomis-Task5(equations)'!M202,1,0,"CSTAR",FALSE,FALSE)</f>
        <v>#NAME?</v>
      </c>
      <c r="O202" s="26" t="e">
        <f t="shared" ca="1" si="61"/>
        <v>#NAME?</v>
      </c>
      <c r="P202" s="25" t="e">
        <f ca="1">[1]!CEQUEL("ROCKET","AR",'Loomis-Task5(equations)'!U202,1,'Loomis-Task5(equations)'!AC202,"Mass",3,"HTPB",90,"IPDI (ARC)",10,"AIR (500 K)",100,"OPT:FOX","O","OF",'Loomis-Task5(equations)'!M202,1,0,"ISPV",FALSE,FALSE)</f>
        <v>#NAME?</v>
      </c>
      <c r="Q202" s="23" t="e">
        <f t="shared" ca="1" si="62"/>
        <v>#NAME?</v>
      </c>
      <c r="R202" s="25" t="e">
        <f t="shared" ca="1" si="63"/>
        <v>#NAME?</v>
      </c>
      <c r="S202" s="23" t="e">
        <f t="shared" ca="1" si="75"/>
        <v>#NAME?</v>
      </c>
      <c r="T202" s="23" t="e">
        <f t="shared" ca="1" si="64"/>
        <v>#NAME?</v>
      </c>
      <c r="U202" s="25" t="e">
        <f t="shared" ca="1" si="74"/>
        <v>#NAME?</v>
      </c>
      <c r="V202" s="25" t="e">
        <f t="shared" ca="1" si="72"/>
        <v>#NAME?</v>
      </c>
      <c r="W202" s="25" t="e">
        <f t="shared" ca="1" si="65"/>
        <v>#NAME?</v>
      </c>
      <c r="X202" s="25" t="e">
        <f t="shared" ca="1" si="66"/>
        <v>#NAME?</v>
      </c>
      <c r="Y202" t="e">
        <f t="shared" ca="1" si="76"/>
        <v>#NAME?</v>
      </c>
      <c r="Z202" s="25" t="e">
        <f t="shared" ca="1" si="67"/>
        <v>#NAME?</v>
      </c>
      <c r="AA202" s="26" t="e">
        <f t="shared" ca="1" si="73"/>
        <v>#NAME?</v>
      </c>
      <c r="AB202" s="27" t="e">
        <f t="shared" ca="1" si="68"/>
        <v>#NAME?</v>
      </c>
      <c r="AC202" s="28" t="e">
        <f t="shared" ca="1" si="69"/>
        <v>#NAME?</v>
      </c>
    </row>
    <row r="203" spans="1:29" x14ac:dyDescent="0.25">
      <c r="A203">
        <v>184</v>
      </c>
      <c r="B203">
        <v>1.84</v>
      </c>
      <c r="C203">
        <f t="shared" si="53"/>
        <v>4.84</v>
      </c>
      <c r="D203">
        <f t="shared" si="54"/>
        <v>57.533105174829387</v>
      </c>
      <c r="E203">
        <f t="shared" si="55"/>
        <v>1338.0671430169646</v>
      </c>
      <c r="F203" s="23" t="e">
        <f t="shared" ca="1" si="70"/>
        <v>#NAME?</v>
      </c>
      <c r="G203">
        <f t="shared" si="56"/>
        <v>8</v>
      </c>
      <c r="H203">
        <f t="shared" si="57"/>
        <v>900</v>
      </c>
      <c r="I203" s="23">
        <f t="shared" si="58"/>
        <v>73.59369286593305</v>
      </c>
      <c r="J203">
        <f t="shared" si="59"/>
        <v>0.10870496761962664</v>
      </c>
      <c r="K203" s="24" t="e">
        <f t="shared" ca="1" si="60"/>
        <v>#NAME?</v>
      </c>
      <c r="L203" s="23" t="e">
        <f t="shared" ca="1" si="52"/>
        <v>#NAME?</v>
      </c>
      <c r="M203" s="25" t="e">
        <f t="shared" ca="1" si="71"/>
        <v>#NAME?</v>
      </c>
      <c r="N203" s="26" t="e">
        <f ca="1">[1]!CEQUEL("ROCKET","AR",'Loomis-Task5(equations)'!$B$15,1,'Loomis-Task5(equations)'!$B$4,"Mass",3,"HTPB",90,"IPDI (ARC)",10,"AIR (500 K)",100,"OPT:FOX","O","OF",'Loomis-Task5(equations)'!M203,1,0,"CSTAR",FALSE,FALSE)</f>
        <v>#NAME?</v>
      </c>
      <c r="O203" s="26" t="e">
        <f t="shared" ca="1" si="61"/>
        <v>#NAME?</v>
      </c>
      <c r="P203" s="25" t="e">
        <f ca="1">[1]!CEQUEL("ROCKET","AR",'Loomis-Task5(equations)'!U203,1,'Loomis-Task5(equations)'!AC203,"Mass",3,"HTPB",90,"IPDI (ARC)",10,"AIR (500 K)",100,"OPT:FOX","O","OF",'Loomis-Task5(equations)'!M203,1,0,"ISPV",FALSE,FALSE)</f>
        <v>#NAME?</v>
      </c>
      <c r="Q203" s="23" t="e">
        <f t="shared" ca="1" si="62"/>
        <v>#NAME?</v>
      </c>
      <c r="R203" s="25" t="e">
        <f t="shared" ca="1" si="63"/>
        <v>#NAME?</v>
      </c>
      <c r="S203" s="23" t="e">
        <f t="shared" ca="1" si="75"/>
        <v>#NAME?</v>
      </c>
      <c r="T203" s="23" t="e">
        <f t="shared" ca="1" si="64"/>
        <v>#NAME?</v>
      </c>
      <c r="U203" s="25" t="e">
        <f t="shared" ca="1" si="74"/>
        <v>#NAME?</v>
      </c>
      <c r="V203" s="25" t="e">
        <f t="shared" ca="1" si="72"/>
        <v>#NAME?</v>
      </c>
      <c r="W203" s="25" t="e">
        <f t="shared" ca="1" si="65"/>
        <v>#NAME?</v>
      </c>
      <c r="X203" s="25" t="e">
        <f t="shared" ca="1" si="66"/>
        <v>#NAME?</v>
      </c>
      <c r="Y203" t="e">
        <f t="shared" ca="1" si="76"/>
        <v>#NAME?</v>
      </c>
      <c r="Z203" s="25" t="e">
        <f t="shared" ca="1" si="67"/>
        <v>#NAME?</v>
      </c>
      <c r="AA203" s="26" t="e">
        <f t="shared" ca="1" si="73"/>
        <v>#NAME?</v>
      </c>
      <c r="AB203" s="27" t="e">
        <f t="shared" ca="1" si="68"/>
        <v>#NAME?</v>
      </c>
      <c r="AC203" s="28" t="e">
        <f t="shared" ca="1" si="69"/>
        <v>#NAME?</v>
      </c>
    </row>
    <row r="204" spans="1:29" x14ac:dyDescent="0.25">
      <c r="A204">
        <v>185</v>
      </c>
      <c r="B204">
        <v>1.85</v>
      </c>
      <c r="C204">
        <f t="shared" si="53"/>
        <v>4.8499999999999996</v>
      </c>
      <c r="D204">
        <f t="shared" si="54"/>
        <v>57.089747408936702</v>
      </c>
      <c r="E204">
        <f t="shared" si="55"/>
        <v>1340.8317445521236</v>
      </c>
      <c r="F204" s="23" t="e">
        <f t="shared" ca="1" si="70"/>
        <v>#NAME?</v>
      </c>
      <c r="G204">
        <f t="shared" si="56"/>
        <v>8</v>
      </c>
      <c r="H204">
        <f t="shared" si="57"/>
        <v>900</v>
      </c>
      <c r="I204" s="23">
        <f t="shared" si="58"/>
        <v>73.8981131940659</v>
      </c>
      <c r="J204">
        <f t="shared" si="59"/>
        <v>0.10825716184378045</v>
      </c>
      <c r="K204" s="24" t="e">
        <f t="shared" ca="1" si="60"/>
        <v>#NAME?</v>
      </c>
      <c r="L204" s="23" t="e">
        <f t="shared" ca="1" si="52"/>
        <v>#NAME?</v>
      </c>
      <c r="M204" s="25" t="e">
        <f t="shared" ca="1" si="71"/>
        <v>#NAME?</v>
      </c>
      <c r="N204" s="26" t="e">
        <f ca="1">[1]!CEQUEL("ROCKET","AR",'Loomis-Task5(equations)'!$B$15,1,'Loomis-Task5(equations)'!$B$4,"Mass",3,"HTPB",90,"IPDI (ARC)",10,"AIR (500 K)",100,"OPT:FOX","O","OF",'Loomis-Task5(equations)'!M204,1,0,"CSTAR",FALSE,FALSE)</f>
        <v>#NAME?</v>
      </c>
      <c r="O204" s="26" t="e">
        <f t="shared" ca="1" si="61"/>
        <v>#NAME?</v>
      </c>
      <c r="P204" s="25" t="e">
        <f ca="1">[1]!CEQUEL("ROCKET","AR",'Loomis-Task5(equations)'!U204,1,'Loomis-Task5(equations)'!AC204,"Mass",3,"HTPB",90,"IPDI (ARC)",10,"AIR (500 K)",100,"OPT:FOX","O","OF",'Loomis-Task5(equations)'!M204,1,0,"ISPV",FALSE,FALSE)</f>
        <v>#NAME?</v>
      </c>
      <c r="Q204" s="23" t="e">
        <f t="shared" ca="1" si="62"/>
        <v>#NAME?</v>
      </c>
      <c r="R204" s="25" t="e">
        <f t="shared" ca="1" si="63"/>
        <v>#NAME?</v>
      </c>
      <c r="S204" s="23" t="e">
        <f t="shared" ca="1" si="75"/>
        <v>#NAME?</v>
      </c>
      <c r="T204" s="23" t="e">
        <f t="shared" ca="1" si="64"/>
        <v>#NAME?</v>
      </c>
      <c r="U204" s="25" t="e">
        <f t="shared" ca="1" si="74"/>
        <v>#NAME?</v>
      </c>
      <c r="V204" s="25" t="e">
        <f t="shared" ca="1" si="72"/>
        <v>#NAME?</v>
      </c>
      <c r="W204" s="25" t="e">
        <f t="shared" ca="1" si="65"/>
        <v>#NAME?</v>
      </c>
      <c r="X204" s="25" t="e">
        <f t="shared" ca="1" si="66"/>
        <v>#NAME?</v>
      </c>
      <c r="Y204" t="e">
        <f t="shared" ca="1" si="76"/>
        <v>#NAME?</v>
      </c>
      <c r="Z204" s="25" t="e">
        <f t="shared" ca="1" si="67"/>
        <v>#NAME?</v>
      </c>
      <c r="AA204" s="26" t="e">
        <f t="shared" ca="1" si="73"/>
        <v>#NAME?</v>
      </c>
      <c r="AB204" s="27" t="e">
        <f t="shared" ca="1" si="68"/>
        <v>#NAME?</v>
      </c>
      <c r="AC204" s="28" t="e">
        <f t="shared" ca="1" si="69"/>
        <v>#NAME?</v>
      </c>
    </row>
    <row r="205" spans="1:29" x14ac:dyDescent="0.25">
      <c r="A205">
        <v>186</v>
      </c>
      <c r="B205">
        <v>1.86</v>
      </c>
      <c r="C205">
        <f t="shared" si="53"/>
        <v>4.8600000000000003</v>
      </c>
      <c r="D205">
        <f t="shared" si="54"/>
        <v>56.645474559935863</v>
      </c>
      <c r="E205">
        <f t="shared" si="55"/>
        <v>1343.5963460872829</v>
      </c>
      <c r="F205" s="23" t="e">
        <f t="shared" ca="1" si="70"/>
        <v>#NAME?</v>
      </c>
      <c r="G205">
        <f t="shared" si="56"/>
        <v>8</v>
      </c>
      <c r="H205">
        <f t="shared" si="57"/>
        <v>900</v>
      </c>
      <c r="I205" s="23">
        <f t="shared" si="58"/>
        <v>74.203161840729479</v>
      </c>
      <c r="J205">
        <f t="shared" si="59"/>
        <v>0.10781211745627892</v>
      </c>
      <c r="K205" s="24" t="e">
        <f t="shared" ca="1" si="60"/>
        <v>#NAME?</v>
      </c>
      <c r="L205" s="23" t="e">
        <f t="shared" ca="1" si="52"/>
        <v>#NAME?</v>
      </c>
      <c r="M205" s="25" t="e">
        <f t="shared" ca="1" si="71"/>
        <v>#NAME?</v>
      </c>
      <c r="N205" s="26" t="e">
        <f ca="1">[1]!CEQUEL("ROCKET","AR",'Loomis-Task5(equations)'!$B$15,1,'Loomis-Task5(equations)'!$B$4,"Mass",3,"HTPB",90,"IPDI (ARC)",10,"AIR (500 K)",100,"OPT:FOX","O","OF",'Loomis-Task5(equations)'!M205,1,0,"CSTAR",FALSE,FALSE)</f>
        <v>#NAME?</v>
      </c>
      <c r="O205" s="26" t="e">
        <f t="shared" ca="1" si="61"/>
        <v>#NAME?</v>
      </c>
      <c r="P205" s="25" t="e">
        <f ca="1">[1]!CEQUEL("ROCKET","AR",'Loomis-Task5(equations)'!U205,1,'Loomis-Task5(equations)'!AC205,"Mass",3,"HTPB",90,"IPDI (ARC)",10,"AIR (500 K)",100,"OPT:FOX","O","OF",'Loomis-Task5(equations)'!M205,1,0,"ISPV",FALSE,FALSE)</f>
        <v>#NAME?</v>
      </c>
      <c r="Q205" s="23" t="e">
        <f t="shared" ca="1" si="62"/>
        <v>#NAME?</v>
      </c>
      <c r="R205" s="25" t="e">
        <f t="shared" ca="1" si="63"/>
        <v>#NAME?</v>
      </c>
      <c r="S205" s="23" t="e">
        <f t="shared" ca="1" si="75"/>
        <v>#NAME?</v>
      </c>
      <c r="T205" s="23" t="e">
        <f t="shared" ca="1" si="64"/>
        <v>#NAME?</v>
      </c>
      <c r="U205" s="25" t="e">
        <f t="shared" ca="1" si="74"/>
        <v>#NAME?</v>
      </c>
      <c r="V205" s="25" t="e">
        <f t="shared" ca="1" si="72"/>
        <v>#NAME?</v>
      </c>
      <c r="W205" s="25" t="e">
        <f t="shared" ca="1" si="65"/>
        <v>#NAME?</v>
      </c>
      <c r="X205" s="25" t="e">
        <f t="shared" ca="1" si="66"/>
        <v>#NAME?</v>
      </c>
      <c r="Y205" t="e">
        <f t="shared" ca="1" si="76"/>
        <v>#NAME?</v>
      </c>
      <c r="Z205" s="25" t="e">
        <f t="shared" ca="1" si="67"/>
        <v>#NAME?</v>
      </c>
      <c r="AA205" s="26" t="e">
        <f t="shared" ca="1" si="73"/>
        <v>#NAME?</v>
      </c>
      <c r="AB205" s="27" t="e">
        <f t="shared" ca="1" si="68"/>
        <v>#NAME?</v>
      </c>
      <c r="AC205" s="28" t="e">
        <f t="shared" ca="1" si="69"/>
        <v>#NAME?</v>
      </c>
    </row>
    <row r="206" spans="1:29" x14ac:dyDescent="0.25">
      <c r="A206">
        <v>187</v>
      </c>
      <c r="B206">
        <v>1.87</v>
      </c>
      <c r="C206">
        <f t="shared" si="53"/>
        <v>4.87</v>
      </c>
      <c r="D206">
        <f t="shared" si="54"/>
        <v>56.200286627826898</v>
      </c>
      <c r="E206">
        <f t="shared" si="55"/>
        <v>1346.3609476224417</v>
      </c>
      <c r="F206" s="23" t="e">
        <f t="shared" ca="1" si="70"/>
        <v>#NAME?</v>
      </c>
      <c r="G206">
        <f t="shared" si="56"/>
        <v>8</v>
      </c>
      <c r="H206">
        <f t="shared" si="57"/>
        <v>900</v>
      </c>
      <c r="I206" s="23">
        <f t="shared" si="58"/>
        <v>74.508838805923773</v>
      </c>
      <c r="J206">
        <f t="shared" si="59"/>
        <v>0.10736981179961652</v>
      </c>
      <c r="K206" s="24" t="e">
        <f t="shared" ca="1" si="60"/>
        <v>#NAME?</v>
      </c>
      <c r="L206" s="23" t="e">
        <f t="shared" ca="1" si="52"/>
        <v>#NAME?</v>
      </c>
      <c r="M206" s="25" t="e">
        <f t="shared" ca="1" si="71"/>
        <v>#NAME?</v>
      </c>
      <c r="N206" s="26" t="e">
        <f ca="1">[1]!CEQUEL("ROCKET","AR",'Loomis-Task5(equations)'!$B$15,1,'Loomis-Task5(equations)'!$B$4,"Mass",3,"HTPB",90,"IPDI (ARC)",10,"AIR (500 K)",100,"OPT:FOX","O","OF",'Loomis-Task5(equations)'!M206,1,0,"CSTAR",FALSE,FALSE)</f>
        <v>#NAME?</v>
      </c>
      <c r="O206" s="26" t="e">
        <f t="shared" ca="1" si="61"/>
        <v>#NAME?</v>
      </c>
      <c r="P206" s="25" t="e">
        <f ca="1">[1]!CEQUEL("ROCKET","AR",'Loomis-Task5(equations)'!U206,1,'Loomis-Task5(equations)'!AC206,"Mass",3,"HTPB",90,"IPDI (ARC)",10,"AIR (500 K)",100,"OPT:FOX","O","OF",'Loomis-Task5(equations)'!M206,1,0,"ISPV",FALSE,FALSE)</f>
        <v>#NAME?</v>
      </c>
      <c r="Q206" s="23" t="e">
        <f t="shared" ca="1" si="62"/>
        <v>#NAME?</v>
      </c>
      <c r="R206" s="25" t="e">
        <f t="shared" ca="1" si="63"/>
        <v>#NAME?</v>
      </c>
      <c r="S206" s="23" t="e">
        <f t="shared" ca="1" si="75"/>
        <v>#NAME?</v>
      </c>
      <c r="T206" s="23" t="e">
        <f t="shared" ca="1" si="64"/>
        <v>#NAME?</v>
      </c>
      <c r="U206" s="25" t="e">
        <f t="shared" ca="1" si="74"/>
        <v>#NAME?</v>
      </c>
      <c r="V206" s="25" t="e">
        <f t="shared" ca="1" si="72"/>
        <v>#NAME?</v>
      </c>
      <c r="W206" s="25" t="e">
        <f t="shared" ca="1" si="65"/>
        <v>#NAME?</v>
      </c>
      <c r="X206" s="25" t="e">
        <f t="shared" ca="1" si="66"/>
        <v>#NAME?</v>
      </c>
      <c r="Y206" t="e">
        <f t="shared" ca="1" si="76"/>
        <v>#NAME?</v>
      </c>
      <c r="Z206" s="25" t="e">
        <f t="shared" ca="1" si="67"/>
        <v>#NAME?</v>
      </c>
      <c r="AA206" s="26" t="e">
        <f t="shared" ca="1" si="73"/>
        <v>#NAME?</v>
      </c>
      <c r="AB206" s="27" t="e">
        <f t="shared" ca="1" si="68"/>
        <v>#NAME?</v>
      </c>
      <c r="AC206" s="28" t="e">
        <f t="shared" ca="1" si="69"/>
        <v>#NAME?</v>
      </c>
    </row>
    <row r="207" spans="1:29" x14ac:dyDescent="0.25">
      <c r="A207">
        <v>188</v>
      </c>
      <c r="B207">
        <v>1.88</v>
      </c>
      <c r="C207">
        <f t="shared" si="53"/>
        <v>4.88</v>
      </c>
      <c r="D207">
        <f t="shared" si="54"/>
        <v>55.754183612609822</v>
      </c>
      <c r="E207">
        <f t="shared" si="55"/>
        <v>1349.1255491576007</v>
      </c>
      <c r="F207" s="23" t="e">
        <f t="shared" ca="1" si="70"/>
        <v>#NAME?</v>
      </c>
      <c r="G207">
        <f t="shared" si="56"/>
        <v>8</v>
      </c>
      <c r="H207">
        <f t="shared" si="57"/>
        <v>900</v>
      </c>
      <c r="I207" s="23">
        <f t="shared" si="58"/>
        <v>74.815144089648768</v>
      </c>
      <c r="J207">
        <f t="shared" si="59"/>
        <v>0.10693022244819628</v>
      </c>
      <c r="K207" s="24" t="e">
        <f t="shared" ca="1" si="60"/>
        <v>#NAME?</v>
      </c>
      <c r="L207" s="23" t="e">
        <f t="shared" ca="1" si="52"/>
        <v>#NAME?</v>
      </c>
      <c r="M207" s="25" t="e">
        <f t="shared" ca="1" si="71"/>
        <v>#NAME?</v>
      </c>
      <c r="N207" s="26" t="e">
        <f ca="1">[1]!CEQUEL("ROCKET","AR",'Loomis-Task5(equations)'!$B$15,1,'Loomis-Task5(equations)'!$B$4,"Mass",3,"HTPB",90,"IPDI (ARC)",10,"AIR (500 K)",100,"OPT:FOX","O","OF",'Loomis-Task5(equations)'!M207,1,0,"CSTAR",FALSE,FALSE)</f>
        <v>#NAME?</v>
      </c>
      <c r="O207" s="26" t="e">
        <f t="shared" ca="1" si="61"/>
        <v>#NAME?</v>
      </c>
      <c r="P207" s="25" t="e">
        <f ca="1">[1]!CEQUEL("ROCKET","AR",'Loomis-Task5(equations)'!U207,1,'Loomis-Task5(equations)'!AC207,"Mass",3,"HTPB",90,"IPDI (ARC)",10,"AIR (500 K)",100,"OPT:FOX","O","OF",'Loomis-Task5(equations)'!M207,1,0,"ISPV",FALSE,FALSE)</f>
        <v>#NAME?</v>
      </c>
      <c r="Q207" s="23" t="e">
        <f t="shared" ca="1" si="62"/>
        <v>#NAME?</v>
      </c>
      <c r="R207" s="25" t="e">
        <f t="shared" ca="1" si="63"/>
        <v>#NAME?</v>
      </c>
      <c r="S207" s="23" t="e">
        <f t="shared" ca="1" si="75"/>
        <v>#NAME?</v>
      </c>
      <c r="T207" s="23" t="e">
        <f t="shared" ca="1" si="64"/>
        <v>#NAME?</v>
      </c>
      <c r="U207" s="25" t="e">
        <f t="shared" ca="1" si="74"/>
        <v>#NAME?</v>
      </c>
      <c r="V207" s="25" t="e">
        <f t="shared" ca="1" si="72"/>
        <v>#NAME?</v>
      </c>
      <c r="W207" s="25" t="e">
        <f t="shared" ca="1" si="65"/>
        <v>#NAME?</v>
      </c>
      <c r="X207" s="25" t="e">
        <f t="shared" ca="1" si="66"/>
        <v>#NAME?</v>
      </c>
      <c r="Y207" t="e">
        <f t="shared" ca="1" si="76"/>
        <v>#NAME?</v>
      </c>
      <c r="Z207" s="25" t="e">
        <f t="shared" ca="1" si="67"/>
        <v>#NAME?</v>
      </c>
      <c r="AA207" s="26" t="e">
        <f t="shared" ca="1" si="73"/>
        <v>#NAME?</v>
      </c>
      <c r="AB207" s="27" t="e">
        <f t="shared" ca="1" si="68"/>
        <v>#NAME?</v>
      </c>
      <c r="AC207" s="28" t="e">
        <f t="shared" ca="1" si="69"/>
        <v>#NAME?</v>
      </c>
    </row>
    <row r="208" spans="1:29" x14ac:dyDescent="0.25">
      <c r="A208">
        <v>189</v>
      </c>
      <c r="B208">
        <v>1.89</v>
      </c>
      <c r="C208">
        <f t="shared" si="53"/>
        <v>4.8899999999999997</v>
      </c>
      <c r="D208">
        <f t="shared" si="54"/>
        <v>55.307165514284605</v>
      </c>
      <c r="E208">
        <f t="shared" si="55"/>
        <v>1351.8901506927596</v>
      </c>
      <c r="F208" s="23" t="e">
        <f t="shared" ca="1" si="70"/>
        <v>#NAME?</v>
      </c>
      <c r="G208">
        <f t="shared" si="56"/>
        <v>8</v>
      </c>
      <c r="H208">
        <f t="shared" si="57"/>
        <v>900</v>
      </c>
      <c r="I208" s="23">
        <f t="shared" si="58"/>
        <v>75.122077691904479</v>
      </c>
      <c r="J208">
        <f t="shared" si="59"/>
        <v>0.10649332720548702</v>
      </c>
      <c r="K208" s="24" t="e">
        <f t="shared" ca="1" si="60"/>
        <v>#NAME?</v>
      </c>
      <c r="L208" s="23" t="e">
        <f t="shared" ca="1" si="52"/>
        <v>#NAME?</v>
      </c>
      <c r="M208" s="25" t="e">
        <f t="shared" ca="1" si="71"/>
        <v>#NAME?</v>
      </c>
      <c r="N208" s="26" t="e">
        <f ca="1">[1]!CEQUEL("ROCKET","AR",'Loomis-Task5(equations)'!$B$15,1,'Loomis-Task5(equations)'!$B$4,"Mass",3,"HTPB",90,"IPDI (ARC)",10,"AIR (500 K)",100,"OPT:FOX","O","OF",'Loomis-Task5(equations)'!M208,1,0,"CSTAR",FALSE,FALSE)</f>
        <v>#NAME?</v>
      </c>
      <c r="O208" s="26" t="e">
        <f t="shared" ca="1" si="61"/>
        <v>#NAME?</v>
      </c>
      <c r="P208" s="25" t="e">
        <f ca="1">[1]!CEQUEL("ROCKET","AR",'Loomis-Task5(equations)'!U208,1,'Loomis-Task5(equations)'!AC208,"Mass",3,"HTPB",90,"IPDI (ARC)",10,"AIR (500 K)",100,"OPT:FOX","O","OF",'Loomis-Task5(equations)'!M208,1,0,"ISPV",FALSE,FALSE)</f>
        <v>#NAME?</v>
      </c>
      <c r="Q208" s="23" t="e">
        <f t="shared" ca="1" si="62"/>
        <v>#NAME?</v>
      </c>
      <c r="R208" s="25" t="e">
        <f t="shared" ca="1" si="63"/>
        <v>#NAME?</v>
      </c>
      <c r="S208" s="23" t="e">
        <f t="shared" ca="1" si="75"/>
        <v>#NAME?</v>
      </c>
      <c r="T208" s="23" t="e">
        <f t="shared" ca="1" si="64"/>
        <v>#NAME?</v>
      </c>
      <c r="U208" s="25" t="e">
        <f t="shared" ca="1" si="74"/>
        <v>#NAME?</v>
      </c>
      <c r="V208" s="25" t="e">
        <f t="shared" ca="1" si="72"/>
        <v>#NAME?</v>
      </c>
      <c r="W208" s="25" t="e">
        <f t="shared" ca="1" si="65"/>
        <v>#NAME?</v>
      </c>
      <c r="X208" s="25" t="e">
        <f t="shared" ca="1" si="66"/>
        <v>#NAME?</v>
      </c>
      <c r="Y208" t="e">
        <f t="shared" ca="1" si="76"/>
        <v>#NAME?</v>
      </c>
      <c r="Z208" s="25" t="e">
        <f t="shared" ca="1" si="67"/>
        <v>#NAME?</v>
      </c>
      <c r="AA208" s="26" t="e">
        <f t="shared" ca="1" si="73"/>
        <v>#NAME?</v>
      </c>
      <c r="AB208" s="27" t="e">
        <f t="shared" ca="1" si="68"/>
        <v>#NAME?</v>
      </c>
      <c r="AC208" s="28" t="e">
        <f t="shared" ca="1" si="69"/>
        <v>#NAME?</v>
      </c>
    </row>
    <row r="209" spans="1:29" x14ac:dyDescent="0.25">
      <c r="A209">
        <v>190</v>
      </c>
      <c r="B209">
        <v>1.9</v>
      </c>
      <c r="C209">
        <f t="shared" si="53"/>
        <v>4.9000000000000004</v>
      </c>
      <c r="D209">
        <f t="shared" si="54"/>
        <v>54.859232332851185</v>
      </c>
      <c r="E209">
        <f t="shared" si="55"/>
        <v>1354.6547522279188</v>
      </c>
      <c r="F209" s="23" t="e">
        <f t="shared" ca="1" si="70"/>
        <v>#NAME?</v>
      </c>
      <c r="G209">
        <f t="shared" si="56"/>
        <v>8</v>
      </c>
      <c r="H209">
        <f t="shared" si="57"/>
        <v>900</v>
      </c>
      <c r="I209" s="23">
        <f t="shared" si="58"/>
        <v>75.429639612690949</v>
      </c>
      <c r="J209">
        <f t="shared" si="59"/>
        <v>0.10605910410122137</v>
      </c>
      <c r="K209" s="24" t="e">
        <f t="shared" ca="1" si="60"/>
        <v>#NAME?</v>
      </c>
      <c r="L209" s="23" t="e">
        <f t="shared" ca="1" si="52"/>
        <v>#NAME?</v>
      </c>
      <c r="M209" s="25" t="e">
        <f t="shared" ca="1" si="71"/>
        <v>#NAME?</v>
      </c>
      <c r="N209" s="26" t="e">
        <f ca="1">[1]!CEQUEL("ROCKET","AR",'Loomis-Task5(equations)'!$B$15,1,'Loomis-Task5(equations)'!$B$4,"Mass",3,"HTPB",90,"IPDI (ARC)",10,"AIR (500 K)",100,"OPT:FOX","O","OF",'Loomis-Task5(equations)'!M209,1,0,"CSTAR",FALSE,FALSE)</f>
        <v>#NAME?</v>
      </c>
      <c r="O209" s="26" t="e">
        <f t="shared" ca="1" si="61"/>
        <v>#NAME?</v>
      </c>
      <c r="P209" s="25" t="e">
        <f ca="1">[1]!CEQUEL("ROCKET","AR",'Loomis-Task5(equations)'!U209,1,'Loomis-Task5(equations)'!AC209,"Mass",3,"HTPB",90,"IPDI (ARC)",10,"AIR (500 K)",100,"OPT:FOX","O","OF",'Loomis-Task5(equations)'!M209,1,0,"ISPV",FALSE,FALSE)</f>
        <v>#NAME?</v>
      </c>
      <c r="Q209" s="23" t="e">
        <f t="shared" ca="1" si="62"/>
        <v>#NAME?</v>
      </c>
      <c r="R209" s="25" t="e">
        <f t="shared" ca="1" si="63"/>
        <v>#NAME?</v>
      </c>
      <c r="S209" s="23" t="e">
        <f t="shared" ca="1" si="75"/>
        <v>#NAME?</v>
      </c>
      <c r="T209" s="23" t="e">
        <f t="shared" ca="1" si="64"/>
        <v>#NAME?</v>
      </c>
      <c r="U209" s="25" t="e">
        <f t="shared" ca="1" si="74"/>
        <v>#NAME?</v>
      </c>
      <c r="V209" s="25" t="e">
        <f t="shared" ca="1" si="72"/>
        <v>#NAME?</v>
      </c>
      <c r="W209" s="25" t="e">
        <f t="shared" ca="1" si="65"/>
        <v>#NAME?</v>
      </c>
      <c r="X209" s="25" t="e">
        <f t="shared" ca="1" si="66"/>
        <v>#NAME?</v>
      </c>
      <c r="Y209" t="e">
        <f t="shared" ca="1" si="76"/>
        <v>#NAME?</v>
      </c>
      <c r="Z209" s="25" t="e">
        <f t="shared" ca="1" si="67"/>
        <v>#NAME?</v>
      </c>
      <c r="AA209" s="26" t="e">
        <f t="shared" ca="1" si="73"/>
        <v>#NAME?</v>
      </c>
      <c r="AB209" s="27" t="e">
        <f t="shared" ca="1" si="68"/>
        <v>#NAME?</v>
      </c>
      <c r="AC209" s="28" t="e">
        <f t="shared" ca="1" si="69"/>
        <v>#NAME?</v>
      </c>
    </row>
    <row r="210" spans="1:29" x14ac:dyDescent="0.25">
      <c r="A210">
        <v>191</v>
      </c>
      <c r="B210">
        <v>1.91</v>
      </c>
      <c r="C210">
        <f t="shared" si="53"/>
        <v>4.91</v>
      </c>
      <c r="D210">
        <f t="shared" si="54"/>
        <v>54.410384068309696</v>
      </c>
      <c r="E210">
        <f t="shared" si="55"/>
        <v>1357.4193537630779</v>
      </c>
      <c r="F210" s="23" t="e">
        <f t="shared" ca="1" si="70"/>
        <v>#NAME?</v>
      </c>
      <c r="G210">
        <f t="shared" si="56"/>
        <v>8</v>
      </c>
      <c r="H210">
        <f t="shared" si="57"/>
        <v>900</v>
      </c>
      <c r="I210" s="23">
        <f t="shared" si="58"/>
        <v>75.73782985200809</v>
      </c>
      <c r="J210">
        <f t="shared" si="59"/>
        <v>0.10562753138863393</v>
      </c>
      <c r="K210" s="24" t="e">
        <f t="shared" ca="1" si="60"/>
        <v>#NAME?</v>
      </c>
      <c r="L210" s="23" t="e">
        <f t="shared" ca="1" si="52"/>
        <v>#NAME?</v>
      </c>
      <c r="M210" s="25" t="e">
        <f t="shared" ca="1" si="71"/>
        <v>#NAME?</v>
      </c>
      <c r="N210" s="26" t="e">
        <f ca="1">[1]!CEQUEL("ROCKET","AR",'Loomis-Task5(equations)'!$B$15,1,'Loomis-Task5(equations)'!$B$4,"Mass",3,"HTPB",90,"IPDI (ARC)",10,"AIR (500 K)",100,"OPT:FOX","O","OF",'Loomis-Task5(equations)'!M210,1,0,"CSTAR",FALSE,FALSE)</f>
        <v>#NAME?</v>
      </c>
      <c r="O210" s="26" t="e">
        <f t="shared" ca="1" si="61"/>
        <v>#NAME?</v>
      </c>
      <c r="P210" s="25" t="e">
        <f ca="1">[1]!CEQUEL("ROCKET","AR",'Loomis-Task5(equations)'!U210,1,'Loomis-Task5(equations)'!AC210,"Mass",3,"HTPB",90,"IPDI (ARC)",10,"AIR (500 K)",100,"OPT:FOX","O","OF",'Loomis-Task5(equations)'!M210,1,0,"ISPV",FALSE,FALSE)</f>
        <v>#NAME?</v>
      </c>
      <c r="Q210" s="23" t="e">
        <f t="shared" ca="1" si="62"/>
        <v>#NAME?</v>
      </c>
      <c r="R210" s="25" t="e">
        <f t="shared" ca="1" si="63"/>
        <v>#NAME?</v>
      </c>
      <c r="S210" s="23" t="e">
        <f t="shared" ca="1" si="75"/>
        <v>#NAME?</v>
      </c>
      <c r="T210" s="23" t="e">
        <f t="shared" ca="1" si="64"/>
        <v>#NAME?</v>
      </c>
      <c r="U210" s="25" t="e">
        <f t="shared" ca="1" si="74"/>
        <v>#NAME?</v>
      </c>
      <c r="V210" s="25" t="e">
        <f t="shared" ca="1" si="72"/>
        <v>#NAME?</v>
      </c>
      <c r="W210" s="25" t="e">
        <f t="shared" ca="1" si="65"/>
        <v>#NAME?</v>
      </c>
      <c r="X210" s="25" t="e">
        <f t="shared" ca="1" si="66"/>
        <v>#NAME?</v>
      </c>
      <c r="Y210" t="e">
        <f t="shared" ca="1" si="76"/>
        <v>#NAME?</v>
      </c>
      <c r="Z210" s="25" t="e">
        <f t="shared" ca="1" si="67"/>
        <v>#NAME?</v>
      </c>
      <c r="AA210" s="26" t="e">
        <f t="shared" ca="1" si="73"/>
        <v>#NAME?</v>
      </c>
      <c r="AB210" s="27" t="e">
        <f t="shared" ca="1" si="68"/>
        <v>#NAME?</v>
      </c>
      <c r="AC210" s="28" t="e">
        <f t="shared" ca="1" si="69"/>
        <v>#NAME?</v>
      </c>
    </row>
    <row r="211" spans="1:29" x14ac:dyDescent="0.25">
      <c r="A211">
        <v>192</v>
      </c>
      <c r="B211">
        <v>1.92</v>
      </c>
      <c r="C211">
        <f t="shared" si="53"/>
        <v>4.92</v>
      </c>
      <c r="D211">
        <f t="shared" si="54"/>
        <v>53.96062072066006</v>
      </c>
      <c r="E211">
        <f t="shared" si="55"/>
        <v>1360.1839552982367</v>
      </c>
      <c r="F211" s="23" t="e">
        <f t="shared" ca="1" si="70"/>
        <v>#NAME?</v>
      </c>
      <c r="G211">
        <f t="shared" si="56"/>
        <v>8</v>
      </c>
      <c r="H211">
        <f t="shared" si="57"/>
        <v>900</v>
      </c>
      <c r="I211" s="23">
        <f t="shared" si="58"/>
        <v>76.046648409855962</v>
      </c>
      <c r="J211">
        <f t="shared" si="59"/>
        <v>0.10519858754173796</v>
      </c>
      <c r="K211" s="24" t="e">
        <f t="shared" ca="1" si="60"/>
        <v>#NAME?</v>
      </c>
      <c r="L211" s="23" t="e">
        <f t="shared" ref="L211:L274" ca="1" si="77">2*PI()*$B$3*C211*$B$2*K211</f>
        <v>#NAME?</v>
      </c>
      <c r="M211" s="25" t="e">
        <f t="shared" ca="1" si="71"/>
        <v>#NAME?</v>
      </c>
      <c r="N211" s="26" t="e">
        <f ca="1">[1]!CEQUEL("ROCKET","AR",'Loomis-Task5(equations)'!$B$15,1,'Loomis-Task5(equations)'!$B$4,"Mass",3,"HTPB",90,"IPDI (ARC)",10,"AIR (500 K)",100,"OPT:FOX","O","OF",'Loomis-Task5(equations)'!M211,1,0,"CSTAR",FALSE,FALSE)</f>
        <v>#NAME?</v>
      </c>
      <c r="O211" s="26" t="e">
        <f t="shared" ca="1" si="61"/>
        <v>#NAME?</v>
      </c>
      <c r="P211" s="25" t="e">
        <f ca="1">[1]!CEQUEL("ROCKET","AR",'Loomis-Task5(equations)'!U211,1,'Loomis-Task5(equations)'!AC211,"Mass",3,"HTPB",90,"IPDI (ARC)",10,"AIR (500 K)",100,"OPT:FOX","O","OF",'Loomis-Task5(equations)'!M211,1,0,"ISPV",FALSE,FALSE)</f>
        <v>#NAME?</v>
      </c>
      <c r="Q211" s="23" t="e">
        <f t="shared" ca="1" si="62"/>
        <v>#NAME?</v>
      </c>
      <c r="R211" s="25" t="e">
        <f t="shared" ca="1" si="63"/>
        <v>#NAME?</v>
      </c>
      <c r="S211" s="23" t="e">
        <f t="shared" ca="1" si="75"/>
        <v>#NAME?</v>
      </c>
      <c r="T211" s="23" t="e">
        <f t="shared" ca="1" si="64"/>
        <v>#NAME?</v>
      </c>
      <c r="U211" s="25" t="e">
        <f t="shared" ca="1" si="74"/>
        <v>#NAME?</v>
      </c>
      <c r="V211" s="25" t="e">
        <f t="shared" ca="1" si="72"/>
        <v>#NAME?</v>
      </c>
      <c r="W211" s="25" t="e">
        <f t="shared" ca="1" si="65"/>
        <v>#NAME?</v>
      </c>
      <c r="X211" s="25" t="e">
        <f t="shared" ca="1" si="66"/>
        <v>#NAME?</v>
      </c>
      <c r="Y211" t="e">
        <f t="shared" ca="1" si="76"/>
        <v>#NAME?</v>
      </c>
      <c r="Z211" s="25" t="e">
        <f t="shared" ca="1" si="67"/>
        <v>#NAME?</v>
      </c>
      <c r="AA211" s="26" t="e">
        <f t="shared" ca="1" si="73"/>
        <v>#NAME?</v>
      </c>
      <c r="AB211" s="27" t="e">
        <f t="shared" ca="1" si="68"/>
        <v>#NAME?</v>
      </c>
      <c r="AC211" s="28" t="e">
        <f t="shared" ca="1" si="69"/>
        <v>#NAME?</v>
      </c>
    </row>
    <row r="212" spans="1:29" x14ac:dyDescent="0.25">
      <c r="A212">
        <v>193</v>
      </c>
      <c r="B212">
        <v>1.93</v>
      </c>
      <c r="C212">
        <f t="shared" ref="C212:C275" si="78">3+B212</f>
        <v>4.93</v>
      </c>
      <c r="D212">
        <f t="shared" ref="D212:D275" si="79">$B$3*PI()*($B$1^2-C212^2)*44</f>
        <v>53.509942289902284</v>
      </c>
      <c r="E212">
        <f t="shared" ref="E212:E275" si="80">PI()*2*C212*$B$2</f>
        <v>1362.9485568333957</v>
      </c>
      <c r="F212" s="23" t="e">
        <f t="shared" ca="1" si="70"/>
        <v>#NAME?</v>
      </c>
      <c r="G212">
        <f t="shared" ref="G212:G275" si="81">$B$5</f>
        <v>8</v>
      </c>
      <c r="H212">
        <f t="shared" ref="H212:H275" si="82">$B$6</f>
        <v>900</v>
      </c>
      <c r="I212" s="23">
        <f t="shared" ref="I212:I275" si="83">PI()*C212^2</f>
        <v>76.356095286234549</v>
      </c>
      <c r="J212">
        <f t="shared" ref="J212:J275" si="84">G212/(PI()*C212^2)</f>
        <v>0.10477225125264149</v>
      </c>
      <c r="K212" s="24" t="e">
        <f t="shared" ref="K212:K275" ca="1" si="85">$B$8*J212^$B$9 *U211^$B$10 *H212^$B$11 / (100^$B$10 * 530^$B$11)</f>
        <v>#NAME?</v>
      </c>
      <c r="L212" s="23" t="e">
        <f t="shared" ca="1" si="77"/>
        <v>#NAME?</v>
      </c>
      <c r="M212" s="25" t="e">
        <f t="shared" ca="1" si="71"/>
        <v>#NAME?</v>
      </c>
      <c r="N212" s="26" t="e">
        <f ca="1">[1]!CEQUEL("ROCKET","AR",'Loomis-Task5(equations)'!$B$15,1,'Loomis-Task5(equations)'!$B$4,"Mass",3,"HTPB",90,"IPDI (ARC)",10,"AIR (500 K)",100,"OPT:FOX","O","OF",'Loomis-Task5(equations)'!M212,1,0,"CSTAR",FALSE,FALSE)</f>
        <v>#NAME?</v>
      </c>
      <c r="O212" s="26" t="e">
        <f t="shared" ref="O212:O275" ca="1" si="86">N212</f>
        <v>#NAME?</v>
      </c>
      <c r="P212" s="25" t="e">
        <f ca="1">[1]!CEQUEL("ROCKET","AR",'Loomis-Task5(equations)'!U212,1,'Loomis-Task5(equations)'!AC212,"Mass",3,"HTPB",90,"IPDI (ARC)",10,"AIR (500 K)",100,"OPT:FOX","O","OF",'Loomis-Task5(equations)'!M212,1,0,"ISPV",FALSE,FALSE)</f>
        <v>#NAME?</v>
      </c>
      <c r="Q212" s="23" t="e">
        <f t="shared" ref="Q212:Q275" ca="1" si="87">P212*32.2/N212</f>
        <v>#NAME?</v>
      </c>
      <c r="R212" s="25" t="e">
        <f t="shared" ref="R212:R275" ca="1" si="88">Q212-($B$12/U212)*AC212</f>
        <v>#NAME?</v>
      </c>
      <c r="S212" s="23" t="e">
        <f t="shared" ca="1" si="75"/>
        <v>#NAME?</v>
      </c>
      <c r="T212" s="23" t="e">
        <f t="shared" ref="T212:T275" ca="1" si="89">PI()*(S212^2)/4</f>
        <v>#NAME?</v>
      </c>
      <c r="U212" s="25" t="e">
        <f t="shared" ca="1" si="74"/>
        <v>#NAME?</v>
      </c>
      <c r="V212" s="25" t="e">
        <f t="shared" ca="1" si="72"/>
        <v>#NAME?</v>
      </c>
      <c r="W212" s="25" t="e">
        <f t="shared" ref="W212:W275" ca="1" si="90">(Q212-($B$12/U212)*AC212)*T212*U212</f>
        <v>#NAME?</v>
      </c>
      <c r="X212" s="25" t="e">
        <f t="shared" ref="X212:X275" ca="1" si="91">Z212-W212</f>
        <v>#NAME?</v>
      </c>
      <c r="Y212" t="e">
        <f t="shared" ca="1" si="76"/>
        <v>#NAME?</v>
      </c>
      <c r="Z212" s="25" t="e">
        <f t="shared" ref="Z212:Z275" ca="1" si="92">(L212+G212)*Y212-G212*Y212+(U212-$B$12)*T212</f>
        <v>#NAME?</v>
      </c>
      <c r="AA212" s="26" t="e">
        <f t="shared" ca="1" si="73"/>
        <v>#NAME?</v>
      </c>
      <c r="AB212" s="27" t="e">
        <f t="shared" ref="AB212:AB275" ca="1" si="93">S213-S212</f>
        <v>#NAME?</v>
      </c>
      <c r="AC212" s="28" t="e">
        <f t="shared" ref="AC212:AC275" ca="1" si="94">(3*$T$19)/T212</f>
        <v>#NAME?</v>
      </c>
    </row>
    <row r="213" spans="1:29" x14ac:dyDescent="0.25">
      <c r="A213">
        <v>194</v>
      </c>
      <c r="B213">
        <v>1.94</v>
      </c>
      <c r="C213">
        <f t="shared" si="78"/>
        <v>4.9399999999999995</v>
      </c>
      <c r="D213">
        <f t="shared" si="79"/>
        <v>53.058348776036375</v>
      </c>
      <c r="E213">
        <f t="shared" si="80"/>
        <v>1365.7131583685548</v>
      </c>
      <c r="F213" s="23" t="e">
        <f t="shared" ref="F213:F276" ca="1" si="95">F212+(B213-B212)/K212</f>
        <v>#NAME?</v>
      </c>
      <c r="G213">
        <f t="shared" si="81"/>
        <v>8</v>
      </c>
      <c r="H213">
        <f t="shared" si="82"/>
        <v>900</v>
      </c>
      <c r="I213" s="23">
        <f t="shared" si="83"/>
        <v>76.666170481143851</v>
      </c>
      <c r="J213">
        <f t="shared" si="84"/>
        <v>0.10434850142890091</v>
      </c>
      <c r="K213" s="24" t="e">
        <f t="shared" ca="1" si="85"/>
        <v>#NAME?</v>
      </c>
      <c r="L213" s="23" t="e">
        <f t="shared" ca="1" si="77"/>
        <v>#NAME?</v>
      </c>
      <c r="M213" s="25" t="e">
        <f t="shared" ref="M213:M276" ca="1" si="96">G213/L213</f>
        <v>#NAME?</v>
      </c>
      <c r="N213" s="26" t="e">
        <f ca="1">[1]!CEQUEL("ROCKET","AR",'Loomis-Task5(equations)'!$B$15,1,'Loomis-Task5(equations)'!$B$4,"Mass",3,"HTPB",90,"IPDI (ARC)",10,"AIR (500 K)",100,"OPT:FOX","O","OF",'Loomis-Task5(equations)'!M213,1,0,"CSTAR",FALSE,FALSE)</f>
        <v>#NAME?</v>
      </c>
      <c r="O213" s="26" t="e">
        <f t="shared" ca="1" si="86"/>
        <v>#NAME?</v>
      </c>
      <c r="P213" s="25" t="e">
        <f ca="1">[1]!CEQUEL("ROCKET","AR",'Loomis-Task5(equations)'!U213,1,'Loomis-Task5(equations)'!AC213,"Mass",3,"HTPB",90,"IPDI (ARC)",10,"AIR (500 K)",100,"OPT:FOX","O","OF",'Loomis-Task5(equations)'!M213,1,0,"ISPV",FALSE,FALSE)</f>
        <v>#NAME?</v>
      </c>
      <c r="Q213" s="23" t="e">
        <f t="shared" ca="1" si="87"/>
        <v>#NAME?</v>
      </c>
      <c r="R213" s="25" t="e">
        <f t="shared" ca="1" si="88"/>
        <v>#NAME?</v>
      </c>
      <c r="S213" s="23" t="e">
        <f t="shared" ca="1" si="75"/>
        <v>#NAME?</v>
      </c>
      <c r="T213" s="23" t="e">
        <f t="shared" ca="1" si="89"/>
        <v>#NAME?</v>
      </c>
      <c r="U213" s="25" t="e">
        <f t="shared" ca="1" si="74"/>
        <v>#NAME?</v>
      </c>
      <c r="V213" s="25" t="e">
        <f t="shared" ref="V213:V276" ca="1" si="97">Q213*U213*T213</f>
        <v>#NAME?</v>
      </c>
      <c r="W213" s="25" t="e">
        <f t="shared" ca="1" si="90"/>
        <v>#NAME?</v>
      </c>
      <c r="X213" s="25" t="e">
        <f t="shared" ca="1" si="91"/>
        <v>#NAME?</v>
      </c>
      <c r="Y213" t="e">
        <f t="shared" ca="1" si="76"/>
        <v>#NAME?</v>
      </c>
      <c r="Z213" s="25" t="e">
        <f t="shared" ca="1" si="92"/>
        <v>#NAME?</v>
      </c>
      <c r="AA213" s="26" t="e">
        <f t="shared" ref="AA213:AA276" ca="1" si="98">(W213+W212)/(2)*(F213-F212)</f>
        <v>#NAME?</v>
      </c>
      <c r="AB213" s="27" t="e">
        <f t="shared" ca="1" si="93"/>
        <v>#NAME?</v>
      </c>
      <c r="AC213" s="28" t="e">
        <f t="shared" ca="1" si="94"/>
        <v>#NAME?</v>
      </c>
    </row>
    <row r="214" spans="1:29" x14ac:dyDescent="0.25">
      <c r="A214">
        <v>195</v>
      </c>
      <c r="B214">
        <v>1.95</v>
      </c>
      <c r="C214">
        <f t="shared" si="78"/>
        <v>4.95</v>
      </c>
      <c r="D214">
        <f t="shared" si="79"/>
        <v>52.605840179062284</v>
      </c>
      <c r="E214">
        <f t="shared" si="80"/>
        <v>1368.4777599037141</v>
      </c>
      <c r="F214" s="23" t="e">
        <f t="shared" ca="1" si="95"/>
        <v>#NAME?</v>
      </c>
      <c r="G214">
        <f t="shared" si="81"/>
        <v>8</v>
      </c>
      <c r="H214">
        <f t="shared" si="82"/>
        <v>900</v>
      </c>
      <c r="I214" s="23">
        <f t="shared" si="83"/>
        <v>76.976873994583912</v>
      </c>
      <c r="J214">
        <f t="shared" si="84"/>
        <v>0.10392731719091217</v>
      </c>
      <c r="K214" s="24" t="e">
        <f t="shared" ca="1" si="85"/>
        <v>#NAME?</v>
      </c>
      <c r="L214" s="23" t="e">
        <f t="shared" ca="1" si="77"/>
        <v>#NAME?</v>
      </c>
      <c r="M214" s="25" t="e">
        <f t="shared" ca="1" si="96"/>
        <v>#NAME?</v>
      </c>
      <c r="N214" s="26" t="e">
        <f ca="1">[1]!CEQUEL("ROCKET","AR",'Loomis-Task5(equations)'!$B$15,1,'Loomis-Task5(equations)'!$B$4,"Mass",3,"HTPB",90,"IPDI (ARC)",10,"AIR (500 K)",100,"OPT:FOX","O","OF",'Loomis-Task5(equations)'!M214,1,0,"CSTAR",FALSE,FALSE)</f>
        <v>#NAME?</v>
      </c>
      <c r="O214" s="26" t="e">
        <f t="shared" ca="1" si="86"/>
        <v>#NAME?</v>
      </c>
      <c r="P214" s="25" t="e">
        <f ca="1">[1]!CEQUEL("ROCKET","AR",'Loomis-Task5(equations)'!U214,1,'Loomis-Task5(equations)'!AC214,"Mass",3,"HTPB",90,"IPDI (ARC)",10,"AIR (500 K)",100,"OPT:FOX","O","OF",'Loomis-Task5(equations)'!M214,1,0,"ISPV",FALSE,FALSE)</f>
        <v>#NAME?</v>
      </c>
      <c r="Q214" s="23" t="e">
        <f t="shared" ca="1" si="87"/>
        <v>#NAME?</v>
      </c>
      <c r="R214" s="25" t="e">
        <f t="shared" ca="1" si="88"/>
        <v>#NAME?</v>
      </c>
      <c r="S214" s="23" t="e">
        <f t="shared" ca="1" si="75"/>
        <v>#NAME?</v>
      </c>
      <c r="T214" s="23" t="e">
        <f t="shared" ca="1" si="89"/>
        <v>#NAME?</v>
      </c>
      <c r="U214" s="25" t="e">
        <f t="shared" ref="U214:U277" ca="1" si="99">N214*(G214+L214)/(T214*32.2)</f>
        <v>#NAME?</v>
      </c>
      <c r="V214" s="25" t="e">
        <f t="shared" ca="1" si="97"/>
        <v>#NAME?</v>
      </c>
      <c r="W214" s="25" t="e">
        <f t="shared" ca="1" si="90"/>
        <v>#NAME?</v>
      </c>
      <c r="X214" s="25" t="e">
        <f t="shared" ca="1" si="91"/>
        <v>#NAME?</v>
      </c>
      <c r="Y214" t="e">
        <f t="shared" ca="1" si="76"/>
        <v>#NAME?</v>
      </c>
      <c r="Z214" s="25" t="e">
        <f t="shared" ca="1" si="92"/>
        <v>#NAME?</v>
      </c>
      <c r="AA214" s="26" t="e">
        <f t="shared" ca="1" si="98"/>
        <v>#NAME?</v>
      </c>
      <c r="AB214" s="27" t="e">
        <f t="shared" ca="1" si="93"/>
        <v>#NAME?</v>
      </c>
      <c r="AC214" s="28" t="e">
        <f t="shared" ca="1" si="94"/>
        <v>#NAME?</v>
      </c>
    </row>
    <row r="215" spans="1:29" x14ac:dyDescent="0.25">
      <c r="A215">
        <v>196</v>
      </c>
      <c r="B215">
        <v>1.96</v>
      </c>
      <c r="C215">
        <f t="shared" si="78"/>
        <v>4.96</v>
      </c>
      <c r="D215">
        <f t="shared" si="79"/>
        <v>52.152416498980081</v>
      </c>
      <c r="E215">
        <f t="shared" si="80"/>
        <v>1371.2423614388729</v>
      </c>
      <c r="F215" s="23" t="e">
        <f t="shared" ca="1" si="95"/>
        <v>#NAME?</v>
      </c>
      <c r="G215">
        <f t="shared" si="81"/>
        <v>8</v>
      </c>
      <c r="H215">
        <f t="shared" si="82"/>
        <v>900</v>
      </c>
      <c r="I215" s="23">
        <f t="shared" si="83"/>
        <v>77.288205826554659</v>
      </c>
      <c r="J215">
        <f t="shared" si="84"/>
        <v>0.1035086778693388</v>
      </c>
      <c r="K215" s="24" t="e">
        <f t="shared" ca="1" si="85"/>
        <v>#NAME?</v>
      </c>
      <c r="L215" s="23" t="e">
        <f t="shared" ca="1" si="77"/>
        <v>#NAME?</v>
      </c>
      <c r="M215" s="25" t="e">
        <f t="shared" ca="1" si="96"/>
        <v>#NAME?</v>
      </c>
      <c r="N215" s="26" t="e">
        <f ca="1">[1]!CEQUEL("ROCKET","AR",'Loomis-Task5(equations)'!$B$15,1,'Loomis-Task5(equations)'!$B$4,"Mass",3,"HTPB",90,"IPDI (ARC)",10,"AIR (500 K)",100,"OPT:FOX","O","OF",'Loomis-Task5(equations)'!M215,1,0,"CSTAR",FALSE,FALSE)</f>
        <v>#NAME?</v>
      </c>
      <c r="O215" s="26" t="e">
        <f t="shared" ca="1" si="86"/>
        <v>#NAME?</v>
      </c>
      <c r="P215" s="25" t="e">
        <f ca="1">[1]!CEQUEL("ROCKET","AR",'Loomis-Task5(equations)'!U215,1,'Loomis-Task5(equations)'!AC215,"Mass",3,"HTPB",90,"IPDI (ARC)",10,"AIR (500 K)",100,"OPT:FOX","O","OF",'Loomis-Task5(equations)'!M215,1,0,"ISPV",FALSE,FALSE)</f>
        <v>#NAME?</v>
      </c>
      <c r="Q215" s="23" t="e">
        <f t="shared" ca="1" si="87"/>
        <v>#NAME?</v>
      </c>
      <c r="R215" s="25" t="e">
        <f t="shared" ca="1" si="88"/>
        <v>#NAME?</v>
      </c>
      <c r="S215" s="23" t="e">
        <f t="shared" ca="1" si="75"/>
        <v>#NAME?</v>
      </c>
      <c r="T215" s="23" t="e">
        <f t="shared" ca="1" si="89"/>
        <v>#NAME?</v>
      </c>
      <c r="U215" s="25" t="e">
        <f t="shared" ca="1" si="99"/>
        <v>#NAME?</v>
      </c>
      <c r="V215" s="25" t="e">
        <f t="shared" ca="1" si="97"/>
        <v>#NAME?</v>
      </c>
      <c r="W215" s="25" t="e">
        <f t="shared" ca="1" si="90"/>
        <v>#NAME?</v>
      </c>
      <c r="X215" s="25" t="e">
        <f t="shared" ca="1" si="91"/>
        <v>#NAME?</v>
      </c>
      <c r="Y215" t="e">
        <f t="shared" ca="1" si="76"/>
        <v>#NAME?</v>
      </c>
      <c r="Z215" s="25" t="e">
        <f t="shared" ca="1" si="92"/>
        <v>#NAME?</v>
      </c>
      <c r="AA215" s="26" t="e">
        <f t="shared" ca="1" si="98"/>
        <v>#NAME?</v>
      </c>
      <c r="AB215" s="27" t="e">
        <f t="shared" ca="1" si="93"/>
        <v>#NAME?</v>
      </c>
      <c r="AC215" s="28" t="e">
        <f t="shared" ca="1" si="94"/>
        <v>#NAME?</v>
      </c>
    </row>
    <row r="216" spans="1:29" x14ac:dyDescent="0.25">
      <c r="A216">
        <v>197</v>
      </c>
      <c r="B216">
        <v>1.97</v>
      </c>
      <c r="C216">
        <f t="shared" si="78"/>
        <v>4.97</v>
      </c>
      <c r="D216">
        <f t="shared" si="79"/>
        <v>51.698077735789767</v>
      </c>
      <c r="E216">
        <f t="shared" si="80"/>
        <v>1374.0069629740319</v>
      </c>
      <c r="F216" s="23" t="e">
        <f t="shared" ca="1" si="95"/>
        <v>#NAME?</v>
      </c>
      <c r="G216">
        <f t="shared" si="81"/>
        <v>8</v>
      </c>
      <c r="H216">
        <f t="shared" si="82"/>
        <v>900</v>
      </c>
      <c r="I216" s="23">
        <f t="shared" si="83"/>
        <v>77.600165977056108</v>
      </c>
      <c r="J216">
        <f t="shared" si="84"/>
        <v>0.10309256300257585</v>
      </c>
      <c r="K216" s="24" t="e">
        <f t="shared" ca="1" si="85"/>
        <v>#NAME?</v>
      </c>
      <c r="L216" s="23" t="e">
        <f t="shared" ca="1" si="77"/>
        <v>#NAME?</v>
      </c>
      <c r="M216" s="25" t="e">
        <f t="shared" ca="1" si="96"/>
        <v>#NAME?</v>
      </c>
      <c r="N216" s="26" t="e">
        <f ca="1">[1]!CEQUEL("ROCKET","AR",'Loomis-Task5(equations)'!$B$15,1,'Loomis-Task5(equations)'!$B$4,"Mass",3,"HTPB",90,"IPDI (ARC)",10,"AIR (500 K)",100,"OPT:FOX","O","OF",'Loomis-Task5(equations)'!M216,1,0,"CSTAR",FALSE,FALSE)</f>
        <v>#NAME?</v>
      </c>
      <c r="O216" s="26" t="e">
        <f t="shared" ca="1" si="86"/>
        <v>#NAME?</v>
      </c>
      <c r="P216" s="25" t="e">
        <f ca="1">[1]!CEQUEL("ROCKET","AR",'Loomis-Task5(equations)'!U216,1,'Loomis-Task5(equations)'!AC216,"Mass",3,"HTPB",90,"IPDI (ARC)",10,"AIR (500 K)",100,"OPT:FOX","O","OF",'Loomis-Task5(equations)'!M216,1,0,"ISPV",FALSE,FALSE)</f>
        <v>#NAME?</v>
      </c>
      <c r="Q216" s="23" t="e">
        <f t="shared" ca="1" si="87"/>
        <v>#NAME?</v>
      </c>
      <c r="R216" s="25" t="e">
        <f t="shared" ca="1" si="88"/>
        <v>#NAME?</v>
      </c>
      <c r="S216" s="23" t="e">
        <f t="shared" ca="1" si="75"/>
        <v>#NAME?</v>
      </c>
      <c r="T216" s="23" t="e">
        <f t="shared" ca="1" si="89"/>
        <v>#NAME?</v>
      </c>
      <c r="U216" s="25" t="e">
        <f t="shared" ca="1" si="99"/>
        <v>#NAME?</v>
      </c>
      <c r="V216" s="25" t="e">
        <f t="shared" ca="1" si="97"/>
        <v>#NAME?</v>
      </c>
      <c r="W216" s="25" t="e">
        <f t="shared" ca="1" si="90"/>
        <v>#NAME?</v>
      </c>
      <c r="X216" s="25" t="e">
        <f t="shared" ca="1" si="91"/>
        <v>#NAME?</v>
      </c>
      <c r="Y216" t="e">
        <f t="shared" ca="1" si="76"/>
        <v>#NAME?</v>
      </c>
      <c r="Z216" s="25" t="e">
        <f t="shared" ca="1" si="92"/>
        <v>#NAME?</v>
      </c>
      <c r="AA216" s="26" t="e">
        <f t="shared" ca="1" si="98"/>
        <v>#NAME?</v>
      </c>
      <c r="AB216" s="27" t="e">
        <f t="shared" ca="1" si="93"/>
        <v>#NAME?</v>
      </c>
      <c r="AC216" s="28" t="e">
        <f t="shared" ca="1" si="94"/>
        <v>#NAME?</v>
      </c>
    </row>
    <row r="217" spans="1:29" x14ac:dyDescent="0.25">
      <c r="A217">
        <v>198</v>
      </c>
      <c r="B217">
        <v>1.98</v>
      </c>
      <c r="C217">
        <f t="shared" si="78"/>
        <v>4.9800000000000004</v>
      </c>
      <c r="D217">
        <f t="shared" si="79"/>
        <v>51.242823889491262</v>
      </c>
      <c r="E217">
        <f t="shared" si="80"/>
        <v>1376.7715645091912</v>
      </c>
      <c r="F217" s="23" t="e">
        <f t="shared" ca="1" si="95"/>
        <v>#NAME?</v>
      </c>
      <c r="G217">
        <f t="shared" si="81"/>
        <v>8</v>
      </c>
      <c r="H217">
        <f t="shared" si="82"/>
        <v>900</v>
      </c>
      <c r="I217" s="23">
        <f t="shared" si="83"/>
        <v>77.912754446088314</v>
      </c>
      <c r="J217">
        <f t="shared" si="84"/>
        <v>0.10267895233424966</v>
      </c>
      <c r="K217" s="24" t="e">
        <f t="shared" ca="1" si="85"/>
        <v>#NAME?</v>
      </c>
      <c r="L217" s="23" t="e">
        <f t="shared" ca="1" si="77"/>
        <v>#NAME?</v>
      </c>
      <c r="M217" s="25" t="e">
        <f t="shared" ca="1" si="96"/>
        <v>#NAME?</v>
      </c>
      <c r="N217" s="26" t="e">
        <f ca="1">[1]!CEQUEL("ROCKET","AR",'Loomis-Task5(equations)'!$B$15,1,'Loomis-Task5(equations)'!$B$4,"Mass",3,"HTPB",90,"IPDI (ARC)",10,"AIR (500 K)",100,"OPT:FOX","O","OF",'Loomis-Task5(equations)'!M217,1,0,"CSTAR",FALSE,FALSE)</f>
        <v>#NAME?</v>
      </c>
      <c r="O217" s="26" t="e">
        <f t="shared" ca="1" si="86"/>
        <v>#NAME?</v>
      </c>
      <c r="P217" s="25" t="e">
        <f ca="1">[1]!CEQUEL("ROCKET","AR",'Loomis-Task5(equations)'!U217,1,'Loomis-Task5(equations)'!AC217,"Mass",3,"HTPB",90,"IPDI (ARC)",10,"AIR (500 K)",100,"OPT:FOX","O","OF",'Loomis-Task5(equations)'!M217,1,0,"ISPV",FALSE,FALSE)</f>
        <v>#NAME?</v>
      </c>
      <c r="Q217" s="23" t="e">
        <f t="shared" ca="1" si="87"/>
        <v>#NAME?</v>
      </c>
      <c r="R217" s="25" t="e">
        <f t="shared" ca="1" si="88"/>
        <v>#NAME?</v>
      </c>
      <c r="S217" s="23" t="e">
        <f t="shared" ca="1" si="75"/>
        <v>#NAME?</v>
      </c>
      <c r="T217" s="23" t="e">
        <f t="shared" ca="1" si="89"/>
        <v>#NAME?</v>
      </c>
      <c r="U217" s="25" t="e">
        <f t="shared" ca="1" si="99"/>
        <v>#NAME?</v>
      </c>
      <c r="V217" s="25" t="e">
        <f t="shared" ca="1" si="97"/>
        <v>#NAME?</v>
      </c>
      <c r="W217" s="25" t="e">
        <f t="shared" ca="1" si="90"/>
        <v>#NAME?</v>
      </c>
      <c r="X217" s="25" t="e">
        <f t="shared" ca="1" si="91"/>
        <v>#NAME?</v>
      </c>
      <c r="Y217" t="e">
        <f t="shared" ca="1" si="76"/>
        <v>#NAME?</v>
      </c>
      <c r="Z217" s="25" t="e">
        <f t="shared" ca="1" si="92"/>
        <v>#NAME?</v>
      </c>
      <c r="AA217" s="26" t="e">
        <f t="shared" ca="1" si="98"/>
        <v>#NAME?</v>
      </c>
      <c r="AB217" s="27" t="e">
        <f t="shared" ca="1" si="93"/>
        <v>#NAME?</v>
      </c>
      <c r="AC217" s="28" t="e">
        <f t="shared" ca="1" si="94"/>
        <v>#NAME?</v>
      </c>
    </row>
    <row r="218" spans="1:29" x14ac:dyDescent="0.25">
      <c r="A218">
        <v>199</v>
      </c>
      <c r="B218">
        <v>1.99</v>
      </c>
      <c r="C218">
        <f t="shared" si="78"/>
        <v>4.99</v>
      </c>
      <c r="D218">
        <f t="shared" si="79"/>
        <v>50.786654960084661</v>
      </c>
      <c r="E218">
        <f t="shared" si="80"/>
        <v>1379.53616604435</v>
      </c>
      <c r="F218" s="23" t="e">
        <f t="shared" ca="1" si="95"/>
        <v>#NAME?</v>
      </c>
      <c r="G218">
        <f t="shared" si="81"/>
        <v>8</v>
      </c>
      <c r="H218">
        <f t="shared" si="82"/>
        <v>900</v>
      </c>
      <c r="I218" s="23">
        <f t="shared" si="83"/>
        <v>78.225971233651208</v>
      </c>
      <c r="J218">
        <f t="shared" si="84"/>
        <v>0.10226782581075279</v>
      </c>
      <c r="K218" s="24" t="e">
        <f t="shared" ca="1" si="85"/>
        <v>#NAME?</v>
      </c>
      <c r="L218" s="23" t="e">
        <f t="shared" ca="1" si="77"/>
        <v>#NAME?</v>
      </c>
      <c r="M218" s="25" t="e">
        <f t="shared" ca="1" si="96"/>
        <v>#NAME?</v>
      </c>
      <c r="N218" s="26" t="e">
        <f ca="1">[1]!CEQUEL("ROCKET","AR",'Loomis-Task5(equations)'!$B$15,1,'Loomis-Task5(equations)'!$B$4,"Mass",3,"HTPB",90,"IPDI (ARC)",10,"AIR (500 K)",100,"OPT:FOX","O","OF",'Loomis-Task5(equations)'!M218,1,0,"CSTAR",FALSE,FALSE)</f>
        <v>#NAME?</v>
      </c>
      <c r="O218" s="26" t="e">
        <f t="shared" ca="1" si="86"/>
        <v>#NAME?</v>
      </c>
      <c r="P218" s="25" t="e">
        <f ca="1">[1]!CEQUEL("ROCKET","AR",'Loomis-Task5(equations)'!U218,1,'Loomis-Task5(equations)'!AC218,"Mass",3,"HTPB",90,"IPDI (ARC)",10,"AIR (500 K)",100,"OPT:FOX","O","OF",'Loomis-Task5(equations)'!M218,1,0,"ISPV",FALSE,FALSE)</f>
        <v>#NAME?</v>
      </c>
      <c r="Q218" s="23" t="e">
        <f t="shared" ca="1" si="87"/>
        <v>#NAME?</v>
      </c>
      <c r="R218" s="25" t="e">
        <f t="shared" ca="1" si="88"/>
        <v>#NAME?</v>
      </c>
      <c r="S218" s="23" t="e">
        <f t="shared" ref="S218:S281" ca="1" si="100">S217+0.000087*((B218-B217)/K218)*U217</f>
        <v>#NAME?</v>
      </c>
      <c r="T218" s="23" t="e">
        <f t="shared" ca="1" si="89"/>
        <v>#NAME?</v>
      </c>
      <c r="U218" s="25" t="e">
        <f t="shared" ca="1" si="99"/>
        <v>#NAME?</v>
      </c>
      <c r="V218" s="25" t="e">
        <f t="shared" ca="1" si="97"/>
        <v>#NAME?</v>
      </c>
      <c r="W218" s="25" t="e">
        <f t="shared" ca="1" si="90"/>
        <v>#NAME?</v>
      </c>
      <c r="X218" s="25" t="e">
        <f t="shared" ca="1" si="91"/>
        <v>#NAME?</v>
      </c>
      <c r="Y218" t="e">
        <f t="shared" ref="Y218:Y281" ca="1" si="101">(V218-U218*$E$7)/(G218+L218)</f>
        <v>#NAME?</v>
      </c>
      <c r="Z218" s="25" t="e">
        <f t="shared" ca="1" si="92"/>
        <v>#NAME?</v>
      </c>
      <c r="AA218" s="26" t="e">
        <f t="shared" ca="1" si="98"/>
        <v>#NAME?</v>
      </c>
      <c r="AB218" s="27" t="e">
        <f t="shared" ca="1" si="93"/>
        <v>#NAME?</v>
      </c>
      <c r="AC218" s="28" t="e">
        <f t="shared" ca="1" si="94"/>
        <v>#NAME?</v>
      </c>
    </row>
    <row r="219" spans="1:29" x14ac:dyDescent="0.25">
      <c r="A219">
        <v>200</v>
      </c>
      <c r="B219">
        <v>2</v>
      </c>
      <c r="C219">
        <f t="shared" si="78"/>
        <v>5</v>
      </c>
      <c r="D219">
        <f t="shared" si="79"/>
        <v>50.32957094756992</v>
      </c>
      <c r="E219">
        <f t="shared" si="80"/>
        <v>1382.3007675795091</v>
      </c>
      <c r="F219" s="23" t="e">
        <f t="shared" ca="1" si="95"/>
        <v>#NAME?</v>
      </c>
      <c r="G219">
        <f t="shared" si="81"/>
        <v>8</v>
      </c>
      <c r="H219">
        <f t="shared" si="82"/>
        <v>900</v>
      </c>
      <c r="I219" s="23">
        <f t="shared" si="83"/>
        <v>78.539816339744831</v>
      </c>
      <c r="J219">
        <f t="shared" si="84"/>
        <v>0.10185916357881301</v>
      </c>
      <c r="K219" s="24" t="e">
        <f t="shared" ca="1" si="85"/>
        <v>#NAME?</v>
      </c>
      <c r="L219" s="23" t="e">
        <f t="shared" ca="1" si="77"/>
        <v>#NAME?</v>
      </c>
      <c r="M219" s="25" t="e">
        <f t="shared" ca="1" si="96"/>
        <v>#NAME?</v>
      </c>
      <c r="N219" s="26" t="e">
        <f ca="1">[1]!CEQUEL("ROCKET","AR",'Loomis-Task5(equations)'!$B$15,1,'Loomis-Task5(equations)'!$B$4,"Mass",3,"HTPB",90,"IPDI (ARC)",10,"AIR (500 K)",100,"OPT:FOX","O","OF",'Loomis-Task5(equations)'!M219,1,0,"CSTAR",FALSE,FALSE)</f>
        <v>#NAME?</v>
      </c>
      <c r="O219" s="26" t="e">
        <f t="shared" ca="1" si="86"/>
        <v>#NAME?</v>
      </c>
      <c r="P219" s="25" t="e">
        <f ca="1">[1]!CEQUEL("ROCKET","AR",'Loomis-Task5(equations)'!U219,1,'Loomis-Task5(equations)'!AC219,"Mass",3,"HTPB",90,"IPDI (ARC)",10,"AIR (500 K)",100,"OPT:FOX","O","OF",'Loomis-Task5(equations)'!M219,1,0,"ISPV",FALSE,FALSE)</f>
        <v>#NAME?</v>
      </c>
      <c r="Q219" s="23" t="e">
        <f t="shared" ca="1" si="87"/>
        <v>#NAME?</v>
      </c>
      <c r="R219" s="25" t="e">
        <f t="shared" ca="1" si="88"/>
        <v>#NAME?</v>
      </c>
      <c r="S219" s="23" t="e">
        <f t="shared" ca="1" si="100"/>
        <v>#NAME?</v>
      </c>
      <c r="T219" s="23" t="e">
        <f t="shared" ca="1" si="89"/>
        <v>#NAME?</v>
      </c>
      <c r="U219" s="25" t="e">
        <f t="shared" ca="1" si="99"/>
        <v>#NAME?</v>
      </c>
      <c r="V219" s="25" t="e">
        <f t="shared" ca="1" si="97"/>
        <v>#NAME?</v>
      </c>
      <c r="W219" s="25" t="e">
        <f t="shared" ca="1" si="90"/>
        <v>#NAME?</v>
      </c>
      <c r="X219" s="25" t="e">
        <f t="shared" ca="1" si="91"/>
        <v>#NAME?</v>
      </c>
      <c r="Y219" t="e">
        <f t="shared" ca="1" si="101"/>
        <v>#NAME?</v>
      </c>
      <c r="Z219" s="25" t="e">
        <f t="shared" ca="1" si="92"/>
        <v>#NAME?</v>
      </c>
      <c r="AA219" s="26" t="e">
        <f t="shared" ca="1" si="98"/>
        <v>#NAME?</v>
      </c>
      <c r="AB219" s="27" t="e">
        <f t="shared" ca="1" si="93"/>
        <v>#NAME?</v>
      </c>
      <c r="AC219" s="28" t="e">
        <f t="shared" ca="1" si="94"/>
        <v>#NAME?</v>
      </c>
    </row>
    <row r="220" spans="1:29" x14ac:dyDescent="0.25">
      <c r="A220">
        <v>201</v>
      </c>
      <c r="B220">
        <v>2.0099999999999998</v>
      </c>
      <c r="C220">
        <f t="shared" si="78"/>
        <v>5.01</v>
      </c>
      <c r="D220">
        <f t="shared" si="79"/>
        <v>49.871571851947039</v>
      </c>
      <c r="E220">
        <f t="shared" si="80"/>
        <v>1385.0653691146679</v>
      </c>
      <c r="F220" s="23" t="e">
        <f t="shared" ca="1" si="95"/>
        <v>#NAME?</v>
      </c>
      <c r="G220">
        <f t="shared" si="81"/>
        <v>8</v>
      </c>
      <c r="H220">
        <f t="shared" si="82"/>
        <v>900</v>
      </c>
      <c r="I220" s="23">
        <f t="shared" si="83"/>
        <v>78.854289764369156</v>
      </c>
      <c r="J220">
        <f t="shared" si="84"/>
        <v>0.10145294598309672</v>
      </c>
      <c r="K220" s="24" t="e">
        <f t="shared" ca="1" si="85"/>
        <v>#NAME?</v>
      </c>
      <c r="L220" s="23" t="e">
        <f t="shared" ca="1" si="77"/>
        <v>#NAME?</v>
      </c>
      <c r="M220" s="25" t="e">
        <f t="shared" ca="1" si="96"/>
        <v>#NAME?</v>
      </c>
      <c r="N220" s="26" t="e">
        <f ca="1">[1]!CEQUEL("ROCKET","AR",'Loomis-Task5(equations)'!$B$15,1,'Loomis-Task5(equations)'!$B$4,"Mass",3,"HTPB",90,"IPDI (ARC)",10,"AIR (500 K)",100,"OPT:FOX","O","OF",'Loomis-Task5(equations)'!M220,1,0,"CSTAR",FALSE,FALSE)</f>
        <v>#NAME?</v>
      </c>
      <c r="O220" s="26" t="e">
        <f t="shared" ca="1" si="86"/>
        <v>#NAME?</v>
      </c>
      <c r="P220" s="25" t="e">
        <f ca="1">[1]!CEQUEL("ROCKET","AR",'Loomis-Task5(equations)'!U220,1,'Loomis-Task5(equations)'!AC220,"Mass",3,"HTPB",90,"IPDI (ARC)",10,"AIR (500 K)",100,"OPT:FOX","O","OF",'Loomis-Task5(equations)'!M220,1,0,"ISPV",FALSE,FALSE)</f>
        <v>#NAME?</v>
      </c>
      <c r="Q220" s="23" t="e">
        <f t="shared" ca="1" si="87"/>
        <v>#NAME?</v>
      </c>
      <c r="R220" s="25" t="e">
        <f t="shared" ca="1" si="88"/>
        <v>#NAME?</v>
      </c>
      <c r="S220" s="23" t="e">
        <f t="shared" ca="1" si="100"/>
        <v>#NAME?</v>
      </c>
      <c r="T220" s="23" t="e">
        <f t="shared" ca="1" si="89"/>
        <v>#NAME?</v>
      </c>
      <c r="U220" s="25" t="e">
        <f t="shared" ca="1" si="99"/>
        <v>#NAME?</v>
      </c>
      <c r="V220" s="25" t="e">
        <f t="shared" ca="1" si="97"/>
        <v>#NAME?</v>
      </c>
      <c r="W220" s="25" t="e">
        <f t="shared" ca="1" si="90"/>
        <v>#NAME?</v>
      </c>
      <c r="X220" s="25" t="e">
        <f t="shared" ca="1" si="91"/>
        <v>#NAME?</v>
      </c>
      <c r="Y220" t="e">
        <f t="shared" ca="1" si="101"/>
        <v>#NAME?</v>
      </c>
      <c r="Z220" s="25" t="e">
        <f t="shared" ca="1" si="92"/>
        <v>#NAME?</v>
      </c>
      <c r="AA220" s="26" t="e">
        <f t="shared" ca="1" si="98"/>
        <v>#NAME?</v>
      </c>
      <c r="AB220" s="27" t="e">
        <f t="shared" ca="1" si="93"/>
        <v>#NAME?</v>
      </c>
      <c r="AC220" s="28" t="e">
        <f t="shared" ca="1" si="94"/>
        <v>#NAME?</v>
      </c>
    </row>
    <row r="221" spans="1:29" x14ac:dyDescent="0.25">
      <c r="A221">
        <v>202</v>
      </c>
      <c r="B221">
        <v>2.02</v>
      </c>
      <c r="C221">
        <f t="shared" si="78"/>
        <v>5.0199999999999996</v>
      </c>
      <c r="D221">
        <f t="shared" si="79"/>
        <v>49.412657673216032</v>
      </c>
      <c r="E221">
        <f t="shared" si="80"/>
        <v>1387.8299706498269</v>
      </c>
      <c r="F221" s="23" t="e">
        <f t="shared" ca="1" si="95"/>
        <v>#NAME?</v>
      </c>
      <c r="G221">
        <f t="shared" si="81"/>
        <v>8</v>
      </c>
      <c r="H221">
        <f t="shared" si="82"/>
        <v>900</v>
      </c>
      <c r="I221" s="23">
        <f t="shared" si="83"/>
        <v>79.16939150752421</v>
      </c>
      <c r="J221">
        <f t="shared" si="84"/>
        <v>0.10104915356384525</v>
      </c>
      <c r="K221" s="24" t="e">
        <f t="shared" ca="1" si="85"/>
        <v>#NAME?</v>
      </c>
      <c r="L221" s="23" t="e">
        <f t="shared" ca="1" si="77"/>
        <v>#NAME?</v>
      </c>
      <c r="M221" s="25" t="e">
        <f t="shared" ca="1" si="96"/>
        <v>#NAME?</v>
      </c>
      <c r="N221" s="26" t="e">
        <f ca="1">[1]!CEQUEL("ROCKET","AR",'Loomis-Task5(equations)'!$B$15,1,'Loomis-Task5(equations)'!$B$4,"Mass",3,"HTPB",90,"IPDI (ARC)",10,"AIR (500 K)",100,"OPT:FOX","O","OF",'Loomis-Task5(equations)'!M221,1,0,"CSTAR",FALSE,FALSE)</f>
        <v>#NAME?</v>
      </c>
      <c r="O221" s="26" t="e">
        <f t="shared" ca="1" si="86"/>
        <v>#NAME?</v>
      </c>
      <c r="P221" s="25" t="e">
        <f ca="1">[1]!CEQUEL("ROCKET","AR",'Loomis-Task5(equations)'!U221,1,'Loomis-Task5(equations)'!AC221,"Mass",3,"HTPB",90,"IPDI (ARC)",10,"AIR (500 K)",100,"OPT:FOX","O","OF",'Loomis-Task5(equations)'!M221,1,0,"ISPV",FALSE,FALSE)</f>
        <v>#NAME?</v>
      </c>
      <c r="Q221" s="23" t="e">
        <f t="shared" ca="1" si="87"/>
        <v>#NAME?</v>
      </c>
      <c r="R221" s="25" t="e">
        <f t="shared" ca="1" si="88"/>
        <v>#NAME?</v>
      </c>
      <c r="S221" s="23" t="e">
        <f t="shared" ca="1" si="100"/>
        <v>#NAME?</v>
      </c>
      <c r="T221" s="23" t="e">
        <f t="shared" ca="1" si="89"/>
        <v>#NAME?</v>
      </c>
      <c r="U221" s="25" t="e">
        <f t="shared" ca="1" si="99"/>
        <v>#NAME?</v>
      </c>
      <c r="V221" s="25" t="e">
        <f t="shared" ca="1" si="97"/>
        <v>#NAME?</v>
      </c>
      <c r="W221" s="25" t="e">
        <f t="shared" ca="1" si="90"/>
        <v>#NAME?</v>
      </c>
      <c r="X221" s="25" t="e">
        <f t="shared" ca="1" si="91"/>
        <v>#NAME?</v>
      </c>
      <c r="Y221" t="e">
        <f t="shared" ca="1" si="101"/>
        <v>#NAME?</v>
      </c>
      <c r="Z221" s="25" t="e">
        <f t="shared" ca="1" si="92"/>
        <v>#NAME?</v>
      </c>
      <c r="AA221" s="26" t="e">
        <f t="shared" ca="1" si="98"/>
        <v>#NAME?</v>
      </c>
      <c r="AB221" s="27" t="e">
        <f t="shared" ca="1" si="93"/>
        <v>#NAME?</v>
      </c>
      <c r="AC221" s="28" t="e">
        <f t="shared" ca="1" si="94"/>
        <v>#NAME?</v>
      </c>
    </row>
    <row r="222" spans="1:29" x14ac:dyDescent="0.25">
      <c r="A222">
        <v>203</v>
      </c>
      <c r="B222">
        <v>2.0299999999999998</v>
      </c>
      <c r="C222">
        <f t="shared" si="78"/>
        <v>5.0299999999999994</v>
      </c>
      <c r="D222">
        <f t="shared" si="79"/>
        <v>48.952828411376863</v>
      </c>
      <c r="E222">
        <f t="shared" si="80"/>
        <v>1390.5945721849857</v>
      </c>
      <c r="F222" s="23" t="e">
        <f t="shared" ca="1" si="95"/>
        <v>#NAME?</v>
      </c>
      <c r="G222">
        <f t="shared" si="81"/>
        <v>8</v>
      </c>
      <c r="H222">
        <f t="shared" si="82"/>
        <v>900</v>
      </c>
      <c r="I222" s="23">
        <f t="shared" si="83"/>
        <v>79.48512156920998</v>
      </c>
      <c r="J222">
        <f t="shared" si="84"/>
        <v>0.10064776705454455</v>
      </c>
      <c r="K222" s="24" t="e">
        <f t="shared" ca="1" si="85"/>
        <v>#NAME?</v>
      </c>
      <c r="L222" s="23" t="e">
        <f t="shared" ca="1" si="77"/>
        <v>#NAME?</v>
      </c>
      <c r="M222" s="25" t="e">
        <f t="shared" ca="1" si="96"/>
        <v>#NAME?</v>
      </c>
      <c r="N222" s="26" t="e">
        <f ca="1">[1]!CEQUEL("ROCKET","AR",'Loomis-Task5(equations)'!$B$15,1,'Loomis-Task5(equations)'!$B$4,"Mass",3,"HTPB",90,"IPDI (ARC)",10,"AIR (500 K)",100,"OPT:FOX","O","OF",'Loomis-Task5(equations)'!M222,1,0,"CSTAR",FALSE,FALSE)</f>
        <v>#NAME?</v>
      </c>
      <c r="O222" s="26" t="e">
        <f t="shared" ca="1" si="86"/>
        <v>#NAME?</v>
      </c>
      <c r="P222" s="25" t="e">
        <f ca="1">[1]!CEQUEL("ROCKET","AR",'Loomis-Task5(equations)'!U222,1,'Loomis-Task5(equations)'!AC222,"Mass",3,"HTPB",90,"IPDI (ARC)",10,"AIR (500 K)",100,"OPT:FOX","O","OF",'Loomis-Task5(equations)'!M222,1,0,"ISPV",FALSE,FALSE)</f>
        <v>#NAME?</v>
      </c>
      <c r="Q222" s="23" t="e">
        <f t="shared" ca="1" si="87"/>
        <v>#NAME?</v>
      </c>
      <c r="R222" s="25" t="e">
        <f t="shared" ca="1" si="88"/>
        <v>#NAME?</v>
      </c>
      <c r="S222" s="23" t="e">
        <f t="shared" ca="1" si="100"/>
        <v>#NAME?</v>
      </c>
      <c r="T222" s="23" t="e">
        <f t="shared" ca="1" si="89"/>
        <v>#NAME?</v>
      </c>
      <c r="U222" s="25" t="e">
        <f t="shared" ca="1" si="99"/>
        <v>#NAME?</v>
      </c>
      <c r="V222" s="25" t="e">
        <f t="shared" ca="1" si="97"/>
        <v>#NAME?</v>
      </c>
      <c r="W222" s="25" t="e">
        <f t="shared" ca="1" si="90"/>
        <v>#NAME?</v>
      </c>
      <c r="X222" s="25" t="e">
        <f t="shared" ca="1" si="91"/>
        <v>#NAME?</v>
      </c>
      <c r="Y222" t="e">
        <f t="shared" ca="1" si="101"/>
        <v>#NAME?</v>
      </c>
      <c r="Z222" s="25" t="e">
        <f t="shared" ca="1" si="92"/>
        <v>#NAME?</v>
      </c>
      <c r="AA222" s="26" t="e">
        <f t="shared" ca="1" si="98"/>
        <v>#NAME?</v>
      </c>
      <c r="AB222" s="27" t="e">
        <f t="shared" ca="1" si="93"/>
        <v>#NAME?</v>
      </c>
      <c r="AC222" s="28" t="e">
        <f t="shared" ca="1" si="94"/>
        <v>#NAME?</v>
      </c>
    </row>
    <row r="223" spans="1:29" x14ac:dyDescent="0.25">
      <c r="A223">
        <v>204</v>
      </c>
      <c r="B223">
        <v>2.04</v>
      </c>
      <c r="C223">
        <f t="shared" si="78"/>
        <v>5.04</v>
      </c>
      <c r="D223">
        <f t="shared" si="79"/>
        <v>48.492084066429541</v>
      </c>
      <c r="E223">
        <f t="shared" si="80"/>
        <v>1393.359173720145</v>
      </c>
      <c r="F223" s="23" t="e">
        <f t="shared" ca="1" si="95"/>
        <v>#NAME?</v>
      </c>
      <c r="G223">
        <f t="shared" si="81"/>
        <v>8</v>
      </c>
      <c r="H223">
        <f t="shared" si="82"/>
        <v>900</v>
      </c>
      <c r="I223" s="23">
        <f t="shared" si="83"/>
        <v>79.801479949426493</v>
      </c>
      <c r="J223">
        <f t="shared" si="84"/>
        <v>0.10024876737962669</v>
      </c>
      <c r="K223" s="24" t="e">
        <f t="shared" ca="1" si="85"/>
        <v>#NAME?</v>
      </c>
      <c r="L223" s="23" t="e">
        <f t="shared" ca="1" si="77"/>
        <v>#NAME?</v>
      </c>
      <c r="M223" s="25" t="e">
        <f t="shared" ca="1" si="96"/>
        <v>#NAME?</v>
      </c>
      <c r="N223" s="26" t="e">
        <f ca="1">[1]!CEQUEL("ROCKET","AR",'Loomis-Task5(equations)'!$B$15,1,'Loomis-Task5(equations)'!$B$4,"Mass",3,"HTPB",90,"IPDI (ARC)",10,"AIR (500 K)",100,"OPT:FOX","O","OF",'Loomis-Task5(equations)'!M223,1,0,"CSTAR",FALSE,FALSE)</f>
        <v>#NAME?</v>
      </c>
      <c r="O223" s="26" t="e">
        <f t="shared" ca="1" si="86"/>
        <v>#NAME?</v>
      </c>
      <c r="P223" s="25" t="e">
        <f ca="1">[1]!CEQUEL("ROCKET","AR",'Loomis-Task5(equations)'!U223,1,'Loomis-Task5(equations)'!AC223,"Mass",3,"HTPB",90,"IPDI (ARC)",10,"AIR (500 K)",100,"OPT:FOX","O","OF",'Loomis-Task5(equations)'!M223,1,0,"ISPV",FALSE,FALSE)</f>
        <v>#NAME?</v>
      </c>
      <c r="Q223" s="23" t="e">
        <f t="shared" ca="1" si="87"/>
        <v>#NAME?</v>
      </c>
      <c r="R223" s="25" t="e">
        <f t="shared" ca="1" si="88"/>
        <v>#NAME?</v>
      </c>
      <c r="S223" s="23" t="e">
        <f t="shared" ca="1" si="100"/>
        <v>#NAME?</v>
      </c>
      <c r="T223" s="23" t="e">
        <f t="shared" ca="1" si="89"/>
        <v>#NAME?</v>
      </c>
      <c r="U223" s="25" t="e">
        <f t="shared" ca="1" si="99"/>
        <v>#NAME?</v>
      </c>
      <c r="V223" s="25" t="e">
        <f t="shared" ca="1" si="97"/>
        <v>#NAME?</v>
      </c>
      <c r="W223" s="25" t="e">
        <f t="shared" ca="1" si="90"/>
        <v>#NAME?</v>
      </c>
      <c r="X223" s="25" t="e">
        <f t="shared" ca="1" si="91"/>
        <v>#NAME?</v>
      </c>
      <c r="Y223" t="e">
        <f t="shared" ca="1" si="101"/>
        <v>#NAME?</v>
      </c>
      <c r="Z223" s="25" t="e">
        <f t="shared" ca="1" si="92"/>
        <v>#NAME?</v>
      </c>
      <c r="AA223" s="26" t="e">
        <f t="shared" ca="1" si="98"/>
        <v>#NAME?</v>
      </c>
      <c r="AB223" s="27" t="e">
        <f t="shared" ca="1" si="93"/>
        <v>#NAME?</v>
      </c>
      <c r="AC223" s="28" t="e">
        <f t="shared" ca="1" si="94"/>
        <v>#NAME?</v>
      </c>
    </row>
    <row r="224" spans="1:29" x14ac:dyDescent="0.25">
      <c r="A224">
        <v>205</v>
      </c>
      <c r="B224">
        <v>2.0499999999999998</v>
      </c>
      <c r="C224">
        <f t="shared" si="78"/>
        <v>5.05</v>
      </c>
      <c r="D224">
        <f t="shared" si="79"/>
        <v>48.030424638374122</v>
      </c>
      <c r="E224">
        <f t="shared" si="80"/>
        <v>1396.1237752553041</v>
      </c>
      <c r="F224" s="23" t="e">
        <f t="shared" ca="1" si="95"/>
        <v>#NAME?</v>
      </c>
      <c r="G224">
        <f t="shared" si="81"/>
        <v>8</v>
      </c>
      <c r="H224">
        <f t="shared" si="82"/>
        <v>900</v>
      </c>
      <c r="I224" s="23">
        <f t="shared" si="83"/>
        <v>80.118466648173694</v>
      </c>
      <c r="J224">
        <f t="shared" si="84"/>
        <v>9.985213565220373E-2</v>
      </c>
      <c r="K224" s="24" t="e">
        <f t="shared" ca="1" si="85"/>
        <v>#NAME?</v>
      </c>
      <c r="L224" s="23" t="e">
        <f t="shared" ca="1" si="77"/>
        <v>#NAME?</v>
      </c>
      <c r="M224" s="25" t="e">
        <f t="shared" ca="1" si="96"/>
        <v>#NAME?</v>
      </c>
      <c r="N224" s="26" t="e">
        <f ca="1">[1]!CEQUEL("ROCKET","AR",'Loomis-Task5(equations)'!$B$15,1,'Loomis-Task5(equations)'!$B$4,"Mass",3,"HTPB",90,"IPDI (ARC)",10,"AIR (500 K)",100,"OPT:FOX","O","OF",'Loomis-Task5(equations)'!M224,1,0,"CSTAR",FALSE,FALSE)</f>
        <v>#NAME?</v>
      </c>
      <c r="O224" s="26" t="e">
        <f t="shared" ca="1" si="86"/>
        <v>#NAME?</v>
      </c>
      <c r="P224" s="25" t="e">
        <f ca="1">[1]!CEQUEL("ROCKET","AR",'Loomis-Task5(equations)'!U224,1,'Loomis-Task5(equations)'!AC224,"Mass",3,"HTPB",90,"IPDI (ARC)",10,"AIR (500 K)",100,"OPT:FOX","O","OF",'Loomis-Task5(equations)'!M224,1,0,"ISPV",FALSE,FALSE)</f>
        <v>#NAME?</v>
      </c>
      <c r="Q224" s="23" t="e">
        <f t="shared" ca="1" si="87"/>
        <v>#NAME?</v>
      </c>
      <c r="R224" s="25" t="e">
        <f t="shared" ca="1" si="88"/>
        <v>#NAME?</v>
      </c>
      <c r="S224" s="23" t="e">
        <f t="shared" ca="1" si="100"/>
        <v>#NAME?</v>
      </c>
      <c r="T224" s="23" t="e">
        <f t="shared" ca="1" si="89"/>
        <v>#NAME?</v>
      </c>
      <c r="U224" s="25" t="e">
        <f t="shared" ca="1" si="99"/>
        <v>#NAME?</v>
      </c>
      <c r="V224" s="25" t="e">
        <f t="shared" ca="1" si="97"/>
        <v>#NAME?</v>
      </c>
      <c r="W224" s="25" t="e">
        <f t="shared" ca="1" si="90"/>
        <v>#NAME?</v>
      </c>
      <c r="X224" s="25" t="e">
        <f t="shared" ca="1" si="91"/>
        <v>#NAME?</v>
      </c>
      <c r="Y224" t="e">
        <f t="shared" ca="1" si="101"/>
        <v>#NAME?</v>
      </c>
      <c r="Z224" s="25" t="e">
        <f t="shared" ca="1" si="92"/>
        <v>#NAME?</v>
      </c>
      <c r="AA224" s="26" t="e">
        <f t="shared" ca="1" si="98"/>
        <v>#NAME?</v>
      </c>
      <c r="AB224" s="27" t="e">
        <f t="shared" ca="1" si="93"/>
        <v>#NAME?</v>
      </c>
      <c r="AC224" s="28" t="e">
        <f t="shared" ca="1" si="94"/>
        <v>#NAME?</v>
      </c>
    </row>
    <row r="225" spans="1:29" x14ac:dyDescent="0.25">
      <c r="A225">
        <v>206</v>
      </c>
      <c r="B225">
        <v>2.06</v>
      </c>
      <c r="C225">
        <f t="shared" si="78"/>
        <v>5.0600000000000005</v>
      </c>
      <c r="D225">
        <f t="shared" si="79"/>
        <v>47.567850127210519</v>
      </c>
      <c r="E225">
        <f t="shared" si="80"/>
        <v>1398.8883767904631</v>
      </c>
      <c r="F225" s="23" t="e">
        <f t="shared" ca="1" si="95"/>
        <v>#NAME?</v>
      </c>
      <c r="G225">
        <f t="shared" si="81"/>
        <v>8</v>
      </c>
      <c r="H225">
        <f t="shared" si="82"/>
        <v>900</v>
      </c>
      <c r="I225" s="23">
        <f t="shared" si="83"/>
        <v>80.436081665451638</v>
      </c>
      <c r="J225">
        <f t="shared" si="84"/>
        <v>9.9457853171832283E-2</v>
      </c>
      <c r="K225" s="24" t="e">
        <f t="shared" ca="1" si="85"/>
        <v>#NAME?</v>
      </c>
      <c r="L225" s="23" t="e">
        <f t="shared" ca="1" si="77"/>
        <v>#NAME?</v>
      </c>
      <c r="M225" s="25" t="e">
        <f t="shared" ca="1" si="96"/>
        <v>#NAME?</v>
      </c>
      <c r="N225" s="26" t="e">
        <f ca="1">[1]!CEQUEL("ROCKET","AR",'Loomis-Task5(equations)'!$B$15,1,'Loomis-Task5(equations)'!$B$4,"Mass",3,"HTPB",90,"IPDI (ARC)",10,"AIR (500 K)",100,"OPT:FOX","O","OF",'Loomis-Task5(equations)'!M225,1,0,"CSTAR",FALSE,FALSE)</f>
        <v>#NAME?</v>
      </c>
      <c r="O225" s="26" t="e">
        <f t="shared" ca="1" si="86"/>
        <v>#NAME?</v>
      </c>
      <c r="P225" s="25" t="e">
        <f ca="1">[1]!CEQUEL("ROCKET","AR",'Loomis-Task5(equations)'!U225,1,'Loomis-Task5(equations)'!AC225,"Mass",3,"HTPB",90,"IPDI (ARC)",10,"AIR (500 K)",100,"OPT:FOX","O","OF",'Loomis-Task5(equations)'!M225,1,0,"ISPV",FALSE,FALSE)</f>
        <v>#NAME?</v>
      </c>
      <c r="Q225" s="23" t="e">
        <f t="shared" ca="1" si="87"/>
        <v>#NAME?</v>
      </c>
      <c r="R225" s="25" t="e">
        <f t="shared" ca="1" si="88"/>
        <v>#NAME?</v>
      </c>
      <c r="S225" s="23" t="e">
        <f t="shared" ca="1" si="100"/>
        <v>#NAME?</v>
      </c>
      <c r="T225" s="23" t="e">
        <f t="shared" ca="1" si="89"/>
        <v>#NAME?</v>
      </c>
      <c r="U225" s="25" t="e">
        <f t="shared" ca="1" si="99"/>
        <v>#NAME?</v>
      </c>
      <c r="V225" s="25" t="e">
        <f t="shared" ca="1" si="97"/>
        <v>#NAME?</v>
      </c>
      <c r="W225" s="25" t="e">
        <f t="shared" ca="1" si="90"/>
        <v>#NAME?</v>
      </c>
      <c r="X225" s="25" t="e">
        <f t="shared" ca="1" si="91"/>
        <v>#NAME?</v>
      </c>
      <c r="Y225" t="e">
        <f t="shared" ca="1" si="101"/>
        <v>#NAME?</v>
      </c>
      <c r="Z225" s="25" t="e">
        <f t="shared" ca="1" si="92"/>
        <v>#NAME?</v>
      </c>
      <c r="AA225" s="26" t="e">
        <f t="shared" ca="1" si="98"/>
        <v>#NAME?</v>
      </c>
      <c r="AB225" s="27" t="e">
        <f t="shared" ca="1" si="93"/>
        <v>#NAME?</v>
      </c>
      <c r="AC225" s="28" t="e">
        <f t="shared" ca="1" si="94"/>
        <v>#NAME?</v>
      </c>
    </row>
    <row r="226" spans="1:29" x14ac:dyDescent="0.25">
      <c r="A226">
        <v>207</v>
      </c>
      <c r="B226">
        <v>2.0699999999999998</v>
      </c>
      <c r="C226">
        <f t="shared" si="78"/>
        <v>5.07</v>
      </c>
      <c r="D226">
        <f t="shared" si="79"/>
        <v>47.104360532938813</v>
      </c>
      <c r="E226">
        <f t="shared" si="80"/>
        <v>1401.6529783256221</v>
      </c>
      <c r="F226" s="23" t="e">
        <f t="shared" ca="1" si="95"/>
        <v>#NAME?</v>
      </c>
      <c r="G226">
        <f t="shared" si="81"/>
        <v>8</v>
      </c>
      <c r="H226">
        <f t="shared" si="82"/>
        <v>900</v>
      </c>
      <c r="I226" s="23">
        <f t="shared" si="83"/>
        <v>80.754325001260284</v>
      </c>
      <c r="J226">
        <f t="shared" si="84"/>
        <v>9.906590142230956E-2</v>
      </c>
      <c r="K226" s="24" t="e">
        <f t="shared" ca="1" si="85"/>
        <v>#NAME?</v>
      </c>
      <c r="L226" s="23" t="e">
        <f t="shared" ca="1" si="77"/>
        <v>#NAME?</v>
      </c>
      <c r="M226" s="25" t="e">
        <f t="shared" ca="1" si="96"/>
        <v>#NAME?</v>
      </c>
      <c r="N226" s="26" t="e">
        <f ca="1">[1]!CEQUEL("ROCKET","AR",'Loomis-Task5(equations)'!$B$15,1,'Loomis-Task5(equations)'!$B$4,"Mass",3,"HTPB",90,"IPDI (ARC)",10,"AIR (500 K)",100,"OPT:FOX","O","OF",'Loomis-Task5(equations)'!M226,1,0,"CSTAR",FALSE,FALSE)</f>
        <v>#NAME?</v>
      </c>
      <c r="O226" s="26" t="e">
        <f t="shared" ca="1" si="86"/>
        <v>#NAME?</v>
      </c>
      <c r="P226" s="25" t="e">
        <f ca="1">[1]!CEQUEL("ROCKET","AR",'Loomis-Task5(equations)'!U226,1,'Loomis-Task5(equations)'!AC226,"Mass",3,"HTPB",90,"IPDI (ARC)",10,"AIR (500 K)",100,"OPT:FOX","O","OF",'Loomis-Task5(equations)'!M226,1,0,"ISPV",FALSE,FALSE)</f>
        <v>#NAME?</v>
      </c>
      <c r="Q226" s="23" t="e">
        <f t="shared" ca="1" si="87"/>
        <v>#NAME?</v>
      </c>
      <c r="R226" s="25" t="e">
        <f t="shared" ca="1" si="88"/>
        <v>#NAME?</v>
      </c>
      <c r="S226" s="23" t="e">
        <f t="shared" ca="1" si="100"/>
        <v>#NAME?</v>
      </c>
      <c r="T226" s="23" t="e">
        <f t="shared" ca="1" si="89"/>
        <v>#NAME?</v>
      </c>
      <c r="U226" s="25" t="e">
        <f t="shared" ca="1" si="99"/>
        <v>#NAME?</v>
      </c>
      <c r="V226" s="25" t="e">
        <f t="shared" ca="1" si="97"/>
        <v>#NAME?</v>
      </c>
      <c r="W226" s="25" t="e">
        <f t="shared" ca="1" si="90"/>
        <v>#NAME?</v>
      </c>
      <c r="X226" s="25" t="e">
        <f t="shared" ca="1" si="91"/>
        <v>#NAME?</v>
      </c>
      <c r="Y226" t="e">
        <f t="shared" ca="1" si="101"/>
        <v>#NAME?</v>
      </c>
      <c r="Z226" s="25" t="e">
        <f t="shared" ca="1" si="92"/>
        <v>#NAME?</v>
      </c>
      <c r="AA226" s="26" t="e">
        <f t="shared" ca="1" si="98"/>
        <v>#NAME?</v>
      </c>
      <c r="AB226" s="27" t="e">
        <f t="shared" ca="1" si="93"/>
        <v>#NAME?</v>
      </c>
      <c r="AC226" s="28" t="e">
        <f t="shared" ca="1" si="94"/>
        <v>#NAME?</v>
      </c>
    </row>
    <row r="227" spans="1:29" x14ac:dyDescent="0.25">
      <c r="A227">
        <v>208</v>
      </c>
      <c r="B227">
        <v>2.08</v>
      </c>
      <c r="C227">
        <f t="shared" si="78"/>
        <v>5.08</v>
      </c>
      <c r="D227">
        <f t="shared" si="79"/>
        <v>46.639955855558973</v>
      </c>
      <c r="E227">
        <f t="shared" si="80"/>
        <v>1404.4175798607812</v>
      </c>
      <c r="F227" s="23" t="e">
        <f t="shared" ca="1" si="95"/>
        <v>#NAME?</v>
      </c>
      <c r="G227">
        <f t="shared" si="81"/>
        <v>8</v>
      </c>
      <c r="H227">
        <f t="shared" si="82"/>
        <v>900</v>
      </c>
      <c r="I227" s="23">
        <f t="shared" si="83"/>
        <v>81.073196655599631</v>
      </c>
      <c r="J227">
        <f t="shared" si="84"/>
        <v>9.8676262069499254E-2</v>
      </c>
      <c r="K227" s="24" t="e">
        <f t="shared" ca="1" si="85"/>
        <v>#NAME?</v>
      </c>
      <c r="L227" s="23" t="e">
        <f t="shared" ca="1" si="77"/>
        <v>#NAME?</v>
      </c>
      <c r="M227" s="25" t="e">
        <f t="shared" ca="1" si="96"/>
        <v>#NAME?</v>
      </c>
      <c r="N227" s="26" t="e">
        <f ca="1">[1]!CEQUEL("ROCKET","AR",'Loomis-Task5(equations)'!$B$15,1,'Loomis-Task5(equations)'!$B$4,"Mass",3,"HTPB",90,"IPDI (ARC)",10,"AIR (500 K)",100,"OPT:FOX","O","OF",'Loomis-Task5(equations)'!M227,1,0,"CSTAR",FALSE,FALSE)</f>
        <v>#NAME?</v>
      </c>
      <c r="O227" s="26" t="e">
        <f t="shared" ca="1" si="86"/>
        <v>#NAME?</v>
      </c>
      <c r="P227" s="25" t="e">
        <f ca="1">[1]!CEQUEL("ROCKET","AR",'Loomis-Task5(equations)'!U227,1,'Loomis-Task5(equations)'!AC227,"Mass",3,"HTPB",90,"IPDI (ARC)",10,"AIR (500 K)",100,"OPT:FOX","O","OF",'Loomis-Task5(equations)'!M227,1,0,"ISPV",FALSE,FALSE)</f>
        <v>#NAME?</v>
      </c>
      <c r="Q227" s="23" t="e">
        <f t="shared" ca="1" si="87"/>
        <v>#NAME?</v>
      </c>
      <c r="R227" s="25" t="e">
        <f t="shared" ca="1" si="88"/>
        <v>#NAME?</v>
      </c>
      <c r="S227" s="23" t="e">
        <f t="shared" ca="1" si="100"/>
        <v>#NAME?</v>
      </c>
      <c r="T227" s="23" t="e">
        <f t="shared" ca="1" si="89"/>
        <v>#NAME?</v>
      </c>
      <c r="U227" s="25" t="e">
        <f t="shared" ca="1" si="99"/>
        <v>#NAME?</v>
      </c>
      <c r="V227" s="25" t="e">
        <f t="shared" ca="1" si="97"/>
        <v>#NAME?</v>
      </c>
      <c r="W227" s="25" t="e">
        <f t="shared" ca="1" si="90"/>
        <v>#NAME?</v>
      </c>
      <c r="X227" s="25" t="e">
        <f t="shared" ca="1" si="91"/>
        <v>#NAME?</v>
      </c>
      <c r="Y227" t="e">
        <f t="shared" ca="1" si="101"/>
        <v>#NAME?</v>
      </c>
      <c r="Z227" s="25" t="e">
        <f t="shared" ca="1" si="92"/>
        <v>#NAME?</v>
      </c>
      <c r="AA227" s="26" t="e">
        <f t="shared" ca="1" si="98"/>
        <v>#NAME?</v>
      </c>
      <c r="AB227" s="27" t="e">
        <f t="shared" ca="1" si="93"/>
        <v>#NAME?</v>
      </c>
      <c r="AC227" s="28" t="e">
        <f t="shared" ca="1" si="94"/>
        <v>#NAME?</v>
      </c>
    </row>
    <row r="228" spans="1:29" x14ac:dyDescent="0.25">
      <c r="A228">
        <v>209</v>
      </c>
      <c r="B228">
        <v>2.09</v>
      </c>
      <c r="C228">
        <f t="shared" si="78"/>
        <v>5.09</v>
      </c>
      <c r="D228">
        <f t="shared" si="79"/>
        <v>46.174636095071001</v>
      </c>
      <c r="E228">
        <f t="shared" si="80"/>
        <v>1407.1821813959402</v>
      </c>
      <c r="F228" s="23" t="e">
        <f t="shared" ca="1" si="95"/>
        <v>#NAME?</v>
      </c>
      <c r="G228">
        <f t="shared" si="81"/>
        <v>8</v>
      </c>
      <c r="H228">
        <f t="shared" si="82"/>
        <v>900</v>
      </c>
      <c r="I228" s="23">
        <f t="shared" si="83"/>
        <v>81.392696628469707</v>
      </c>
      <c r="J228">
        <f t="shared" si="84"/>
        <v>9.8288916959187511E-2</v>
      </c>
      <c r="K228" s="24" t="e">
        <f t="shared" ca="1" si="85"/>
        <v>#NAME?</v>
      </c>
      <c r="L228" s="23" t="e">
        <f t="shared" ca="1" si="77"/>
        <v>#NAME?</v>
      </c>
      <c r="M228" s="25" t="e">
        <f t="shared" ca="1" si="96"/>
        <v>#NAME?</v>
      </c>
      <c r="N228" s="26" t="e">
        <f ca="1">[1]!CEQUEL("ROCKET","AR",'Loomis-Task5(equations)'!$B$15,1,'Loomis-Task5(equations)'!$B$4,"Mass",3,"HTPB",90,"IPDI (ARC)",10,"AIR (500 K)",100,"OPT:FOX","O","OF",'Loomis-Task5(equations)'!M228,1,0,"CSTAR",FALSE,FALSE)</f>
        <v>#NAME?</v>
      </c>
      <c r="O228" s="26" t="e">
        <f t="shared" ca="1" si="86"/>
        <v>#NAME?</v>
      </c>
      <c r="P228" s="25" t="e">
        <f ca="1">[1]!CEQUEL("ROCKET","AR",'Loomis-Task5(equations)'!U228,1,'Loomis-Task5(equations)'!AC228,"Mass",3,"HTPB",90,"IPDI (ARC)",10,"AIR (500 K)",100,"OPT:FOX","O","OF",'Loomis-Task5(equations)'!M228,1,0,"ISPV",FALSE,FALSE)</f>
        <v>#NAME?</v>
      </c>
      <c r="Q228" s="23" t="e">
        <f t="shared" ca="1" si="87"/>
        <v>#NAME?</v>
      </c>
      <c r="R228" s="25" t="e">
        <f t="shared" ca="1" si="88"/>
        <v>#NAME?</v>
      </c>
      <c r="S228" s="23" t="e">
        <f t="shared" ca="1" si="100"/>
        <v>#NAME?</v>
      </c>
      <c r="T228" s="23" t="e">
        <f t="shared" ca="1" si="89"/>
        <v>#NAME?</v>
      </c>
      <c r="U228" s="25" t="e">
        <f t="shared" ca="1" si="99"/>
        <v>#NAME?</v>
      </c>
      <c r="V228" s="25" t="e">
        <f t="shared" ca="1" si="97"/>
        <v>#NAME?</v>
      </c>
      <c r="W228" s="25" t="e">
        <f t="shared" ca="1" si="90"/>
        <v>#NAME?</v>
      </c>
      <c r="X228" s="25" t="e">
        <f t="shared" ca="1" si="91"/>
        <v>#NAME?</v>
      </c>
      <c r="Y228" t="e">
        <f t="shared" ca="1" si="101"/>
        <v>#NAME?</v>
      </c>
      <c r="Z228" s="25" t="e">
        <f t="shared" ca="1" si="92"/>
        <v>#NAME?</v>
      </c>
      <c r="AA228" s="26" t="e">
        <f t="shared" ca="1" si="98"/>
        <v>#NAME?</v>
      </c>
      <c r="AB228" s="27" t="e">
        <f t="shared" ca="1" si="93"/>
        <v>#NAME?</v>
      </c>
      <c r="AC228" s="28" t="e">
        <f t="shared" ca="1" si="94"/>
        <v>#NAME?</v>
      </c>
    </row>
    <row r="229" spans="1:29" x14ac:dyDescent="0.25">
      <c r="A229">
        <v>210</v>
      </c>
      <c r="B229">
        <v>2.1</v>
      </c>
      <c r="C229">
        <f t="shared" si="78"/>
        <v>5.0999999999999996</v>
      </c>
      <c r="D229">
        <f t="shared" si="79"/>
        <v>45.708401251474868</v>
      </c>
      <c r="E229">
        <f t="shared" si="80"/>
        <v>1409.9467829310991</v>
      </c>
      <c r="F229" s="23" t="e">
        <f t="shared" ca="1" si="95"/>
        <v>#NAME?</v>
      </c>
      <c r="G229">
        <f t="shared" si="81"/>
        <v>8</v>
      </c>
      <c r="H229">
        <f t="shared" si="82"/>
        <v>900</v>
      </c>
      <c r="I229" s="23">
        <f t="shared" si="83"/>
        <v>81.712824919870513</v>
      </c>
      <c r="J229">
        <f t="shared" si="84"/>
        <v>9.79038481149683E-2</v>
      </c>
      <c r="K229" s="24" t="e">
        <f t="shared" ca="1" si="85"/>
        <v>#NAME?</v>
      </c>
      <c r="L229" s="23" t="e">
        <f t="shared" ca="1" si="77"/>
        <v>#NAME?</v>
      </c>
      <c r="M229" s="25" t="e">
        <f t="shared" ca="1" si="96"/>
        <v>#NAME?</v>
      </c>
      <c r="N229" s="26" t="e">
        <f ca="1">[1]!CEQUEL("ROCKET","AR",'Loomis-Task5(equations)'!$B$15,1,'Loomis-Task5(equations)'!$B$4,"Mass",3,"HTPB",90,"IPDI (ARC)",10,"AIR (500 K)",100,"OPT:FOX","O","OF",'Loomis-Task5(equations)'!M229,1,0,"CSTAR",FALSE,FALSE)</f>
        <v>#NAME?</v>
      </c>
      <c r="O229" s="26" t="e">
        <f t="shared" ca="1" si="86"/>
        <v>#NAME?</v>
      </c>
      <c r="P229" s="25" t="e">
        <f ca="1">[1]!CEQUEL("ROCKET","AR",'Loomis-Task5(equations)'!U229,1,'Loomis-Task5(equations)'!AC229,"Mass",3,"HTPB",90,"IPDI (ARC)",10,"AIR (500 K)",100,"OPT:FOX","O","OF",'Loomis-Task5(equations)'!M229,1,0,"ISPV",FALSE,FALSE)</f>
        <v>#NAME?</v>
      </c>
      <c r="Q229" s="23" t="e">
        <f t="shared" ca="1" si="87"/>
        <v>#NAME?</v>
      </c>
      <c r="R229" s="25" t="e">
        <f t="shared" ca="1" si="88"/>
        <v>#NAME?</v>
      </c>
      <c r="S229" s="23" t="e">
        <f t="shared" ca="1" si="100"/>
        <v>#NAME?</v>
      </c>
      <c r="T229" s="23" t="e">
        <f t="shared" ca="1" si="89"/>
        <v>#NAME?</v>
      </c>
      <c r="U229" s="25" t="e">
        <f t="shared" ca="1" si="99"/>
        <v>#NAME?</v>
      </c>
      <c r="V229" s="25" t="e">
        <f t="shared" ca="1" si="97"/>
        <v>#NAME?</v>
      </c>
      <c r="W229" s="25" t="e">
        <f t="shared" ca="1" si="90"/>
        <v>#NAME?</v>
      </c>
      <c r="X229" s="25" t="e">
        <f t="shared" ca="1" si="91"/>
        <v>#NAME?</v>
      </c>
      <c r="Y229" t="e">
        <f t="shared" ca="1" si="101"/>
        <v>#NAME?</v>
      </c>
      <c r="Z229" s="25" t="e">
        <f t="shared" ca="1" si="92"/>
        <v>#NAME?</v>
      </c>
      <c r="AA229" s="26" t="e">
        <f t="shared" ca="1" si="98"/>
        <v>#NAME?</v>
      </c>
      <c r="AB229" s="27" t="e">
        <f t="shared" ca="1" si="93"/>
        <v>#NAME?</v>
      </c>
      <c r="AC229" s="28" t="e">
        <f t="shared" ca="1" si="94"/>
        <v>#NAME?</v>
      </c>
    </row>
    <row r="230" spans="1:29" x14ac:dyDescent="0.25">
      <c r="A230">
        <v>211</v>
      </c>
      <c r="B230">
        <v>2.11</v>
      </c>
      <c r="C230">
        <f t="shared" si="78"/>
        <v>5.1099999999999994</v>
      </c>
      <c r="D230">
        <f t="shared" si="79"/>
        <v>45.241251324770623</v>
      </c>
      <c r="E230">
        <f t="shared" si="80"/>
        <v>1412.7113844662581</v>
      </c>
      <c r="F230" s="23" t="e">
        <f t="shared" ca="1" si="95"/>
        <v>#NAME?</v>
      </c>
      <c r="G230">
        <f t="shared" si="81"/>
        <v>8</v>
      </c>
      <c r="H230">
        <f t="shared" si="82"/>
        <v>900</v>
      </c>
      <c r="I230" s="23">
        <f t="shared" si="83"/>
        <v>82.033581529802021</v>
      </c>
      <c r="J230">
        <f t="shared" si="84"/>
        <v>9.7521037736157792E-2</v>
      </c>
      <c r="K230" s="24" t="e">
        <f t="shared" ca="1" si="85"/>
        <v>#NAME?</v>
      </c>
      <c r="L230" s="23" t="e">
        <f t="shared" ca="1" si="77"/>
        <v>#NAME?</v>
      </c>
      <c r="M230" s="25" t="e">
        <f t="shared" ca="1" si="96"/>
        <v>#NAME?</v>
      </c>
      <c r="N230" s="26" t="e">
        <f ca="1">[1]!CEQUEL("ROCKET","AR",'Loomis-Task5(equations)'!$B$15,1,'Loomis-Task5(equations)'!$B$4,"Mass",3,"HTPB",90,"IPDI (ARC)",10,"AIR (500 K)",100,"OPT:FOX","O","OF",'Loomis-Task5(equations)'!M230,1,0,"CSTAR",FALSE,FALSE)</f>
        <v>#NAME?</v>
      </c>
      <c r="O230" s="26" t="e">
        <f t="shared" ca="1" si="86"/>
        <v>#NAME?</v>
      </c>
      <c r="P230" s="25" t="e">
        <f ca="1">[1]!CEQUEL("ROCKET","AR",'Loomis-Task5(equations)'!U230,1,'Loomis-Task5(equations)'!AC230,"Mass",3,"HTPB",90,"IPDI (ARC)",10,"AIR (500 K)",100,"OPT:FOX","O","OF",'Loomis-Task5(equations)'!M230,1,0,"ISPV",FALSE,FALSE)</f>
        <v>#NAME?</v>
      </c>
      <c r="Q230" s="23" t="e">
        <f t="shared" ca="1" si="87"/>
        <v>#NAME?</v>
      </c>
      <c r="R230" s="25" t="e">
        <f t="shared" ca="1" si="88"/>
        <v>#NAME?</v>
      </c>
      <c r="S230" s="23" t="e">
        <f t="shared" ca="1" si="100"/>
        <v>#NAME?</v>
      </c>
      <c r="T230" s="23" t="e">
        <f t="shared" ca="1" si="89"/>
        <v>#NAME?</v>
      </c>
      <c r="U230" s="25" t="e">
        <f t="shared" ca="1" si="99"/>
        <v>#NAME?</v>
      </c>
      <c r="V230" s="25" t="e">
        <f t="shared" ca="1" si="97"/>
        <v>#NAME?</v>
      </c>
      <c r="W230" s="25" t="e">
        <f t="shared" ca="1" si="90"/>
        <v>#NAME?</v>
      </c>
      <c r="X230" s="25" t="e">
        <f t="shared" ca="1" si="91"/>
        <v>#NAME?</v>
      </c>
      <c r="Y230" t="e">
        <f t="shared" ca="1" si="101"/>
        <v>#NAME?</v>
      </c>
      <c r="Z230" s="25" t="e">
        <f t="shared" ca="1" si="92"/>
        <v>#NAME?</v>
      </c>
      <c r="AA230" s="26" t="e">
        <f t="shared" ca="1" si="98"/>
        <v>#NAME?</v>
      </c>
      <c r="AB230" s="27" t="e">
        <f t="shared" ca="1" si="93"/>
        <v>#NAME?</v>
      </c>
      <c r="AC230" s="28" t="e">
        <f t="shared" ca="1" si="94"/>
        <v>#NAME?</v>
      </c>
    </row>
    <row r="231" spans="1:29" x14ac:dyDescent="0.25">
      <c r="A231">
        <v>212</v>
      </c>
      <c r="B231">
        <v>2.12</v>
      </c>
      <c r="C231">
        <f t="shared" si="78"/>
        <v>5.12</v>
      </c>
      <c r="D231">
        <f t="shared" si="79"/>
        <v>44.773186314958195</v>
      </c>
      <c r="E231">
        <f t="shared" si="80"/>
        <v>1415.4759860014174</v>
      </c>
      <c r="F231" s="23" t="e">
        <f t="shared" ca="1" si="95"/>
        <v>#NAME?</v>
      </c>
      <c r="G231">
        <f t="shared" si="81"/>
        <v>8</v>
      </c>
      <c r="H231">
        <f t="shared" si="82"/>
        <v>900</v>
      </c>
      <c r="I231" s="23">
        <f t="shared" si="83"/>
        <v>82.354966458264272</v>
      </c>
      <c r="J231">
        <f t="shared" si="84"/>
        <v>9.7140468195736906E-2</v>
      </c>
      <c r="K231" s="24" t="e">
        <f t="shared" ca="1" si="85"/>
        <v>#NAME?</v>
      </c>
      <c r="L231" s="23" t="e">
        <f t="shared" ca="1" si="77"/>
        <v>#NAME?</v>
      </c>
      <c r="M231" s="25" t="e">
        <f t="shared" ca="1" si="96"/>
        <v>#NAME?</v>
      </c>
      <c r="N231" s="26" t="e">
        <f ca="1">[1]!CEQUEL("ROCKET","AR",'Loomis-Task5(equations)'!$B$15,1,'Loomis-Task5(equations)'!$B$4,"Mass",3,"HTPB",90,"IPDI (ARC)",10,"AIR (500 K)",100,"OPT:FOX","O","OF",'Loomis-Task5(equations)'!M231,1,0,"CSTAR",FALSE,FALSE)</f>
        <v>#NAME?</v>
      </c>
      <c r="O231" s="26" t="e">
        <f t="shared" ca="1" si="86"/>
        <v>#NAME?</v>
      </c>
      <c r="P231" s="25" t="e">
        <f ca="1">[1]!CEQUEL("ROCKET","AR",'Loomis-Task5(equations)'!U231,1,'Loomis-Task5(equations)'!AC231,"Mass",3,"HTPB",90,"IPDI (ARC)",10,"AIR (500 K)",100,"OPT:FOX","O","OF",'Loomis-Task5(equations)'!M231,1,0,"ISPV",FALSE,FALSE)</f>
        <v>#NAME?</v>
      </c>
      <c r="Q231" s="23" t="e">
        <f t="shared" ca="1" si="87"/>
        <v>#NAME?</v>
      </c>
      <c r="R231" s="25" t="e">
        <f t="shared" ca="1" si="88"/>
        <v>#NAME?</v>
      </c>
      <c r="S231" s="23" t="e">
        <f t="shared" ca="1" si="100"/>
        <v>#NAME?</v>
      </c>
      <c r="T231" s="23" t="e">
        <f t="shared" ca="1" si="89"/>
        <v>#NAME?</v>
      </c>
      <c r="U231" s="25" t="e">
        <f t="shared" ca="1" si="99"/>
        <v>#NAME?</v>
      </c>
      <c r="V231" s="25" t="e">
        <f t="shared" ca="1" si="97"/>
        <v>#NAME?</v>
      </c>
      <c r="W231" s="25" t="e">
        <f t="shared" ca="1" si="90"/>
        <v>#NAME?</v>
      </c>
      <c r="X231" s="25" t="e">
        <f t="shared" ca="1" si="91"/>
        <v>#NAME?</v>
      </c>
      <c r="Y231" t="e">
        <f t="shared" ca="1" si="101"/>
        <v>#NAME?</v>
      </c>
      <c r="Z231" s="25" t="e">
        <f t="shared" ca="1" si="92"/>
        <v>#NAME?</v>
      </c>
      <c r="AA231" s="26" t="e">
        <f t="shared" ca="1" si="98"/>
        <v>#NAME?</v>
      </c>
      <c r="AB231" s="27" t="e">
        <f t="shared" ca="1" si="93"/>
        <v>#NAME?</v>
      </c>
      <c r="AC231" s="28" t="e">
        <f t="shared" ca="1" si="94"/>
        <v>#NAME?</v>
      </c>
    </row>
    <row r="232" spans="1:29" x14ac:dyDescent="0.25">
      <c r="A232">
        <v>213</v>
      </c>
      <c r="B232">
        <v>2.13</v>
      </c>
      <c r="C232">
        <f t="shared" si="78"/>
        <v>5.13</v>
      </c>
      <c r="D232">
        <f t="shared" si="79"/>
        <v>44.304206222037664</v>
      </c>
      <c r="E232">
        <f t="shared" si="80"/>
        <v>1418.2405875365762</v>
      </c>
      <c r="F232" s="23" t="e">
        <f t="shared" ca="1" si="95"/>
        <v>#NAME?</v>
      </c>
      <c r="G232">
        <f t="shared" si="81"/>
        <v>8</v>
      </c>
      <c r="H232">
        <f t="shared" si="82"/>
        <v>900</v>
      </c>
      <c r="I232" s="23">
        <f t="shared" si="83"/>
        <v>82.676979705257224</v>
      </c>
      <c r="J232">
        <f t="shared" si="84"/>
        <v>9.6762122038322351E-2</v>
      </c>
      <c r="K232" s="24" t="e">
        <f t="shared" ca="1" si="85"/>
        <v>#NAME?</v>
      </c>
      <c r="L232" s="23" t="e">
        <f t="shared" ca="1" si="77"/>
        <v>#NAME?</v>
      </c>
      <c r="M232" s="25" t="e">
        <f t="shared" ca="1" si="96"/>
        <v>#NAME?</v>
      </c>
      <c r="N232" s="26" t="e">
        <f ca="1">[1]!CEQUEL("ROCKET","AR",'Loomis-Task5(equations)'!$B$15,1,'Loomis-Task5(equations)'!$B$4,"Mass",3,"HTPB",90,"IPDI (ARC)",10,"AIR (500 K)",100,"OPT:FOX","O","OF",'Loomis-Task5(equations)'!M232,1,0,"CSTAR",FALSE,FALSE)</f>
        <v>#NAME?</v>
      </c>
      <c r="O232" s="26" t="e">
        <f t="shared" ca="1" si="86"/>
        <v>#NAME?</v>
      </c>
      <c r="P232" s="25" t="e">
        <f ca="1">[1]!CEQUEL("ROCKET","AR",'Loomis-Task5(equations)'!U232,1,'Loomis-Task5(equations)'!AC232,"Mass",3,"HTPB",90,"IPDI (ARC)",10,"AIR (500 K)",100,"OPT:FOX","O","OF",'Loomis-Task5(equations)'!M232,1,0,"ISPV",FALSE,FALSE)</f>
        <v>#NAME?</v>
      </c>
      <c r="Q232" s="23" t="e">
        <f t="shared" ca="1" si="87"/>
        <v>#NAME?</v>
      </c>
      <c r="R232" s="25" t="e">
        <f t="shared" ca="1" si="88"/>
        <v>#NAME?</v>
      </c>
      <c r="S232" s="23" t="e">
        <f t="shared" ca="1" si="100"/>
        <v>#NAME?</v>
      </c>
      <c r="T232" s="23" t="e">
        <f t="shared" ca="1" si="89"/>
        <v>#NAME?</v>
      </c>
      <c r="U232" s="25" t="e">
        <f t="shared" ca="1" si="99"/>
        <v>#NAME?</v>
      </c>
      <c r="V232" s="25" t="e">
        <f t="shared" ca="1" si="97"/>
        <v>#NAME?</v>
      </c>
      <c r="W232" s="25" t="e">
        <f t="shared" ca="1" si="90"/>
        <v>#NAME?</v>
      </c>
      <c r="X232" s="25" t="e">
        <f t="shared" ca="1" si="91"/>
        <v>#NAME?</v>
      </c>
      <c r="Y232" t="e">
        <f t="shared" ca="1" si="101"/>
        <v>#NAME?</v>
      </c>
      <c r="Z232" s="25" t="e">
        <f t="shared" ca="1" si="92"/>
        <v>#NAME?</v>
      </c>
      <c r="AA232" s="26" t="e">
        <f t="shared" ca="1" si="98"/>
        <v>#NAME?</v>
      </c>
      <c r="AB232" s="27" t="e">
        <f t="shared" ca="1" si="93"/>
        <v>#NAME?</v>
      </c>
      <c r="AC232" s="28" t="e">
        <f t="shared" ca="1" si="94"/>
        <v>#NAME?</v>
      </c>
    </row>
    <row r="233" spans="1:29" x14ac:dyDescent="0.25">
      <c r="A233">
        <v>214</v>
      </c>
      <c r="B233">
        <v>2.14</v>
      </c>
      <c r="C233">
        <f t="shared" si="78"/>
        <v>5.1400000000000006</v>
      </c>
      <c r="D233">
        <f t="shared" si="79"/>
        <v>43.834311046008956</v>
      </c>
      <c r="E233">
        <f t="shared" si="80"/>
        <v>1421.0051890717352</v>
      </c>
      <c r="F233" s="23" t="e">
        <f t="shared" ca="1" si="95"/>
        <v>#NAME?</v>
      </c>
      <c r="G233">
        <f t="shared" si="81"/>
        <v>8</v>
      </c>
      <c r="H233">
        <f t="shared" si="82"/>
        <v>900</v>
      </c>
      <c r="I233" s="23">
        <f t="shared" si="83"/>
        <v>82.999621270780921</v>
      </c>
      <c r="J233">
        <f t="shared" si="84"/>
        <v>9.6385981978164878E-2</v>
      </c>
      <c r="K233" s="24" t="e">
        <f t="shared" ca="1" si="85"/>
        <v>#NAME?</v>
      </c>
      <c r="L233" s="23" t="e">
        <f t="shared" ca="1" si="77"/>
        <v>#NAME?</v>
      </c>
      <c r="M233" s="25" t="e">
        <f t="shared" ca="1" si="96"/>
        <v>#NAME?</v>
      </c>
      <c r="N233" s="26" t="e">
        <f ca="1">[1]!CEQUEL("ROCKET","AR",'Loomis-Task5(equations)'!$B$15,1,'Loomis-Task5(equations)'!$B$4,"Mass",3,"HTPB",90,"IPDI (ARC)",10,"AIR (500 K)",100,"OPT:FOX","O","OF",'Loomis-Task5(equations)'!M233,1,0,"CSTAR",FALSE,FALSE)</f>
        <v>#NAME?</v>
      </c>
      <c r="O233" s="26" t="e">
        <f t="shared" ca="1" si="86"/>
        <v>#NAME?</v>
      </c>
      <c r="P233" s="25" t="e">
        <f ca="1">[1]!CEQUEL("ROCKET","AR",'Loomis-Task5(equations)'!U233,1,'Loomis-Task5(equations)'!AC233,"Mass",3,"HTPB",90,"IPDI (ARC)",10,"AIR (500 K)",100,"OPT:FOX","O","OF",'Loomis-Task5(equations)'!M233,1,0,"ISPV",FALSE,FALSE)</f>
        <v>#NAME?</v>
      </c>
      <c r="Q233" s="23" t="e">
        <f t="shared" ca="1" si="87"/>
        <v>#NAME?</v>
      </c>
      <c r="R233" s="25" t="e">
        <f t="shared" ca="1" si="88"/>
        <v>#NAME?</v>
      </c>
      <c r="S233" s="23" t="e">
        <f t="shared" ca="1" si="100"/>
        <v>#NAME?</v>
      </c>
      <c r="T233" s="23" t="e">
        <f t="shared" ca="1" si="89"/>
        <v>#NAME?</v>
      </c>
      <c r="U233" s="25" t="e">
        <f t="shared" ca="1" si="99"/>
        <v>#NAME?</v>
      </c>
      <c r="V233" s="25" t="e">
        <f t="shared" ca="1" si="97"/>
        <v>#NAME?</v>
      </c>
      <c r="W233" s="25" t="e">
        <f t="shared" ca="1" si="90"/>
        <v>#NAME?</v>
      </c>
      <c r="X233" s="25" t="e">
        <f t="shared" ca="1" si="91"/>
        <v>#NAME?</v>
      </c>
      <c r="Y233" t="e">
        <f t="shared" ca="1" si="101"/>
        <v>#NAME?</v>
      </c>
      <c r="Z233" s="25" t="e">
        <f t="shared" ca="1" si="92"/>
        <v>#NAME?</v>
      </c>
      <c r="AA233" s="26" t="e">
        <f t="shared" ca="1" si="98"/>
        <v>#NAME?</v>
      </c>
      <c r="AB233" s="27" t="e">
        <f t="shared" ca="1" si="93"/>
        <v>#NAME?</v>
      </c>
      <c r="AC233" s="28" t="e">
        <f t="shared" ca="1" si="94"/>
        <v>#NAME?</v>
      </c>
    </row>
    <row r="234" spans="1:29" x14ac:dyDescent="0.25">
      <c r="A234">
        <v>215</v>
      </c>
      <c r="B234">
        <v>2.15</v>
      </c>
      <c r="C234">
        <f t="shared" si="78"/>
        <v>5.15</v>
      </c>
      <c r="D234">
        <f t="shared" si="79"/>
        <v>43.363500786872152</v>
      </c>
      <c r="E234">
        <f t="shared" si="80"/>
        <v>1423.7697906068945</v>
      </c>
      <c r="F234" s="23" t="e">
        <f t="shared" ca="1" si="95"/>
        <v>#NAME?</v>
      </c>
      <c r="G234">
        <f t="shared" si="81"/>
        <v>8</v>
      </c>
      <c r="H234">
        <f t="shared" si="82"/>
        <v>900</v>
      </c>
      <c r="I234" s="23">
        <f t="shared" si="83"/>
        <v>83.322891154835304</v>
      </c>
      <c r="J234">
        <f t="shared" si="84"/>
        <v>9.6012030897175041E-2</v>
      </c>
      <c r="K234" s="24" t="e">
        <f t="shared" ca="1" si="85"/>
        <v>#NAME?</v>
      </c>
      <c r="L234" s="23" t="e">
        <f t="shared" ca="1" si="77"/>
        <v>#NAME?</v>
      </c>
      <c r="M234" s="25" t="e">
        <f t="shared" ca="1" si="96"/>
        <v>#NAME?</v>
      </c>
      <c r="N234" s="26" t="e">
        <f ca="1">[1]!CEQUEL("ROCKET","AR",'Loomis-Task5(equations)'!$B$15,1,'Loomis-Task5(equations)'!$B$4,"Mass",3,"HTPB",90,"IPDI (ARC)",10,"AIR (500 K)",100,"OPT:FOX","O","OF",'Loomis-Task5(equations)'!M234,1,0,"CSTAR",FALSE,FALSE)</f>
        <v>#NAME?</v>
      </c>
      <c r="O234" s="26" t="e">
        <f t="shared" ca="1" si="86"/>
        <v>#NAME?</v>
      </c>
      <c r="P234" s="25" t="e">
        <f ca="1">[1]!CEQUEL("ROCKET","AR",'Loomis-Task5(equations)'!U234,1,'Loomis-Task5(equations)'!AC234,"Mass",3,"HTPB",90,"IPDI (ARC)",10,"AIR (500 K)",100,"OPT:FOX","O","OF",'Loomis-Task5(equations)'!M234,1,0,"ISPV",FALSE,FALSE)</f>
        <v>#NAME?</v>
      </c>
      <c r="Q234" s="23" t="e">
        <f t="shared" ca="1" si="87"/>
        <v>#NAME?</v>
      </c>
      <c r="R234" s="25" t="e">
        <f t="shared" ca="1" si="88"/>
        <v>#NAME?</v>
      </c>
      <c r="S234" s="23" t="e">
        <f t="shared" ca="1" si="100"/>
        <v>#NAME?</v>
      </c>
      <c r="T234" s="23" t="e">
        <f t="shared" ca="1" si="89"/>
        <v>#NAME?</v>
      </c>
      <c r="U234" s="25" t="e">
        <f t="shared" ca="1" si="99"/>
        <v>#NAME?</v>
      </c>
      <c r="V234" s="25" t="e">
        <f t="shared" ca="1" si="97"/>
        <v>#NAME?</v>
      </c>
      <c r="W234" s="25" t="e">
        <f t="shared" ca="1" si="90"/>
        <v>#NAME?</v>
      </c>
      <c r="X234" s="25" t="e">
        <f t="shared" ca="1" si="91"/>
        <v>#NAME?</v>
      </c>
      <c r="Y234" t="e">
        <f t="shared" ca="1" si="101"/>
        <v>#NAME?</v>
      </c>
      <c r="Z234" s="25" t="e">
        <f t="shared" ca="1" si="92"/>
        <v>#NAME?</v>
      </c>
      <c r="AA234" s="26" t="e">
        <f t="shared" ca="1" si="98"/>
        <v>#NAME?</v>
      </c>
      <c r="AB234" s="27" t="e">
        <f t="shared" ca="1" si="93"/>
        <v>#NAME?</v>
      </c>
      <c r="AC234" s="28" t="e">
        <f t="shared" ca="1" si="94"/>
        <v>#NAME?</v>
      </c>
    </row>
    <row r="235" spans="1:29" x14ac:dyDescent="0.25">
      <c r="A235">
        <v>216</v>
      </c>
      <c r="B235">
        <v>2.16</v>
      </c>
      <c r="C235">
        <f t="shared" si="78"/>
        <v>5.16</v>
      </c>
      <c r="D235">
        <f t="shared" si="79"/>
        <v>42.891775444627207</v>
      </c>
      <c r="E235">
        <f t="shared" si="80"/>
        <v>1426.5343921420533</v>
      </c>
      <c r="F235" s="23" t="e">
        <f t="shared" ca="1" si="95"/>
        <v>#NAME?</v>
      </c>
      <c r="G235">
        <f t="shared" si="81"/>
        <v>8</v>
      </c>
      <c r="H235">
        <f t="shared" si="82"/>
        <v>900</v>
      </c>
      <c r="I235" s="23">
        <f t="shared" si="83"/>
        <v>83.646789357420403</v>
      </c>
      <c r="J235">
        <f t="shared" si="84"/>
        <v>9.564025184297538E-2</v>
      </c>
      <c r="K235" s="24" t="e">
        <f t="shared" ca="1" si="85"/>
        <v>#NAME?</v>
      </c>
      <c r="L235" s="23" t="e">
        <f t="shared" ca="1" si="77"/>
        <v>#NAME?</v>
      </c>
      <c r="M235" s="25" t="e">
        <f t="shared" ca="1" si="96"/>
        <v>#NAME?</v>
      </c>
      <c r="N235" s="26" t="e">
        <f ca="1">[1]!CEQUEL("ROCKET","AR",'Loomis-Task5(equations)'!$B$15,1,'Loomis-Task5(equations)'!$B$4,"Mass",3,"HTPB",90,"IPDI (ARC)",10,"AIR (500 K)",100,"OPT:FOX","O","OF",'Loomis-Task5(equations)'!M235,1,0,"CSTAR",FALSE,FALSE)</f>
        <v>#NAME?</v>
      </c>
      <c r="O235" s="26" t="e">
        <f t="shared" ca="1" si="86"/>
        <v>#NAME?</v>
      </c>
      <c r="P235" s="25" t="e">
        <f ca="1">[1]!CEQUEL("ROCKET","AR",'Loomis-Task5(equations)'!U235,1,'Loomis-Task5(equations)'!AC235,"Mass",3,"HTPB",90,"IPDI (ARC)",10,"AIR (500 K)",100,"OPT:FOX","O","OF",'Loomis-Task5(equations)'!M235,1,0,"ISPV",FALSE,FALSE)</f>
        <v>#NAME?</v>
      </c>
      <c r="Q235" s="23" t="e">
        <f t="shared" ca="1" si="87"/>
        <v>#NAME?</v>
      </c>
      <c r="R235" s="25" t="e">
        <f t="shared" ca="1" si="88"/>
        <v>#NAME?</v>
      </c>
      <c r="S235" s="23" t="e">
        <f t="shared" ca="1" si="100"/>
        <v>#NAME?</v>
      </c>
      <c r="T235" s="23" t="e">
        <f t="shared" ca="1" si="89"/>
        <v>#NAME?</v>
      </c>
      <c r="U235" s="25" t="e">
        <f t="shared" ca="1" si="99"/>
        <v>#NAME?</v>
      </c>
      <c r="V235" s="25" t="e">
        <f t="shared" ca="1" si="97"/>
        <v>#NAME?</v>
      </c>
      <c r="W235" s="25" t="e">
        <f t="shared" ca="1" si="90"/>
        <v>#NAME?</v>
      </c>
      <c r="X235" s="25" t="e">
        <f t="shared" ca="1" si="91"/>
        <v>#NAME?</v>
      </c>
      <c r="Y235" t="e">
        <f t="shared" ca="1" si="101"/>
        <v>#NAME?</v>
      </c>
      <c r="Z235" s="25" t="e">
        <f t="shared" ca="1" si="92"/>
        <v>#NAME?</v>
      </c>
      <c r="AA235" s="26" t="e">
        <f t="shared" ca="1" si="98"/>
        <v>#NAME?</v>
      </c>
      <c r="AB235" s="27" t="e">
        <f t="shared" ca="1" si="93"/>
        <v>#NAME?</v>
      </c>
      <c r="AC235" s="28" t="e">
        <f t="shared" ca="1" si="94"/>
        <v>#NAME?</v>
      </c>
    </row>
    <row r="236" spans="1:29" x14ac:dyDescent="0.25">
      <c r="A236">
        <v>217</v>
      </c>
      <c r="B236">
        <v>2.17</v>
      </c>
      <c r="C236">
        <f t="shared" si="78"/>
        <v>5.17</v>
      </c>
      <c r="D236">
        <f t="shared" si="79"/>
        <v>42.419135019274137</v>
      </c>
      <c r="E236">
        <f t="shared" si="80"/>
        <v>1429.2989936772121</v>
      </c>
      <c r="F236" s="23" t="e">
        <f t="shared" ca="1" si="95"/>
        <v>#NAME?</v>
      </c>
      <c r="G236">
        <f t="shared" si="81"/>
        <v>8</v>
      </c>
      <c r="H236">
        <f t="shared" si="82"/>
        <v>900</v>
      </c>
      <c r="I236" s="23">
        <f t="shared" si="83"/>
        <v>83.971315878536217</v>
      </c>
      <c r="J236">
        <f t="shared" si="84"/>
        <v>9.5270628026979248E-2</v>
      </c>
      <c r="K236" s="24" t="e">
        <f t="shared" ca="1" si="85"/>
        <v>#NAME?</v>
      </c>
      <c r="L236" s="23" t="e">
        <f t="shared" ca="1" si="77"/>
        <v>#NAME?</v>
      </c>
      <c r="M236" s="25" t="e">
        <f t="shared" ca="1" si="96"/>
        <v>#NAME?</v>
      </c>
      <c r="N236" s="26" t="e">
        <f ca="1">[1]!CEQUEL("ROCKET","AR",'Loomis-Task5(equations)'!$B$15,1,'Loomis-Task5(equations)'!$B$4,"Mass",3,"HTPB",90,"IPDI (ARC)",10,"AIR (500 K)",100,"OPT:FOX","O","OF",'Loomis-Task5(equations)'!M236,1,0,"CSTAR",FALSE,FALSE)</f>
        <v>#NAME?</v>
      </c>
      <c r="O236" s="26" t="e">
        <f t="shared" ca="1" si="86"/>
        <v>#NAME?</v>
      </c>
      <c r="P236" s="25" t="e">
        <f ca="1">[1]!CEQUEL("ROCKET","AR",'Loomis-Task5(equations)'!U236,1,'Loomis-Task5(equations)'!AC236,"Mass",3,"HTPB",90,"IPDI (ARC)",10,"AIR (500 K)",100,"OPT:FOX","O","OF",'Loomis-Task5(equations)'!M236,1,0,"ISPV",FALSE,FALSE)</f>
        <v>#NAME?</v>
      </c>
      <c r="Q236" s="23" t="e">
        <f t="shared" ca="1" si="87"/>
        <v>#NAME?</v>
      </c>
      <c r="R236" s="25" t="e">
        <f t="shared" ca="1" si="88"/>
        <v>#NAME?</v>
      </c>
      <c r="S236" s="23" t="e">
        <f t="shared" ca="1" si="100"/>
        <v>#NAME?</v>
      </c>
      <c r="T236" s="23" t="e">
        <f t="shared" ca="1" si="89"/>
        <v>#NAME?</v>
      </c>
      <c r="U236" s="25" t="e">
        <f t="shared" ca="1" si="99"/>
        <v>#NAME?</v>
      </c>
      <c r="V236" s="25" t="e">
        <f t="shared" ca="1" si="97"/>
        <v>#NAME?</v>
      </c>
      <c r="W236" s="25" t="e">
        <f t="shared" ca="1" si="90"/>
        <v>#NAME?</v>
      </c>
      <c r="X236" s="25" t="e">
        <f t="shared" ca="1" si="91"/>
        <v>#NAME?</v>
      </c>
      <c r="Y236" t="e">
        <f t="shared" ca="1" si="101"/>
        <v>#NAME?</v>
      </c>
      <c r="Z236" s="25" t="e">
        <f t="shared" ca="1" si="92"/>
        <v>#NAME?</v>
      </c>
      <c r="AA236" s="26" t="e">
        <f t="shared" ca="1" si="98"/>
        <v>#NAME?</v>
      </c>
      <c r="AB236" s="27" t="e">
        <f t="shared" ca="1" si="93"/>
        <v>#NAME?</v>
      </c>
      <c r="AC236" s="28" t="e">
        <f t="shared" ca="1" si="94"/>
        <v>#NAME?</v>
      </c>
    </row>
    <row r="237" spans="1:29" x14ac:dyDescent="0.25">
      <c r="A237">
        <v>218</v>
      </c>
      <c r="B237">
        <v>2.1800000000000002</v>
      </c>
      <c r="C237">
        <f t="shared" si="78"/>
        <v>5.18</v>
      </c>
      <c r="D237">
        <f t="shared" si="79"/>
        <v>41.945579510812919</v>
      </c>
      <c r="E237">
        <f t="shared" si="80"/>
        <v>1432.0635952123714</v>
      </c>
      <c r="F237" s="23" t="e">
        <f t="shared" ca="1" si="95"/>
        <v>#NAME?</v>
      </c>
      <c r="G237">
        <f t="shared" si="81"/>
        <v>8</v>
      </c>
      <c r="H237">
        <f t="shared" si="82"/>
        <v>900</v>
      </c>
      <c r="I237" s="23">
        <f t="shared" si="83"/>
        <v>84.296470718182746</v>
      </c>
      <c r="J237">
        <f t="shared" si="84"/>
        <v>9.4903142822495415E-2</v>
      </c>
      <c r="K237" s="24" t="e">
        <f t="shared" ca="1" si="85"/>
        <v>#NAME?</v>
      </c>
      <c r="L237" s="23" t="e">
        <f t="shared" ca="1" si="77"/>
        <v>#NAME?</v>
      </c>
      <c r="M237" s="25" t="e">
        <f t="shared" ca="1" si="96"/>
        <v>#NAME?</v>
      </c>
      <c r="N237" s="26" t="e">
        <f ca="1">[1]!CEQUEL("ROCKET","AR",'Loomis-Task5(equations)'!$B$15,1,'Loomis-Task5(equations)'!$B$4,"Mass",3,"HTPB",90,"IPDI (ARC)",10,"AIR (500 K)",100,"OPT:FOX","O","OF",'Loomis-Task5(equations)'!M237,1,0,"CSTAR",FALSE,FALSE)</f>
        <v>#NAME?</v>
      </c>
      <c r="O237" s="26" t="e">
        <f t="shared" ca="1" si="86"/>
        <v>#NAME?</v>
      </c>
      <c r="P237" s="25" t="e">
        <f ca="1">[1]!CEQUEL("ROCKET","AR",'Loomis-Task5(equations)'!U237,1,'Loomis-Task5(equations)'!AC237,"Mass",3,"HTPB",90,"IPDI (ARC)",10,"AIR (500 K)",100,"OPT:FOX","O","OF",'Loomis-Task5(equations)'!M237,1,0,"ISPV",FALSE,FALSE)</f>
        <v>#NAME?</v>
      </c>
      <c r="Q237" s="23" t="e">
        <f t="shared" ca="1" si="87"/>
        <v>#NAME?</v>
      </c>
      <c r="R237" s="25" t="e">
        <f t="shared" ca="1" si="88"/>
        <v>#NAME?</v>
      </c>
      <c r="S237" s="23" t="e">
        <f t="shared" ca="1" si="100"/>
        <v>#NAME?</v>
      </c>
      <c r="T237" s="23" t="e">
        <f t="shared" ca="1" si="89"/>
        <v>#NAME?</v>
      </c>
      <c r="U237" s="25" t="e">
        <f t="shared" ca="1" si="99"/>
        <v>#NAME?</v>
      </c>
      <c r="V237" s="25" t="e">
        <f t="shared" ca="1" si="97"/>
        <v>#NAME?</v>
      </c>
      <c r="W237" s="25" t="e">
        <f t="shared" ca="1" si="90"/>
        <v>#NAME?</v>
      </c>
      <c r="X237" s="25" t="e">
        <f t="shared" ca="1" si="91"/>
        <v>#NAME?</v>
      </c>
      <c r="Y237" t="e">
        <f t="shared" ca="1" si="101"/>
        <v>#NAME?</v>
      </c>
      <c r="Z237" s="25" t="e">
        <f t="shared" ca="1" si="92"/>
        <v>#NAME?</v>
      </c>
      <c r="AA237" s="26" t="e">
        <f t="shared" ca="1" si="98"/>
        <v>#NAME?</v>
      </c>
      <c r="AB237" s="27" t="e">
        <f t="shared" ca="1" si="93"/>
        <v>#NAME?</v>
      </c>
      <c r="AC237" s="28" t="e">
        <f t="shared" ca="1" si="94"/>
        <v>#NAME?</v>
      </c>
    </row>
    <row r="238" spans="1:29" x14ac:dyDescent="0.25">
      <c r="A238">
        <v>219</v>
      </c>
      <c r="B238">
        <v>2.19</v>
      </c>
      <c r="C238">
        <f t="shared" si="78"/>
        <v>5.1899999999999995</v>
      </c>
      <c r="D238">
        <f t="shared" si="79"/>
        <v>41.471108919243562</v>
      </c>
      <c r="E238">
        <f t="shared" si="80"/>
        <v>1434.8281967475302</v>
      </c>
      <c r="F238" s="23" t="e">
        <f t="shared" ca="1" si="95"/>
        <v>#NAME?</v>
      </c>
      <c r="G238">
        <f t="shared" si="81"/>
        <v>8</v>
      </c>
      <c r="H238">
        <f t="shared" si="82"/>
        <v>900</v>
      </c>
      <c r="I238" s="23">
        <f t="shared" si="83"/>
        <v>84.62225387636002</v>
      </c>
      <c r="J238">
        <f t="shared" si="84"/>
        <v>9.4537779762858237E-2</v>
      </c>
      <c r="K238" s="24" t="e">
        <f t="shared" ca="1" si="85"/>
        <v>#NAME?</v>
      </c>
      <c r="L238" s="23" t="e">
        <f t="shared" ca="1" si="77"/>
        <v>#NAME?</v>
      </c>
      <c r="M238" s="25" t="e">
        <f t="shared" ca="1" si="96"/>
        <v>#NAME?</v>
      </c>
      <c r="N238" s="26" t="e">
        <f ca="1">[1]!CEQUEL("ROCKET","AR",'Loomis-Task5(equations)'!$B$15,1,'Loomis-Task5(equations)'!$B$4,"Mass",3,"HTPB",90,"IPDI (ARC)",10,"AIR (500 K)",100,"OPT:FOX","O","OF",'Loomis-Task5(equations)'!M238,1,0,"CSTAR",FALSE,FALSE)</f>
        <v>#NAME?</v>
      </c>
      <c r="O238" s="26" t="e">
        <f t="shared" ca="1" si="86"/>
        <v>#NAME?</v>
      </c>
      <c r="P238" s="25" t="e">
        <f ca="1">[1]!CEQUEL("ROCKET","AR",'Loomis-Task5(equations)'!U238,1,'Loomis-Task5(equations)'!AC238,"Mass",3,"HTPB",90,"IPDI (ARC)",10,"AIR (500 K)",100,"OPT:FOX","O","OF",'Loomis-Task5(equations)'!M238,1,0,"ISPV",FALSE,FALSE)</f>
        <v>#NAME?</v>
      </c>
      <c r="Q238" s="23" t="e">
        <f t="shared" ca="1" si="87"/>
        <v>#NAME?</v>
      </c>
      <c r="R238" s="25" t="e">
        <f t="shared" ca="1" si="88"/>
        <v>#NAME?</v>
      </c>
      <c r="S238" s="23" t="e">
        <f t="shared" ca="1" si="100"/>
        <v>#NAME?</v>
      </c>
      <c r="T238" s="23" t="e">
        <f t="shared" ca="1" si="89"/>
        <v>#NAME?</v>
      </c>
      <c r="U238" s="25" t="e">
        <f t="shared" ca="1" si="99"/>
        <v>#NAME?</v>
      </c>
      <c r="V238" s="25" t="e">
        <f t="shared" ca="1" si="97"/>
        <v>#NAME?</v>
      </c>
      <c r="W238" s="25" t="e">
        <f t="shared" ca="1" si="90"/>
        <v>#NAME?</v>
      </c>
      <c r="X238" s="25" t="e">
        <f t="shared" ca="1" si="91"/>
        <v>#NAME?</v>
      </c>
      <c r="Y238" t="e">
        <f t="shared" ca="1" si="101"/>
        <v>#NAME?</v>
      </c>
      <c r="Z238" s="25" t="e">
        <f t="shared" ca="1" si="92"/>
        <v>#NAME?</v>
      </c>
      <c r="AA238" s="26" t="e">
        <f t="shared" ca="1" si="98"/>
        <v>#NAME?</v>
      </c>
      <c r="AB238" s="27" t="e">
        <f t="shared" ca="1" si="93"/>
        <v>#NAME?</v>
      </c>
      <c r="AC238" s="28" t="e">
        <f t="shared" ca="1" si="94"/>
        <v>#NAME?</v>
      </c>
    </row>
    <row r="239" spans="1:29" x14ac:dyDescent="0.25">
      <c r="A239">
        <v>220</v>
      </c>
      <c r="B239">
        <v>2.2000000000000002</v>
      </c>
      <c r="C239">
        <f t="shared" si="78"/>
        <v>5.2</v>
      </c>
      <c r="D239">
        <f t="shared" si="79"/>
        <v>40.99572324456603</v>
      </c>
      <c r="E239">
        <f t="shared" si="80"/>
        <v>1437.5927982826893</v>
      </c>
      <c r="F239" s="23" t="e">
        <f t="shared" ca="1" si="95"/>
        <v>#NAME?</v>
      </c>
      <c r="G239">
        <f t="shared" si="81"/>
        <v>8</v>
      </c>
      <c r="H239">
        <f t="shared" si="82"/>
        <v>900</v>
      </c>
      <c r="I239" s="23">
        <f t="shared" si="83"/>
        <v>84.948665353068009</v>
      </c>
      <c r="J239">
        <f t="shared" si="84"/>
        <v>9.4174522539583042E-2</v>
      </c>
      <c r="K239" s="24" t="e">
        <f t="shared" ca="1" si="85"/>
        <v>#NAME?</v>
      </c>
      <c r="L239" s="23" t="e">
        <f t="shared" ca="1" si="77"/>
        <v>#NAME?</v>
      </c>
      <c r="M239" s="25" t="e">
        <f t="shared" ca="1" si="96"/>
        <v>#NAME?</v>
      </c>
      <c r="N239" s="26" t="e">
        <f ca="1">[1]!CEQUEL("ROCKET","AR",'Loomis-Task5(equations)'!$B$15,1,'Loomis-Task5(equations)'!$B$4,"Mass",3,"HTPB",90,"IPDI (ARC)",10,"AIR (500 K)",100,"OPT:FOX","O","OF",'Loomis-Task5(equations)'!M239,1,0,"CSTAR",FALSE,FALSE)</f>
        <v>#NAME?</v>
      </c>
      <c r="O239" s="26" t="e">
        <f t="shared" ca="1" si="86"/>
        <v>#NAME?</v>
      </c>
      <c r="P239" s="25" t="e">
        <f ca="1">[1]!CEQUEL("ROCKET","AR",'Loomis-Task5(equations)'!U239,1,'Loomis-Task5(equations)'!AC239,"Mass",3,"HTPB",90,"IPDI (ARC)",10,"AIR (500 K)",100,"OPT:FOX","O","OF",'Loomis-Task5(equations)'!M239,1,0,"ISPV",FALSE,FALSE)</f>
        <v>#NAME?</v>
      </c>
      <c r="Q239" s="23" t="e">
        <f t="shared" ca="1" si="87"/>
        <v>#NAME?</v>
      </c>
      <c r="R239" s="25" t="e">
        <f t="shared" ca="1" si="88"/>
        <v>#NAME?</v>
      </c>
      <c r="S239" s="23" t="e">
        <f t="shared" ca="1" si="100"/>
        <v>#NAME?</v>
      </c>
      <c r="T239" s="23" t="e">
        <f t="shared" ca="1" si="89"/>
        <v>#NAME?</v>
      </c>
      <c r="U239" s="25" t="e">
        <f t="shared" ca="1" si="99"/>
        <v>#NAME?</v>
      </c>
      <c r="V239" s="25" t="e">
        <f t="shared" ca="1" si="97"/>
        <v>#NAME?</v>
      </c>
      <c r="W239" s="25" t="e">
        <f t="shared" ca="1" si="90"/>
        <v>#NAME?</v>
      </c>
      <c r="X239" s="25" t="e">
        <f t="shared" ca="1" si="91"/>
        <v>#NAME?</v>
      </c>
      <c r="Y239" t="e">
        <f t="shared" ca="1" si="101"/>
        <v>#NAME?</v>
      </c>
      <c r="Z239" s="25" t="e">
        <f t="shared" ca="1" si="92"/>
        <v>#NAME?</v>
      </c>
      <c r="AA239" s="26" t="e">
        <f t="shared" ca="1" si="98"/>
        <v>#NAME?</v>
      </c>
      <c r="AB239" s="27" t="e">
        <f t="shared" ca="1" si="93"/>
        <v>#NAME?</v>
      </c>
      <c r="AC239" s="28" t="e">
        <f t="shared" ca="1" si="94"/>
        <v>#NAME?</v>
      </c>
    </row>
    <row r="240" spans="1:29" x14ac:dyDescent="0.25">
      <c r="A240">
        <v>221</v>
      </c>
      <c r="B240">
        <v>2.21</v>
      </c>
      <c r="C240">
        <f t="shared" si="78"/>
        <v>5.21</v>
      </c>
      <c r="D240">
        <f t="shared" si="79"/>
        <v>40.519422486780414</v>
      </c>
      <c r="E240">
        <f t="shared" si="80"/>
        <v>1440.3573998178485</v>
      </c>
      <c r="F240" s="23" t="e">
        <f t="shared" ca="1" si="95"/>
        <v>#NAME?</v>
      </c>
      <c r="G240">
        <f t="shared" si="81"/>
        <v>8</v>
      </c>
      <c r="H240">
        <f t="shared" si="82"/>
        <v>900</v>
      </c>
      <c r="I240" s="23">
        <f t="shared" si="83"/>
        <v>85.275705148306699</v>
      </c>
      <c r="J240">
        <f t="shared" si="84"/>
        <v>9.3813355000546175E-2</v>
      </c>
      <c r="K240" s="24" t="e">
        <f t="shared" ca="1" si="85"/>
        <v>#NAME?</v>
      </c>
      <c r="L240" s="23" t="e">
        <f t="shared" ca="1" si="77"/>
        <v>#NAME?</v>
      </c>
      <c r="M240" s="25" t="e">
        <f t="shared" ca="1" si="96"/>
        <v>#NAME?</v>
      </c>
      <c r="N240" s="26" t="e">
        <f ca="1">[1]!CEQUEL("ROCKET","AR",'Loomis-Task5(equations)'!$B$15,1,'Loomis-Task5(equations)'!$B$4,"Mass",3,"HTPB",90,"IPDI (ARC)",10,"AIR (500 K)",100,"OPT:FOX","O","OF",'Loomis-Task5(equations)'!M240,1,0,"CSTAR",FALSE,FALSE)</f>
        <v>#NAME?</v>
      </c>
      <c r="O240" s="26" t="e">
        <f t="shared" ca="1" si="86"/>
        <v>#NAME?</v>
      </c>
      <c r="P240" s="25" t="e">
        <f ca="1">[1]!CEQUEL("ROCKET","AR",'Loomis-Task5(equations)'!U240,1,'Loomis-Task5(equations)'!AC240,"Mass",3,"HTPB",90,"IPDI (ARC)",10,"AIR (500 K)",100,"OPT:FOX","O","OF",'Loomis-Task5(equations)'!M240,1,0,"ISPV",FALSE,FALSE)</f>
        <v>#NAME?</v>
      </c>
      <c r="Q240" s="23" t="e">
        <f t="shared" ca="1" si="87"/>
        <v>#NAME?</v>
      </c>
      <c r="R240" s="25" t="e">
        <f t="shared" ca="1" si="88"/>
        <v>#NAME?</v>
      </c>
      <c r="S240" s="23" t="e">
        <f t="shared" ca="1" si="100"/>
        <v>#NAME?</v>
      </c>
      <c r="T240" s="23" t="e">
        <f t="shared" ca="1" si="89"/>
        <v>#NAME?</v>
      </c>
      <c r="U240" s="25" t="e">
        <f t="shared" ca="1" si="99"/>
        <v>#NAME?</v>
      </c>
      <c r="V240" s="25" t="e">
        <f t="shared" ca="1" si="97"/>
        <v>#NAME?</v>
      </c>
      <c r="W240" s="25" t="e">
        <f t="shared" ca="1" si="90"/>
        <v>#NAME?</v>
      </c>
      <c r="X240" s="25" t="e">
        <f t="shared" ca="1" si="91"/>
        <v>#NAME?</v>
      </c>
      <c r="Y240" t="e">
        <f t="shared" ca="1" si="101"/>
        <v>#NAME?</v>
      </c>
      <c r="Z240" s="25" t="e">
        <f t="shared" ca="1" si="92"/>
        <v>#NAME?</v>
      </c>
      <c r="AA240" s="26" t="e">
        <f t="shared" ca="1" si="98"/>
        <v>#NAME?</v>
      </c>
      <c r="AB240" s="27" t="e">
        <f t="shared" ca="1" si="93"/>
        <v>#NAME?</v>
      </c>
      <c r="AC240" s="28" t="e">
        <f t="shared" ca="1" si="94"/>
        <v>#NAME?</v>
      </c>
    </row>
    <row r="241" spans="1:29" x14ac:dyDescent="0.25">
      <c r="A241">
        <v>222</v>
      </c>
      <c r="B241">
        <v>2.2200000000000002</v>
      </c>
      <c r="C241">
        <f t="shared" si="78"/>
        <v>5.2200000000000006</v>
      </c>
      <c r="D241">
        <f t="shared" si="79"/>
        <v>40.042206645886594</v>
      </c>
      <c r="E241">
        <f t="shared" si="80"/>
        <v>1443.1220013530076</v>
      </c>
      <c r="F241" s="23" t="e">
        <f t="shared" ca="1" si="95"/>
        <v>#NAME?</v>
      </c>
      <c r="G241">
        <f t="shared" si="81"/>
        <v>8</v>
      </c>
      <c r="H241">
        <f t="shared" si="82"/>
        <v>900</v>
      </c>
      <c r="I241" s="23">
        <f t="shared" si="83"/>
        <v>85.603373262076147</v>
      </c>
      <c r="J241">
        <f t="shared" si="84"/>
        <v>9.3454261148189416E-2</v>
      </c>
      <c r="K241" s="24" t="e">
        <f t="shared" ca="1" si="85"/>
        <v>#NAME?</v>
      </c>
      <c r="L241" s="23" t="e">
        <f t="shared" ca="1" si="77"/>
        <v>#NAME?</v>
      </c>
      <c r="M241" s="25" t="e">
        <f t="shared" ca="1" si="96"/>
        <v>#NAME?</v>
      </c>
      <c r="N241" s="26" t="e">
        <f ca="1">[1]!CEQUEL("ROCKET","AR",'Loomis-Task5(equations)'!$B$15,1,'Loomis-Task5(equations)'!$B$4,"Mass",3,"HTPB",90,"IPDI (ARC)",10,"AIR (500 K)",100,"OPT:FOX","O","OF",'Loomis-Task5(equations)'!M241,1,0,"CSTAR",FALSE,FALSE)</f>
        <v>#NAME?</v>
      </c>
      <c r="O241" s="26" t="e">
        <f t="shared" ca="1" si="86"/>
        <v>#NAME?</v>
      </c>
      <c r="P241" s="25" t="e">
        <f ca="1">[1]!CEQUEL("ROCKET","AR",'Loomis-Task5(equations)'!U241,1,'Loomis-Task5(equations)'!AC241,"Mass",3,"HTPB",90,"IPDI (ARC)",10,"AIR (500 K)",100,"OPT:FOX","O","OF",'Loomis-Task5(equations)'!M241,1,0,"ISPV",FALSE,FALSE)</f>
        <v>#NAME?</v>
      </c>
      <c r="Q241" s="23" t="e">
        <f t="shared" ca="1" si="87"/>
        <v>#NAME?</v>
      </c>
      <c r="R241" s="25" t="e">
        <f t="shared" ca="1" si="88"/>
        <v>#NAME?</v>
      </c>
      <c r="S241" s="23" t="e">
        <f t="shared" ca="1" si="100"/>
        <v>#NAME?</v>
      </c>
      <c r="T241" s="23" t="e">
        <f t="shared" ca="1" si="89"/>
        <v>#NAME?</v>
      </c>
      <c r="U241" s="25" t="e">
        <f t="shared" ca="1" si="99"/>
        <v>#NAME?</v>
      </c>
      <c r="V241" s="25" t="e">
        <f t="shared" ca="1" si="97"/>
        <v>#NAME?</v>
      </c>
      <c r="W241" s="25" t="e">
        <f t="shared" ca="1" si="90"/>
        <v>#NAME?</v>
      </c>
      <c r="X241" s="25" t="e">
        <f t="shared" ca="1" si="91"/>
        <v>#NAME?</v>
      </c>
      <c r="Y241" t="e">
        <f t="shared" ca="1" si="101"/>
        <v>#NAME?</v>
      </c>
      <c r="Z241" s="25" t="e">
        <f t="shared" ca="1" si="92"/>
        <v>#NAME?</v>
      </c>
      <c r="AA241" s="26" t="e">
        <f t="shared" ca="1" si="98"/>
        <v>#NAME?</v>
      </c>
      <c r="AB241" s="27" t="e">
        <f t="shared" ca="1" si="93"/>
        <v>#NAME?</v>
      </c>
      <c r="AC241" s="28" t="e">
        <f t="shared" ca="1" si="94"/>
        <v>#NAME?</v>
      </c>
    </row>
    <row r="242" spans="1:29" x14ac:dyDescent="0.25">
      <c r="A242">
        <v>223</v>
      </c>
      <c r="B242">
        <v>2.23</v>
      </c>
      <c r="C242">
        <f t="shared" si="78"/>
        <v>5.23</v>
      </c>
      <c r="D242">
        <f t="shared" si="79"/>
        <v>39.564075721884691</v>
      </c>
      <c r="E242">
        <f t="shared" si="80"/>
        <v>1445.8866028881664</v>
      </c>
      <c r="F242" s="23" t="e">
        <f t="shared" ca="1" si="95"/>
        <v>#NAME?</v>
      </c>
      <c r="G242">
        <f t="shared" si="81"/>
        <v>8</v>
      </c>
      <c r="H242">
        <f t="shared" si="82"/>
        <v>900</v>
      </c>
      <c r="I242" s="23">
        <f t="shared" si="83"/>
        <v>85.931669694376268</v>
      </c>
      <c r="J242">
        <f t="shared" si="84"/>
        <v>9.3097225137748651E-2</v>
      </c>
      <c r="K242" s="24" t="e">
        <f t="shared" ca="1" si="85"/>
        <v>#NAME?</v>
      </c>
      <c r="L242" s="23" t="e">
        <f t="shared" ca="1" si="77"/>
        <v>#NAME?</v>
      </c>
      <c r="M242" s="25" t="e">
        <f t="shared" ca="1" si="96"/>
        <v>#NAME?</v>
      </c>
      <c r="N242" s="26" t="e">
        <f ca="1">[1]!CEQUEL("ROCKET","AR",'Loomis-Task5(equations)'!$B$15,1,'Loomis-Task5(equations)'!$B$4,"Mass",3,"HTPB",90,"IPDI (ARC)",10,"AIR (500 K)",100,"OPT:FOX","O","OF",'Loomis-Task5(equations)'!M242,1,0,"CSTAR",FALSE,FALSE)</f>
        <v>#NAME?</v>
      </c>
      <c r="O242" s="26" t="e">
        <f t="shared" ca="1" si="86"/>
        <v>#NAME?</v>
      </c>
      <c r="P242" s="25" t="e">
        <f ca="1">[1]!CEQUEL("ROCKET","AR",'Loomis-Task5(equations)'!U242,1,'Loomis-Task5(equations)'!AC242,"Mass",3,"HTPB",90,"IPDI (ARC)",10,"AIR (500 K)",100,"OPT:FOX","O","OF",'Loomis-Task5(equations)'!M242,1,0,"ISPV",FALSE,FALSE)</f>
        <v>#NAME?</v>
      </c>
      <c r="Q242" s="23" t="e">
        <f t="shared" ca="1" si="87"/>
        <v>#NAME?</v>
      </c>
      <c r="R242" s="25" t="e">
        <f t="shared" ca="1" si="88"/>
        <v>#NAME?</v>
      </c>
      <c r="S242" s="23" t="e">
        <f t="shared" ca="1" si="100"/>
        <v>#NAME?</v>
      </c>
      <c r="T242" s="23" t="e">
        <f t="shared" ca="1" si="89"/>
        <v>#NAME?</v>
      </c>
      <c r="U242" s="25" t="e">
        <f t="shared" ca="1" si="99"/>
        <v>#NAME?</v>
      </c>
      <c r="V242" s="25" t="e">
        <f t="shared" ca="1" si="97"/>
        <v>#NAME?</v>
      </c>
      <c r="W242" s="25" t="e">
        <f t="shared" ca="1" si="90"/>
        <v>#NAME?</v>
      </c>
      <c r="X242" s="25" t="e">
        <f t="shared" ca="1" si="91"/>
        <v>#NAME?</v>
      </c>
      <c r="Y242" t="e">
        <f t="shared" ca="1" si="101"/>
        <v>#NAME?</v>
      </c>
      <c r="Z242" s="25" t="e">
        <f t="shared" ca="1" si="92"/>
        <v>#NAME?</v>
      </c>
      <c r="AA242" s="26" t="e">
        <f t="shared" ca="1" si="98"/>
        <v>#NAME?</v>
      </c>
      <c r="AB242" s="27" t="e">
        <f t="shared" ca="1" si="93"/>
        <v>#NAME?</v>
      </c>
      <c r="AC242" s="28" t="e">
        <f t="shared" ca="1" si="94"/>
        <v>#NAME?</v>
      </c>
    </row>
    <row r="243" spans="1:29" x14ac:dyDescent="0.25">
      <c r="A243">
        <v>224</v>
      </c>
      <c r="B243">
        <v>2.2400000000000002</v>
      </c>
      <c r="C243">
        <f t="shared" si="78"/>
        <v>5.24</v>
      </c>
      <c r="D243">
        <f t="shared" si="79"/>
        <v>39.085029714774649</v>
      </c>
      <c r="E243">
        <f t="shared" si="80"/>
        <v>1448.6512044233255</v>
      </c>
      <c r="F243" s="23" t="e">
        <f t="shared" ca="1" si="95"/>
        <v>#NAME?</v>
      </c>
      <c r="G243">
        <f t="shared" si="81"/>
        <v>8</v>
      </c>
      <c r="H243">
        <f t="shared" si="82"/>
        <v>900</v>
      </c>
      <c r="I243" s="23">
        <f t="shared" si="83"/>
        <v>86.260594445207118</v>
      </c>
      <c r="J243">
        <f t="shared" si="84"/>
        <v>9.2742231275505696E-2</v>
      </c>
      <c r="K243" s="24" t="e">
        <f t="shared" ca="1" si="85"/>
        <v>#NAME?</v>
      </c>
      <c r="L243" s="23" t="e">
        <f t="shared" ca="1" si="77"/>
        <v>#NAME?</v>
      </c>
      <c r="M243" s="25" t="e">
        <f t="shared" ca="1" si="96"/>
        <v>#NAME?</v>
      </c>
      <c r="N243" s="26" t="e">
        <f ca="1">[1]!CEQUEL("ROCKET","AR",'Loomis-Task5(equations)'!$B$15,1,'Loomis-Task5(equations)'!$B$4,"Mass",3,"HTPB",90,"IPDI (ARC)",10,"AIR (500 K)",100,"OPT:FOX","O","OF",'Loomis-Task5(equations)'!M243,1,0,"CSTAR",FALSE,FALSE)</f>
        <v>#NAME?</v>
      </c>
      <c r="O243" s="26" t="e">
        <f t="shared" ca="1" si="86"/>
        <v>#NAME?</v>
      </c>
      <c r="P243" s="25" t="e">
        <f ca="1">[1]!CEQUEL("ROCKET","AR",'Loomis-Task5(equations)'!U243,1,'Loomis-Task5(equations)'!AC243,"Mass",3,"HTPB",90,"IPDI (ARC)",10,"AIR (500 K)",100,"OPT:FOX","O","OF",'Loomis-Task5(equations)'!M243,1,0,"ISPV",FALSE,FALSE)</f>
        <v>#NAME?</v>
      </c>
      <c r="Q243" s="23" t="e">
        <f t="shared" ca="1" si="87"/>
        <v>#NAME?</v>
      </c>
      <c r="R243" s="25" t="e">
        <f t="shared" ca="1" si="88"/>
        <v>#NAME?</v>
      </c>
      <c r="S243" s="23" t="e">
        <f t="shared" ca="1" si="100"/>
        <v>#NAME?</v>
      </c>
      <c r="T243" s="23" t="e">
        <f t="shared" ca="1" si="89"/>
        <v>#NAME?</v>
      </c>
      <c r="U243" s="25" t="e">
        <f t="shared" ca="1" si="99"/>
        <v>#NAME?</v>
      </c>
      <c r="V243" s="25" t="e">
        <f t="shared" ca="1" si="97"/>
        <v>#NAME?</v>
      </c>
      <c r="W243" s="25" t="e">
        <f t="shared" ca="1" si="90"/>
        <v>#NAME?</v>
      </c>
      <c r="X243" s="25" t="e">
        <f t="shared" ca="1" si="91"/>
        <v>#NAME?</v>
      </c>
      <c r="Y243" t="e">
        <f t="shared" ca="1" si="101"/>
        <v>#NAME?</v>
      </c>
      <c r="Z243" s="25" t="e">
        <f t="shared" ca="1" si="92"/>
        <v>#NAME?</v>
      </c>
      <c r="AA243" s="26" t="e">
        <f t="shared" ca="1" si="98"/>
        <v>#NAME?</v>
      </c>
      <c r="AB243" s="27" t="e">
        <f t="shared" ca="1" si="93"/>
        <v>#NAME?</v>
      </c>
      <c r="AC243" s="28" t="e">
        <f t="shared" ca="1" si="94"/>
        <v>#NAME?</v>
      </c>
    </row>
    <row r="244" spans="1:29" x14ac:dyDescent="0.25">
      <c r="A244">
        <v>225</v>
      </c>
      <c r="B244">
        <v>2.25</v>
      </c>
      <c r="C244">
        <f t="shared" si="78"/>
        <v>5.25</v>
      </c>
      <c r="D244">
        <f t="shared" si="79"/>
        <v>38.605068624556466</v>
      </c>
      <c r="E244">
        <f t="shared" si="80"/>
        <v>1451.4158059584845</v>
      </c>
      <c r="F244" s="23" t="e">
        <f t="shared" ca="1" si="95"/>
        <v>#NAME?</v>
      </c>
      <c r="G244">
        <f t="shared" si="81"/>
        <v>8</v>
      </c>
      <c r="H244">
        <f t="shared" si="82"/>
        <v>900</v>
      </c>
      <c r="I244" s="23">
        <f t="shared" si="83"/>
        <v>86.59014751456867</v>
      </c>
      <c r="J244">
        <f t="shared" si="84"/>
        <v>9.238926401706396E-2</v>
      </c>
      <c r="K244" s="24" t="e">
        <f t="shared" ca="1" si="85"/>
        <v>#NAME?</v>
      </c>
      <c r="L244" s="23" t="e">
        <f t="shared" ca="1" si="77"/>
        <v>#NAME?</v>
      </c>
      <c r="M244" s="25" t="e">
        <f t="shared" ca="1" si="96"/>
        <v>#NAME?</v>
      </c>
      <c r="N244" s="26" t="e">
        <f ca="1">[1]!CEQUEL("ROCKET","AR",'Loomis-Task5(equations)'!$B$15,1,'Loomis-Task5(equations)'!$B$4,"Mass",3,"HTPB",90,"IPDI (ARC)",10,"AIR (500 K)",100,"OPT:FOX","O","OF",'Loomis-Task5(equations)'!M244,1,0,"CSTAR",FALSE,FALSE)</f>
        <v>#NAME?</v>
      </c>
      <c r="O244" s="26" t="e">
        <f t="shared" ca="1" si="86"/>
        <v>#NAME?</v>
      </c>
      <c r="P244" s="25" t="e">
        <f ca="1">[1]!CEQUEL("ROCKET","AR",'Loomis-Task5(equations)'!U244,1,'Loomis-Task5(equations)'!AC244,"Mass",3,"HTPB",90,"IPDI (ARC)",10,"AIR (500 K)",100,"OPT:FOX","O","OF",'Loomis-Task5(equations)'!M244,1,0,"ISPV",FALSE,FALSE)</f>
        <v>#NAME?</v>
      </c>
      <c r="Q244" s="23" t="e">
        <f t="shared" ca="1" si="87"/>
        <v>#NAME?</v>
      </c>
      <c r="R244" s="25" t="e">
        <f t="shared" ca="1" si="88"/>
        <v>#NAME?</v>
      </c>
      <c r="S244" s="23" t="e">
        <f t="shared" ca="1" si="100"/>
        <v>#NAME?</v>
      </c>
      <c r="T244" s="23" t="e">
        <f t="shared" ca="1" si="89"/>
        <v>#NAME?</v>
      </c>
      <c r="U244" s="25" t="e">
        <f t="shared" ca="1" si="99"/>
        <v>#NAME?</v>
      </c>
      <c r="V244" s="25" t="e">
        <f t="shared" ca="1" si="97"/>
        <v>#NAME?</v>
      </c>
      <c r="W244" s="25" t="e">
        <f t="shared" ca="1" si="90"/>
        <v>#NAME?</v>
      </c>
      <c r="X244" s="25" t="e">
        <f t="shared" ca="1" si="91"/>
        <v>#NAME?</v>
      </c>
      <c r="Y244" t="e">
        <f t="shared" ca="1" si="101"/>
        <v>#NAME?</v>
      </c>
      <c r="Z244" s="25" t="e">
        <f t="shared" ca="1" si="92"/>
        <v>#NAME?</v>
      </c>
      <c r="AA244" s="26" t="e">
        <f t="shared" ca="1" si="98"/>
        <v>#NAME?</v>
      </c>
      <c r="AB244" s="27" t="e">
        <f t="shared" ca="1" si="93"/>
        <v>#NAME?</v>
      </c>
      <c r="AC244" s="28" t="e">
        <f t="shared" ca="1" si="94"/>
        <v>#NAME?</v>
      </c>
    </row>
    <row r="245" spans="1:29" x14ac:dyDescent="0.25">
      <c r="A245">
        <v>226</v>
      </c>
      <c r="B245">
        <v>2.2599999999999998</v>
      </c>
      <c r="C245">
        <f t="shared" si="78"/>
        <v>5.26</v>
      </c>
      <c r="D245">
        <f t="shared" si="79"/>
        <v>38.124192451230158</v>
      </c>
      <c r="E245">
        <f t="shared" si="80"/>
        <v>1454.1804074936433</v>
      </c>
      <c r="F245" s="23" t="e">
        <f t="shared" ca="1" si="95"/>
        <v>#NAME?</v>
      </c>
      <c r="G245">
        <f t="shared" si="81"/>
        <v>8</v>
      </c>
      <c r="H245">
        <f t="shared" si="82"/>
        <v>900</v>
      </c>
      <c r="I245" s="23">
        <f t="shared" si="83"/>
        <v>86.920328902460952</v>
      </c>
      <c r="J245">
        <f t="shared" si="84"/>
        <v>9.2038307965646673E-2</v>
      </c>
      <c r="K245" s="24" t="e">
        <f t="shared" ca="1" si="85"/>
        <v>#NAME?</v>
      </c>
      <c r="L245" s="23" t="e">
        <f t="shared" ca="1" si="77"/>
        <v>#NAME?</v>
      </c>
      <c r="M245" s="25" t="e">
        <f t="shared" ca="1" si="96"/>
        <v>#NAME?</v>
      </c>
      <c r="N245" s="26" t="e">
        <f ca="1">[1]!CEQUEL("ROCKET","AR",'Loomis-Task5(equations)'!$B$15,1,'Loomis-Task5(equations)'!$B$4,"Mass",3,"HTPB",90,"IPDI (ARC)",10,"AIR (500 K)",100,"OPT:FOX","O","OF",'Loomis-Task5(equations)'!M245,1,0,"CSTAR",FALSE,FALSE)</f>
        <v>#NAME?</v>
      </c>
      <c r="O245" s="26" t="e">
        <f t="shared" ca="1" si="86"/>
        <v>#NAME?</v>
      </c>
      <c r="P245" s="25" t="e">
        <f ca="1">[1]!CEQUEL("ROCKET","AR",'Loomis-Task5(equations)'!U245,1,'Loomis-Task5(equations)'!AC245,"Mass",3,"HTPB",90,"IPDI (ARC)",10,"AIR (500 K)",100,"OPT:FOX","O","OF",'Loomis-Task5(equations)'!M245,1,0,"ISPV",FALSE,FALSE)</f>
        <v>#NAME?</v>
      </c>
      <c r="Q245" s="23" t="e">
        <f t="shared" ca="1" si="87"/>
        <v>#NAME?</v>
      </c>
      <c r="R245" s="25" t="e">
        <f t="shared" ca="1" si="88"/>
        <v>#NAME?</v>
      </c>
      <c r="S245" s="23" t="e">
        <f t="shared" ca="1" si="100"/>
        <v>#NAME?</v>
      </c>
      <c r="T245" s="23" t="e">
        <f t="shared" ca="1" si="89"/>
        <v>#NAME?</v>
      </c>
      <c r="U245" s="25" t="e">
        <f t="shared" ca="1" si="99"/>
        <v>#NAME?</v>
      </c>
      <c r="V245" s="25" t="e">
        <f t="shared" ca="1" si="97"/>
        <v>#NAME?</v>
      </c>
      <c r="W245" s="25" t="e">
        <f t="shared" ca="1" si="90"/>
        <v>#NAME?</v>
      </c>
      <c r="X245" s="25" t="e">
        <f t="shared" ca="1" si="91"/>
        <v>#NAME?</v>
      </c>
      <c r="Y245" t="e">
        <f t="shared" ca="1" si="101"/>
        <v>#NAME?</v>
      </c>
      <c r="Z245" s="25" t="e">
        <f t="shared" ca="1" si="92"/>
        <v>#NAME?</v>
      </c>
      <c r="AA245" s="26" t="e">
        <f t="shared" ca="1" si="98"/>
        <v>#NAME?</v>
      </c>
      <c r="AB245" s="27" t="e">
        <f t="shared" ca="1" si="93"/>
        <v>#NAME?</v>
      </c>
      <c r="AC245" s="28" t="e">
        <f t="shared" ca="1" si="94"/>
        <v>#NAME?</v>
      </c>
    </row>
    <row r="246" spans="1:29" x14ac:dyDescent="0.25">
      <c r="A246">
        <v>227</v>
      </c>
      <c r="B246">
        <v>2.27</v>
      </c>
      <c r="C246">
        <f t="shared" si="78"/>
        <v>5.27</v>
      </c>
      <c r="D246">
        <f t="shared" si="79"/>
        <v>37.642401194795696</v>
      </c>
      <c r="E246">
        <f t="shared" si="80"/>
        <v>1456.9450090288021</v>
      </c>
      <c r="F246" s="23" t="e">
        <f t="shared" ca="1" si="95"/>
        <v>#NAME?</v>
      </c>
      <c r="G246">
        <f t="shared" si="81"/>
        <v>8</v>
      </c>
      <c r="H246">
        <f t="shared" si="82"/>
        <v>900</v>
      </c>
      <c r="I246" s="23">
        <f t="shared" si="83"/>
        <v>87.251138608883949</v>
      </c>
      <c r="J246">
        <f t="shared" si="84"/>
        <v>9.1689347870417784E-2</v>
      </c>
      <c r="K246" s="24" t="e">
        <f t="shared" ca="1" si="85"/>
        <v>#NAME?</v>
      </c>
      <c r="L246" s="23" t="e">
        <f t="shared" ca="1" si="77"/>
        <v>#NAME?</v>
      </c>
      <c r="M246" s="25" t="e">
        <f t="shared" ca="1" si="96"/>
        <v>#NAME?</v>
      </c>
      <c r="N246" s="26" t="e">
        <f ca="1">[1]!CEQUEL("ROCKET","AR",'Loomis-Task5(equations)'!$B$15,1,'Loomis-Task5(equations)'!$B$4,"Mass",3,"HTPB",90,"IPDI (ARC)",10,"AIR (500 K)",100,"OPT:FOX","O","OF",'Loomis-Task5(equations)'!M246,1,0,"CSTAR",FALSE,FALSE)</f>
        <v>#NAME?</v>
      </c>
      <c r="O246" s="26" t="e">
        <f t="shared" ca="1" si="86"/>
        <v>#NAME?</v>
      </c>
      <c r="P246" s="25" t="e">
        <f ca="1">[1]!CEQUEL("ROCKET","AR",'Loomis-Task5(equations)'!U246,1,'Loomis-Task5(equations)'!AC246,"Mass",3,"HTPB",90,"IPDI (ARC)",10,"AIR (500 K)",100,"OPT:FOX","O","OF",'Loomis-Task5(equations)'!M246,1,0,"ISPV",FALSE,FALSE)</f>
        <v>#NAME?</v>
      </c>
      <c r="Q246" s="23" t="e">
        <f t="shared" ca="1" si="87"/>
        <v>#NAME?</v>
      </c>
      <c r="R246" s="25" t="e">
        <f t="shared" ca="1" si="88"/>
        <v>#NAME?</v>
      </c>
      <c r="S246" s="23" t="e">
        <f t="shared" ca="1" si="100"/>
        <v>#NAME?</v>
      </c>
      <c r="T246" s="23" t="e">
        <f t="shared" ca="1" si="89"/>
        <v>#NAME?</v>
      </c>
      <c r="U246" s="25" t="e">
        <f t="shared" ca="1" si="99"/>
        <v>#NAME?</v>
      </c>
      <c r="V246" s="25" t="e">
        <f t="shared" ca="1" si="97"/>
        <v>#NAME?</v>
      </c>
      <c r="W246" s="25" t="e">
        <f t="shared" ca="1" si="90"/>
        <v>#NAME?</v>
      </c>
      <c r="X246" s="25" t="e">
        <f t="shared" ca="1" si="91"/>
        <v>#NAME?</v>
      </c>
      <c r="Y246" t="e">
        <f t="shared" ca="1" si="101"/>
        <v>#NAME?</v>
      </c>
      <c r="Z246" s="25" t="e">
        <f t="shared" ca="1" si="92"/>
        <v>#NAME?</v>
      </c>
      <c r="AA246" s="26" t="e">
        <f t="shared" ca="1" si="98"/>
        <v>#NAME?</v>
      </c>
      <c r="AB246" s="27" t="e">
        <f t="shared" ca="1" si="93"/>
        <v>#NAME?</v>
      </c>
      <c r="AC246" s="28" t="e">
        <f t="shared" ca="1" si="94"/>
        <v>#NAME?</v>
      </c>
    </row>
    <row r="247" spans="1:29" x14ac:dyDescent="0.25">
      <c r="A247">
        <v>228</v>
      </c>
      <c r="B247">
        <v>2.2799999999999998</v>
      </c>
      <c r="C247">
        <f t="shared" si="78"/>
        <v>5.2799999999999994</v>
      </c>
      <c r="D247">
        <f t="shared" si="79"/>
        <v>37.159694855253115</v>
      </c>
      <c r="E247">
        <f t="shared" si="80"/>
        <v>1459.7096105639614</v>
      </c>
      <c r="F247" s="23" t="e">
        <f t="shared" ca="1" si="95"/>
        <v>#NAME?</v>
      </c>
      <c r="G247">
        <f t="shared" si="81"/>
        <v>8</v>
      </c>
      <c r="H247">
        <f t="shared" si="82"/>
        <v>900</v>
      </c>
      <c r="I247" s="23">
        <f t="shared" si="83"/>
        <v>87.582576633837661</v>
      </c>
      <c r="J247">
        <f t="shared" si="84"/>
        <v>9.1342368624825185E-2</v>
      </c>
      <c r="K247" s="24" t="e">
        <f t="shared" ca="1" si="85"/>
        <v>#NAME?</v>
      </c>
      <c r="L247" s="23" t="e">
        <f t="shared" ca="1" si="77"/>
        <v>#NAME?</v>
      </c>
      <c r="M247" s="25" t="e">
        <f t="shared" ca="1" si="96"/>
        <v>#NAME?</v>
      </c>
      <c r="N247" s="26" t="e">
        <f ca="1">[1]!CEQUEL("ROCKET","AR",'Loomis-Task5(equations)'!$B$15,1,'Loomis-Task5(equations)'!$B$4,"Mass",3,"HTPB",90,"IPDI (ARC)",10,"AIR (500 K)",100,"OPT:FOX","O","OF",'Loomis-Task5(equations)'!M247,1,0,"CSTAR",FALSE,FALSE)</f>
        <v>#NAME?</v>
      </c>
      <c r="O247" s="26" t="e">
        <f t="shared" ca="1" si="86"/>
        <v>#NAME?</v>
      </c>
      <c r="P247" s="25" t="e">
        <f ca="1">[1]!CEQUEL("ROCKET","AR",'Loomis-Task5(equations)'!U247,1,'Loomis-Task5(equations)'!AC247,"Mass",3,"HTPB",90,"IPDI (ARC)",10,"AIR (500 K)",100,"OPT:FOX","O","OF",'Loomis-Task5(equations)'!M247,1,0,"ISPV",FALSE,FALSE)</f>
        <v>#NAME?</v>
      </c>
      <c r="Q247" s="23" t="e">
        <f t="shared" ca="1" si="87"/>
        <v>#NAME?</v>
      </c>
      <c r="R247" s="25" t="e">
        <f t="shared" ca="1" si="88"/>
        <v>#NAME?</v>
      </c>
      <c r="S247" s="23" t="e">
        <f t="shared" ca="1" si="100"/>
        <v>#NAME?</v>
      </c>
      <c r="T247" s="23" t="e">
        <f t="shared" ca="1" si="89"/>
        <v>#NAME?</v>
      </c>
      <c r="U247" s="25" t="e">
        <f t="shared" ca="1" si="99"/>
        <v>#NAME?</v>
      </c>
      <c r="V247" s="25" t="e">
        <f t="shared" ca="1" si="97"/>
        <v>#NAME?</v>
      </c>
      <c r="W247" s="25" t="e">
        <f t="shared" ca="1" si="90"/>
        <v>#NAME?</v>
      </c>
      <c r="X247" s="25" t="e">
        <f t="shared" ca="1" si="91"/>
        <v>#NAME?</v>
      </c>
      <c r="Y247" t="e">
        <f t="shared" ca="1" si="101"/>
        <v>#NAME?</v>
      </c>
      <c r="Z247" s="25" t="e">
        <f t="shared" ca="1" si="92"/>
        <v>#NAME?</v>
      </c>
      <c r="AA247" s="26" t="e">
        <f t="shared" ca="1" si="98"/>
        <v>#NAME?</v>
      </c>
      <c r="AB247" s="27" t="e">
        <f t="shared" ca="1" si="93"/>
        <v>#NAME?</v>
      </c>
      <c r="AC247" s="28" t="e">
        <f t="shared" ca="1" si="94"/>
        <v>#NAME?</v>
      </c>
    </row>
    <row r="248" spans="1:29" x14ac:dyDescent="0.25">
      <c r="A248">
        <v>229</v>
      </c>
      <c r="B248">
        <v>2.29</v>
      </c>
      <c r="C248">
        <f t="shared" si="78"/>
        <v>5.29</v>
      </c>
      <c r="D248">
        <f t="shared" si="79"/>
        <v>36.67607343260233</v>
      </c>
      <c r="E248">
        <f t="shared" si="80"/>
        <v>1462.4742120991205</v>
      </c>
      <c r="F248" s="23" t="e">
        <f t="shared" ca="1" si="95"/>
        <v>#NAME?</v>
      </c>
      <c r="G248">
        <f t="shared" si="81"/>
        <v>8</v>
      </c>
      <c r="H248">
        <f t="shared" si="82"/>
        <v>900</v>
      </c>
      <c r="I248" s="23">
        <f t="shared" si="83"/>
        <v>87.914642977322131</v>
      </c>
      <c r="J248">
        <f t="shared" si="84"/>
        <v>9.0997355264965663E-2</v>
      </c>
      <c r="K248" s="24" t="e">
        <f t="shared" ca="1" si="85"/>
        <v>#NAME?</v>
      </c>
      <c r="L248" s="23" t="e">
        <f t="shared" ca="1" si="77"/>
        <v>#NAME?</v>
      </c>
      <c r="M248" s="25" t="e">
        <f t="shared" ca="1" si="96"/>
        <v>#NAME?</v>
      </c>
      <c r="N248" s="26" t="e">
        <f ca="1">[1]!CEQUEL("ROCKET","AR",'Loomis-Task5(equations)'!$B$15,1,'Loomis-Task5(equations)'!$B$4,"Mass",3,"HTPB",90,"IPDI (ARC)",10,"AIR (500 K)",100,"OPT:FOX","O","OF",'Loomis-Task5(equations)'!M248,1,0,"CSTAR",FALSE,FALSE)</f>
        <v>#NAME?</v>
      </c>
      <c r="O248" s="26" t="e">
        <f t="shared" ca="1" si="86"/>
        <v>#NAME?</v>
      </c>
      <c r="P248" s="25" t="e">
        <f ca="1">[1]!CEQUEL("ROCKET","AR",'Loomis-Task5(equations)'!U248,1,'Loomis-Task5(equations)'!AC248,"Mass",3,"HTPB",90,"IPDI (ARC)",10,"AIR (500 K)",100,"OPT:FOX","O","OF",'Loomis-Task5(equations)'!M248,1,0,"ISPV",FALSE,FALSE)</f>
        <v>#NAME?</v>
      </c>
      <c r="Q248" s="23" t="e">
        <f t="shared" ca="1" si="87"/>
        <v>#NAME?</v>
      </c>
      <c r="R248" s="25" t="e">
        <f t="shared" ca="1" si="88"/>
        <v>#NAME?</v>
      </c>
      <c r="S248" s="23" t="e">
        <f t="shared" ca="1" si="100"/>
        <v>#NAME?</v>
      </c>
      <c r="T248" s="23" t="e">
        <f t="shared" ca="1" si="89"/>
        <v>#NAME?</v>
      </c>
      <c r="U248" s="25" t="e">
        <f t="shared" ca="1" si="99"/>
        <v>#NAME?</v>
      </c>
      <c r="V248" s="25" t="e">
        <f t="shared" ca="1" si="97"/>
        <v>#NAME?</v>
      </c>
      <c r="W248" s="25" t="e">
        <f t="shared" ca="1" si="90"/>
        <v>#NAME?</v>
      </c>
      <c r="X248" s="25" t="e">
        <f t="shared" ca="1" si="91"/>
        <v>#NAME?</v>
      </c>
      <c r="Y248" t="e">
        <f t="shared" ca="1" si="101"/>
        <v>#NAME?</v>
      </c>
      <c r="Z248" s="25" t="e">
        <f t="shared" ca="1" si="92"/>
        <v>#NAME?</v>
      </c>
      <c r="AA248" s="26" t="e">
        <f t="shared" ca="1" si="98"/>
        <v>#NAME?</v>
      </c>
      <c r="AB248" s="27" t="e">
        <f t="shared" ca="1" si="93"/>
        <v>#NAME?</v>
      </c>
      <c r="AC248" s="28" t="e">
        <f t="shared" ca="1" si="94"/>
        <v>#NAME?</v>
      </c>
    </row>
    <row r="249" spans="1:29" x14ac:dyDescent="0.25">
      <c r="A249">
        <v>230</v>
      </c>
      <c r="B249">
        <v>2.2999999999999998</v>
      </c>
      <c r="C249">
        <f t="shared" si="78"/>
        <v>5.3</v>
      </c>
      <c r="D249">
        <f t="shared" si="79"/>
        <v>36.191536926843455</v>
      </c>
      <c r="E249">
        <f t="shared" si="80"/>
        <v>1465.2388136342793</v>
      </c>
      <c r="F249" s="23" t="e">
        <f t="shared" ca="1" si="95"/>
        <v>#NAME?</v>
      </c>
      <c r="G249">
        <f t="shared" si="81"/>
        <v>8</v>
      </c>
      <c r="H249">
        <f t="shared" si="82"/>
        <v>900</v>
      </c>
      <c r="I249" s="23">
        <f t="shared" si="83"/>
        <v>88.247337639337289</v>
      </c>
      <c r="J249">
        <f t="shared" si="84"/>
        <v>9.0654292967971714E-2</v>
      </c>
      <c r="K249" s="24" t="e">
        <f t="shared" ca="1" si="85"/>
        <v>#NAME?</v>
      </c>
      <c r="L249" s="23" t="e">
        <f t="shared" ca="1" si="77"/>
        <v>#NAME?</v>
      </c>
      <c r="M249" s="25" t="e">
        <f t="shared" ca="1" si="96"/>
        <v>#NAME?</v>
      </c>
      <c r="N249" s="26" t="e">
        <f ca="1">[1]!CEQUEL("ROCKET","AR",'Loomis-Task5(equations)'!$B$15,1,'Loomis-Task5(equations)'!$B$4,"Mass",3,"HTPB",90,"IPDI (ARC)",10,"AIR (500 K)",100,"OPT:FOX","O","OF",'Loomis-Task5(equations)'!M249,1,0,"CSTAR",FALSE,FALSE)</f>
        <v>#NAME?</v>
      </c>
      <c r="O249" s="26" t="e">
        <f t="shared" ca="1" si="86"/>
        <v>#NAME?</v>
      </c>
      <c r="P249" s="25" t="e">
        <f ca="1">[1]!CEQUEL("ROCKET","AR",'Loomis-Task5(equations)'!U249,1,'Loomis-Task5(equations)'!AC249,"Mass",3,"HTPB",90,"IPDI (ARC)",10,"AIR (500 K)",100,"OPT:FOX","O","OF",'Loomis-Task5(equations)'!M249,1,0,"ISPV",FALSE,FALSE)</f>
        <v>#NAME?</v>
      </c>
      <c r="Q249" s="23" t="e">
        <f t="shared" ca="1" si="87"/>
        <v>#NAME?</v>
      </c>
      <c r="R249" s="25" t="e">
        <f t="shared" ca="1" si="88"/>
        <v>#NAME?</v>
      </c>
      <c r="S249" s="23" t="e">
        <f t="shared" ca="1" si="100"/>
        <v>#NAME?</v>
      </c>
      <c r="T249" s="23" t="e">
        <f t="shared" ca="1" si="89"/>
        <v>#NAME?</v>
      </c>
      <c r="U249" s="25" t="e">
        <f t="shared" ca="1" si="99"/>
        <v>#NAME?</v>
      </c>
      <c r="V249" s="25" t="e">
        <f t="shared" ca="1" si="97"/>
        <v>#NAME?</v>
      </c>
      <c r="W249" s="25" t="e">
        <f t="shared" ca="1" si="90"/>
        <v>#NAME?</v>
      </c>
      <c r="X249" s="25" t="e">
        <f t="shared" ca="1" si="91"/>
        <v>#NAME?</v>
      </c>
      <c r="Y249" t="e">
        <f t="shared" ca="1" si="101"/>
        <v>#NAME?</v>
      </c>
      <c r="Z249" s="25" t="e">
        <f t="shared" ca="1" si="92"/>
        <v>#NAME?</v>
      </c>
      <c r="AA249" s="26" t="e">
        <f t="shared" ca="1" si="98"/>
        <v>#NAME?</v>
      </c>
      <c r="AB249" s="27" t="e">
        <f t="shared" ca="1" si="93"/>
        <v>#NAME?</v>
      </c>
      <c r="AC249" s="28" t="e">
        <f t="shared" ca="1" si="94"/>
        <v>#NAME?</v>
      </c>
    </row>
    <row r="250" spans="1:29" x14ac:dyDescent="0.25">
      <c r="A250">
        <v>231</v>
      </c>
      <c r="B250">
        <v>2.31</v>
      </c>
      <c r="C250">
        <f t="shared" si="78"/>
        <v>5.3100000000000005</v>
      </c>
      <c r="D250">
        <f t="shared" si="79"/>
        <v>35.706085337976425</v>
      </c>
      <c r="E250">
        <f t="shared" si="80"/>
        <v>1468.0034151694385</v>
      </c>
      <c r="F250" s="23" t="e">
        <f t="shared" ca="1" si="95"/>
        <v>#NAME?</v>
      </c>
      <c r="G250">
        <f t="shared" si="81"/>
        <v>8</v>
      </c>
      <c r="H250">
        <f t="shared" si="82"/>
        <v>900</v>
      </c>
      <c r="I250" s="23">
        <f t="shared" si="83"/>
        <v>88.580660619883176</v>
      </c>
      <c r="J250">
        <f t="shared" si="84"/>
        <v>9.031316705041921E-2</v>
      </c>
      <c r="K250" s="24" t="e">
        <f t="shared" ca="1" si="85"/>
        <v>#NAME?</v>
      </c>
      <c r="L250" s="23" t="e">
        <f t="shared" ca="1" si="77"/>
        <v>#NAME?</v>
      </c>
      <c r="M250" s="25" t="e">
        <f t="shared" ca="1" si="96"/>
        <v>#NAME?</v>
      </c>
      <c r="N250" s="26" t="e">
        <f ca="1">[1]!CEQUEL("ROCKET","AR",'Loomis-Task5(equations)'!$B$15,1,'Loomis-Task5(equations)'!$B$4,"Mass",3,"HTPB",90,"IPDI (ARC)",10,"AIR (500 K)",100,"OPT:FOX","O","OF",'Loomis-Task5(equations)'!M250,1,0,"CSTAR",FALSE,FALSE)</f>
        <v>#NAME?</v>
      </c>
      <c r="O250" s="26" t="e">
        <f t="shared" ca="1" si="86"/>
        <v>#NAME?</v>
      </c>
      <c r="P250" s="25" t="e">
        <f ca="1">[1]!CEQUEL("ROCKET","AR",'Loomis-Task5(equations)'!U250,1,'Loomis-Task5(equations)'!AC250,"Mass",3,"HTPB",90,"IPDI (ARC)",10,"AIR (500 K)",100,"OPT:FOX","O","OF",'Loomis-Task5(equations)'!M250,1,0,"ISPV",FALSE,FALSE)</f>
        <v>#NAME?</v>
      </c>
      <c r="Q250" s="23" t="e">
        <f t="shared" ca="1" si="87"/>
        <v>#NAME?</v>
      </c>
      <c r="R250" s="25" t="e">
        <f t="shared" ca="1" si="88"/>
        <v>#NAME?</v>
      </c>
      <c r="S250" s="23" t="e">
        <f t="shared" ca="1" si="100"/>
        <v>#NAME?</v>
      </c>
      <c r="T250" s="23" t="e">
        <f t="shared" ca="1" si="89"/>
        <v>#NAME?</v>
      </c>
      <c r="U250" s="25" t="e">
        <f t="shared" ca="1" si="99"/>
        <v>#NAME?</v>
      </c>
      <c r="V250" s="25" t="e">
        <f t="shared" ca="1" si="97"/>
        <v>#NAME?</v>
      </c>
      <c r="W250" s="25" t="e">
        <f t="shared" ca="1" si="90"/>
        <v>#NAME?</v>
      </c>
      <c r="X250" s="25" t="e">
        <f t="shared" ca="1" si="91"/>
        <v>#NAME?</v>
      </c>
      <c r="Y250" t="e">
        <f t="shared" ca="1" si="101"/>
        <v>#NAME?</v>
      </c>
      <c r="Z250" s="25" t="e">
        <f t="shared" ca="1" si="92"/>
        <v>#NAME?</v>
      </c>
      <c r="AA250" s="26" t="e">
        <f t="shared" ca="1" si="98"/>
        <v>#NAME?</v>
      </c>
      <c r="AB250" s="27" t="e">
        <f t="shared" ca="1" si="93"/>
        <v>#NAME?</v>
      </c>
      <c r="AC250" s="28" t="e">
        <f t="shared" ca="1" si="94"/>
        <v>#NAME?</v>
      </c>
    </row>
    <row r="251" spans="1:29" x14ac:dyDescent="0.25">
      <c r="A251">
        <v>232</v>
      </c>
      <c r="B251">
        <v>2.3199999999999998</v>
      </c>
      <c r="C251">
        <f t="shared" si="78"/>
        <v>5.32</v>
      </c>
      <c r="D251">
        <f t="shared" si="79"/>
        <v>35.219718666001285</v>
      </c>
      <c r="E251">
        <f t="shared" si="80"/>
        <v>1470.7680167045976</v>
      </c>
      <c r="F251" s="23" t="e">
        <f t="shared" ca="1" si="95"/>
        <v>#NAME?</v>
      </c>
      <c r="G251">
        <f t="shared" si="81"/>
        <v>8</v>
      </c>
      <c r="H251">
        <f t="shared" si="82"/>
        <v>900</v>
      </c>
      <c r="I251" s="23">
        <f t="shared" si="83"/>
        <v>88.914611918959764</v>
      </c>
      <c r="J251">
        <f t="shared" si="84"/>
        <v>8.997396296675636E-2</v>
      </c>
      <c r="K251" s="24" t="e">
        <f t="shared" ca="1" si="85"/>
        <v>#NAME?</v>
      </c>
      <c r="L251" s="23" t="e">
        <f t="shared" ca="1" si="77"/>
        <v>#NAME?</v>
      </c>
      <c r="M251" s="25" t="e">
        <f t="shared" ca="1" si="96"/>
        <v>#NAME?</v>
      </c>
      <c r="N251" s="26" t="e">
        <f ca="1">[1]!CEQUEL("ROCKET","AR",'Loomis-Task5(equations)'!$B$15,1,'Loomis-Task5(equations)'!$B$4,"Mass",3,"HTPB",90,"IPDI (ARC)",10,"AIR (500 K)",100,"OPT:FOX","O","OF",'Loomis-Task5(equations)'!M251,1,0,"CSTAR",FALSE,FALSE)</f>
        <v>#NAME?</v>
      </c>
      <c r="O251" s="26" t="e">
        <f t="shared" ca="1" si="86"/>
        <v>#NAME?</v>
      </c>
      <c r="P251" s="25" t="e">
        <f ca="1">[1]!CEQUEL("ROCKET","AR",'Loomis-Task5(equations)'!U251,1,'Loomis-Task5(equations)'!AC251,"Mass",3,"HTPB",90,"IPDI (ARC)",10,"AIR (500 K)",100,"OPT:FOX","O","OF",'Loomis-Task5(equations)'!M251,1,0,"ISPV",FALSE,FALSE)</f>
        <v>#NAME?</v>
      </c>
      <c r="Q251" s="23" t="e">
        <f t="shared" ca="1" si="87"/>
        <v>#NAME?</v>
      </c>
      <c r="R251" s="25" t="e">
        <f t="shared" ca="1" si="88"/>
        <v>#NAME?</v>
      </c>
      <c r="S251" s="23" t="e">
        <f t="shared" ca="1" si="100"/>
        <v>#NAME?</v>
      </c>
      <c r="T251" s="23" t="e">
        <f t="shared" ca="1" si="89"/>
        <v>#NAME?</v>
      </c>
      <c r="U251" s="25" t="e">
        <f t="shared" ca="1" si="99"/>
        <v>#NAME?</v>
      </c>
      <c r="V251" s="25" t="e">
        <f t="shared" ca="1" si="97"/>
        <v>#NAME?</v>
      </c>
      <c r="W251" s="25" t="e">
        <f t="shared" ca="1" si="90"/>
        <v>#NAME?</v>
      </c>
      <c r="X251" s="25" t="e">
        <f t="shared" ca="1" si="91"/>
        <v>#NAME?</v>
      </c>
      <c r="Y251" t="e">
        <f t="shared" ca="1" si="101"/>
        <v>#NAME?</v>
      </c>
      <c r="Z251" s="25" t="e">
        <f t="shared" ca="1" si="92"/>
        <v>#NAME?</v>
      </c>
      <c r="AA251" s="26" t="e">
        <f t="shared" ca="1" si="98"/>
        <v>#NAME?</v>
      </c>
      <c r="AB251" s="27" t="e">
        <f t="shared" ca="1" si="93"/>
        <v>#NAME?</v>
      </c>
      <c r="AC251" s="28" t="e">
        <f t="shared" ca="1" si="94"/>
        <v>#NAME?</v>
      </c>
    </row>
    <row r="252" spans="1:29" x14ac:dyDescent="0.25">
      <c r="A252">
        <v>233</v>
      </c>
      <c r="B252">
        <v>2.33</v>
      </c>
      <c r="C252">
        <f t="shared" si="78"/>
        <v>5.33</v>
      </c>
      <c r="D252">
        <f t="shared" si="79"/>
        <v>34.732436910918004</v>
      </c>
      <c r="E252">
        <f t="shared" si="80"/>
        <v>1473.5326182397566</v>
      </c>
      <c r="F252" s="23" t="e">
        <f t="shared" ca="1" si="95"/>
        <v>#NAME?</v>
      </c>
      <c r="G252">
        <f t="shared" si="81"/>
        <v>8</v>
      </c>
      <c r="H252">
        <f t="shared" si="82"/>
        <v>900</v>
      </c>
      <c r="I252" s="23">
        <f t="shared" si="83"/>
        <v>89.249191536567068</v>
      </c>
      <c r="J252">
        <f t="shared" si="84"/>
        <v>8.9636666307753049E-2</v>
      </c>
      <c r="K252" s="24" t="e">
        <f t="shared" ca="1" si="85"/>
        <v>#NAME?</v>
      </c>
      <c r="L252" s="23" t="e">
        <f t="shared" ca="1" si="77"/>
        <v>#NAME?</v>
      </c>
      <c r="M252" s="25" t="e">
        <f t="shared" ca="1" si="96"/>
        <v>#NAME?</v>
      </c>
      <c r="N252" s="26" t="e">
        <f ca="1">[1]!CEQUEL("ROCKET","AR",'Loomis-Task5(equations)'!$B$15,1,'Loomis-Task5(equations)'!$B$4,"Mass",3,"HTPB",90,"IPDI (ARC)",10,"AIR (500 K)",100,"OPT:FOX","O","OF",'Loomis-Task5(equations)'!M252,1,0,"CSTAR",FALSE,FALSE)</f>
        <v>#NAME?</v>
      </c>
      <c r="O252" s="26" t="e">
        <f t="shared" ca="1" si="86"/>
        <v>#NAME?</v>
      </c>
      <c r="P252" s="25" t="e">
        <f ca="1">[1]!CEQUEL("ROCKET","AR",'Loomis-Task5(equations)'!U252,1,'Loomis-Task5(equations)'!AC252,"Mass",3,"HTPB",90,"IPDI (ARC)",10,"AIR (500 K)",100,"OPT:FOX","O","OF",'Loomis-Task5(equations)'!M252,1,0,"ISPV",FALSE,FALSE)</f>
        <v>#NAME?</v>
      </c>
      <c r="Q252" s="23" t="e">
        <f t="shared" ca="1" si="87"/>
        <v>#NAME?</v>
      </c>
      <c r="R252" s="25" t="e">
        <f t="shared" ca="1" si="88"/>
        <v>#NAME?</v>
      </c>
      <c r="S252" s="23" t="e">
        <f t="shared" ca="1" si="100"/>
        <v>#NAME?</v>
      </c>
      <c r="T252" s="23" t="e">
        <f t="shared" ca="1" si="89"/>
        <v>#NAME?</v>
      </c>
      <c r="U252" s="25" t="e">
        <f t="shared" ca="1" si="99"/>
        <v>#NAME?</v>
      </c>
      <c r="V252" s="25" t="e">
        <f t="shared" ca="1" si="97"/>
        <v>#NAME?</v>
      </c>
      <c r="W252" s="25" t="e">
        <f t="shared" ca="1" si="90"/>
        <v>#NAME?</v>
      </c>
      <c r="X252" s="25" t="e">
        <f t="shared" ca="1" si="91"/>
        <v>#NAME?</v>
      </c>
      <c r="Y252" t="e">
        <f t="shared" ca="1" si="101"/>
        <v>#NAME?</v>
      </c>
      <c r="Z252" s="25" t="e">
        <f t="shared" ca="1" si="92"/>
        <v>#NAME?</v>
      </c>
      <c r="AA252" s="26" t="e">
        <f t="shared" ca="1" si="98"/>
        <v>#NAME?</v>
      </c>
      <c r="AB252" s="27" t="e">
        <f t="shared" ca="1" si="93"/>
        <v>#NAME?</v>
      </c>
      <c r="AC252" s="28" t="e">
        <f t="shared" ca="1" si="94"/>
        <v>#NAME?</v>
      </c>
    </row>
    <row r="253" spans="1:29" x14ac:dyDescent="0.25">
      <c r="A253">
        <v>234</v>
      </c>
      <c r="B253">
        <v>2.34</v>
      </c>
      <c r="C253">
        <f t="shared" si="78"/>
        <v>5.34</v>
      </c>
      <c r="D253">
        <f t="shared" si="79"/>
        <v>34.244240072726576</v>
      </c>
      <c r="E253">
        <f t="shared" si="80"/>
        <v>1476.2972197749157</v>
      </c>
      <c r="F253" s="23" t="e">
        <f t="shared" ca="1" si="95"/>
        <v>#NAME?</v>
      </c>
      <c r="G253">
        <f t="shared" si="81"/>
        <v>8</v>
      </c>
      <c r="H253">
        <f t="shared" si="82"/>
        <v>900</v>
      </c>
      <c r="I253" s="23">
        <f t="shared" si="83"/>
        <v>89.584399472705101</v>
      </c>
      <c r="J253">
        <f t="shared" si="84"/>
        <v>8.9301262798970577E-2</v>
      </c>
      <c r="K253" s="24" t="e">
        <f t="shared" ca="1" si="85"/>
        <v>#NAME?</v>
      </c>
      <c r="L253" s="23" t="e">
        <f t="shared" ca="1" si="77"/>
        <v>#NAME?</v>
      </c>
      <c r="M253" s="25" t="e">
        <f t="shared" ca="1" si="96"/>
        <v>#NAME?</v>
      </c>
      <c r="N253" s="26" t="e">
        <f ca="1">[1]!CEQUEL("ROCKET","AR",'Loomis-Task5(equations)'!$B$15,1,'Loomis-Task5(equations)'!$B$4,"Mass",3,"HTPB",90,"IPDI (ARC)",10,"AIR (500 K)",100,"OPT:FOX","O","OF",'Loomis-Task5(equations)'!M253,1,0,"CSTAR",FALSE,FALSE)</f>
        <v>#NAME?</v>
      </c>
      <c r="O253" s="26" t="e">
        <f t="shared" ca="1" si="86"/>
        <v>#NAME?</v>
      </c>
      <c r="P253" s="25" t="e">
        <f ca="1">[1]!CEQUEL("ROCKET","AR",'Loomis-Task5(equations)'!U253,1,'Loomis-Task5(equations)'!AC253,"Mass",3,"HTPB",90,"IPDI (ARC)",10,"AIR (500 K)",100,"OPT:FOX","O","OF",'Loomis-Task5(equations)'!M253,1,0,"ISPV",FALSE,FALSE)</f>
        <v>#NAME?</v>
      </c>
      <c r="Q253" s="23" t="e">
        <f t="shared" ca="1" si="87"/>
        <v>#NAME?</v>
      </c>
      <c r="R253" s="25" t="e">
        <f t="shared" ca="1" si="88"/>
        <v>#NAME?</v>
      </c>
      <c r="S253" s="23" t="e">
        <f t="shared" ca="1" si="100"/>
        <v>#NAME?</v>
      </c>
      <c r="T253" s="23" t="e">
        <f t="shared" ca="1" si="89"/>
        <v>#NAME?</v>
      </c>
      <c r="U253" s="25" t="e">
        <f t="shared" ca="1" si="99"/>
        <v>#NAME?</v>
      </c>
      <c r="V253" s="25" t="e">
        <f t="shared" ca="1" si="97"/>
        <v>#NAME?</v>
      </c>
      <c r="W253" s="25" t="e">
        <f t="shared" ca="1" si="90"/>
        <v>#NAME?</v>
      </c>
      <c r="X253" s="25" t="e">
        <f t="shared" ca="1" si="91"/>
        <v>#NAME?</v>
      </c>
      <c r="Y253" t="e">
        <f t="shared" ca="1" si="101"/>
        <v>#NAME?</v>
      </c>
      <c r="Z253" s="25" t="e">
        <f t="shared" ca="1" si="92"/>
        <v>#NAME?</v>
      </c>
      <c r="AA253" s="26" t="e">
        <f t="shared" ca="1" si="98"/>
        <v>#NAME?</v>
      </c>
      <c r="AB253" s="27" t="e">
        <f t="shared" ca="1" si="93"/>
        <v>#NAME?</v>
      </c>
      <c r="AC253" s="28" t="e">
        <f t="shared" ca="1" si="94"/>
        <v>#NAME?</v>
      </c>
    </row>
    <row r="254" spans="1:29" x14ac:dyDescent="0.25">
      <c r="A254">
        <v>235</v>
      </c>
      <c r="B254">
        <v>2.35</v>
      </c>
      <c r="C254">
        <f t="shared" si="78"/>
        <v>5.35</v>
      </c>
      <c r="D254">
        <f t="shared" si="79"/>
        <v>33.75512815142703</v>
      </c>
      <c r="E254">
        <f t="shared" si="80"/>
        <v>1479.0618213100745</v>
      </c>
      <c r="F254" s="23" t="e">
        <f t="shared" ca="1" si="95"/>
        <v>#NAME?</v>
      </c>
      <c r="G254">
        <f t="shared" si="81"/>
        <v>8</v>
      </c>
      <c r="H254">
        <f t="shared" si="82"/>
        <v>900</v>
      </c>
      <c r="I254" s="23">
        <f t="shared" si="83"/>
        <v>89.920235727373836</v>
      </c>
      <c r="J254">
        <f t="shared" si="84"/>
        <v>8.8967738299251503E-2</v>
      </c>
      <c r="K254" s="24" t="e">
        <f t="shared" ca="1" si="85"/>
        <v>#NAME?</v>
      </c>
      <c r="L254" s="23" t="e">
        <f t="shared" ca="1" si="77"/>
        <v>#NAME?</v>
      </c>
      <c r="M254" s="25" t="e">
        <f t="shared" ca="1" si="96"/>
        <v>#NAME?</v>
      </c>
      <c r="N254" s="26" t="e">
        <f ca="1">[1]!CEQUEL("ROCKET","AR",'Loomis-Task5(equations)'!$B$15,1,'Loomis-Task5(equations)'!$B$4,"Mass",3,"HTPB",90,"IPDI (ARC)",10,"AIR (500 K)",100,"OPT:FOX","O","OF",'Loomis-Task5(equations)'!M254,1,0,"CSTAR",FALSE,FALSE)</f>
        <v>#NAME?</v>
      </c>
      <c r="O254" s="26" t="e">
        <f t="shared" ca="1" si="86"/>
        <v>#NAME?</v>
      </c>
      <c r="P254" s="25" t="e">
        <f ca="1">[1]!CEQUEL("ROCKET","AR",'Loomis-Task5(equations)'!U254,1,'Loomis-Task5(equations)'!AC254,"Mass",3,"HTPB",90,"IPDI (ARC)",10,"AIR (500 K)",100,"OPT:FOX","O","OF",'Loomis-Task5(equations)'!M254,1,0,"ISPV",FALSE,FALSE)</f>
        <v>#NAME?</v>
      </c>
      <c r="Q254" s="23" t="e">
        <f t="shared" ca="1" si="87"/>
        <v>#NAME?</v>
      </c>
      <c r="R254" s="25" t="e">
        <f t="shared" ca="1" si="88"/>
        <v>#NAME?</v>
      </c>
      <c r="S254" s="23" t="e">
        <f t="shared" ca="1" si="100"/>
        <v>#NAME?</v>
      </c>
      <c r="T254" s="23" t="e">
        <f t="shared" ca="1" si="89"/>
        <v>#NAME?</v>
      </c>
      <c r="U254" s="25" t="e">
        <f t="shared" ca="1" si="99"/>
        <v>#NAME?</v>
      </c>
      <c r="V254" s="25" t="e">
        <f t="shared" ca="1" si="97"/>
        <v>#NAME?</v>
      </c>
      <c r="W254" s="25" t="e">
        <f t="shared" ca="1" si="90"/>
        <v>#NAME?</v>
      </c>
      <c r="X254" s="25" t="e">
        <f t="shared" ca="1" si="91"/>
        <v>#NAME?</v>
      </c>
      <c r="Y254" t="e">
        <f t="shared" ca="1" si="101"/>
        <v>#NAME?</v>
      </c>
      <c r="Z254" s="25" t="e">
        <f t="shared" ca="1" si="92"/>
        <v>#NAME?</v>
      </c>
      <c r="AA254" s="26" t="e">
        <f t="shared" ca="1" si="98"/>
        <v>#NAME?</v>
      </c>
      <c r="AB254" s="27" t="e">
        <f t="shared" ca="1" si="93"/>
        <v>#NAME?</v>
      </c>
      <c r="AC254" s="28" t="e">
        <f t="shared" ca="1" si="94"/>
        <v>#NAME?</v>
      </c>
    </row>
    <row r="255" spans="1:29" x14ac:dyDescent="0.25">
      <c r="A255">
        <v>236</v>
      </c>
      <c r="B255">
        <v>2.36</v>
      </c>
      <c r="C255">
        <f t="shared" si="78"/>
        <v>5.3599999999999994</v>
      </c>
      <c r="D255">
        <f t="shared" si="79"/>
        <v>33.26510114701933</v>
      </c>
      <c r="E255">
        <f t="shared" si="80"/>
        <v>1481.8264228452333</v>
      </c>
      <c r="F255" s="23" t="e">
        <f t="shared" ca="1" si="95"/>
        <v>#NAME?</v>
      </c>
      <c r="G255">
        <f t="shared" si="81"/>
        <v>8</v>
      </c>
      <c r="H255">
        <f t="shared" si="82"/>
        <v>900</v>
      </c>
      <c r="I255" s="23">
        <f t="shared" si="83"/>
        <v>90.2567003005733</v>
      </c>
      <c r="J255">
        <f t="shared" si="84"/>
        <v>8.8636078799228885E-2</v>
      </c>
      <c r="K255" s="24" t="e">
        <f t="shared" ca="1" si="85"/>
        <v>#NAME?</v>
      </c>
      <c r="L255" s="23" t="e">
        <f t="shared" ca="1" si="77"/>
        <v>#NAME?</v>
      </c>
      <c r="M255" s="25" t="e">
        <f t="shared" ca="1" si="96"/>
        <v>#NAME?</v>
      </c>
      <c r="N255" s="26" t="e">
        <f ca="1">[1]!CEQUEL("ROCKET","AR",'Loomis-Task5(equations)'!$B$15,1,'Loomis-Task5(equations)'!$B$4,"Mass",3,"HTPB",90,"IPDI (ARC)",10,"AIR (500 K)",100,"OPT:FOX","O","OF",'Loomis-Task5(equations)'!M255,1,0,"CSTAR",FALSE,FALSE)</f>
        <v>#NAME?</v>
      </c>
      <c r="O255" s="26" t="e">
        <f t="shared" ca="1" si="86"/>
        <v>#NAME?</v>
      </c>
      <c r="P255" s="25" t="e">
        <f ca="1">[1]!CEQUEL("ROCKET","AR",'Loomis-Task5(equations)'!U255,1,'Loomis-Task5(equations)'!AC255,"Mass",3,"HTPB",90,"IPDI (ARC)",10,"AIR (500 K)",100,"OPT:FOX","O","OF",'Loomis-Task5(equations)'!M255,1,0,"ISPV",FALSE,FALSE)</f>
        <v>#NAME?</v>
      </c>
      <c r="Q255" s="23" t="e">
        <f t="shared" ca="1" si="87"/>
        <v>#NAME?</v>
      </c>
      <c r="R255" s="25" t="e">
        <f t="shared" ca="1" si="88"/>
        <v>#NAME?</v>
      </c>
      <c r="S255" s="23" t="e">
        <f t="shared" ca="1" si="100"/>
        <v>#NAME?</v>
      </c>
      <c r="T255" s="23" t="e">
        <f t="shared" ca="1" si="89"/>
        <v>#NAME?</v>
      </c>
      <c r="U255" s="25" t="e">
        <f t="shared" ca="1" si="99"/>
        <v>#NAME?</v>
      </c>
      <c r="V255" s="25" t="e">
        <f t="shared" ca="1" si="97"/>
        <v>#NAME?</v>
      </c>
      <c r="W255" s="25" t="e">
        <f t="shared" ca="1" si="90"/>
        <v>#NAME?</v>
      </c>
      <c r="X255" s="25" t="e">
        <f t="shared" ca="1" si="91"/>
        <v>#NAME?</v>
      </c>
      <c r="Y255" t="e">
        <f t="shared" ca="1" si="101"/>
        <v>#NAME?</v>
      </c>
      <c r="Z255" s="25" t="e">
        <f t="shared" ca="1" si="92"/>
        <v>#NAME?</v>
      </c>
      <c r="AA255" s="26" t="e">
        <f t="shared" ca="1" si="98"/>
        <v>#NAME?</v>
      </c>
      <c r="AB255" s="27" t="e">
        <f t="shared" ca="1" si="93"/>
        <v>#NAME?</v>
      </c>
      <c r="AC255" s="28" t="e">
        <f t="shared" ca="1" si="94"/>
        <v>#NAME?</v>
      </c>
    </row>
    <row r="256" spans="1:29" x14ac:dyDescent="0.25">
      <c r="A256">
        <v>237</v>
      </c>
      <c r="B256">
        <v>2.37</v>
      </c>
      <c r="C256">
        <f t="shared" si="78"/>
        <v>5.37</v>
      </c>
      <c r="D256">
        <f t="shared" si="79"/>
        <v>32.774159059503461</v>
      </c>
      <c r="E256">
        <f t="shared" si="80"/>
        <v>1484.5910243803926</v>
      </c>
      <c r="F256" s="23" t="e">
        <f t="shared" ca="1" si="95"/>
        <v>#NAME?</v>
      </c>
      <c r="G256">
        <f t="shared" si="81"/>
        <v>8</v>
      </c>
      <c r="H256">
        <f t="shared" si="82"/>
        <v>900</v>
      </c>
      <c r="I256" s="23">
        <f t="shared" si="83"/>
        <v>90.593793192303508</v>
      </c>
      <c r="J256">
        <f t="shared" si="84"/>
        <v>8.8306270419855309E-2</v>
      </c>
      <c r="K256" s="24" t="e">
        <f t="shared" ca="1" si="85"/>
        <v>#NAME?</v>
      </c>
      <c r="L256" s="23" t="e">
        <f t="shared" ca="1" si="77"/>
        <v>#NAME?</v>
      </c>
      <c r="M256" s="25" t="e">
        <f t="shared" ca="1" si="96"/>
        <v>#NAME?</v>
      </c>
      <c r="N256" s="26" t="e">
        <f ca="1">[1]!CEQUEL("ROCKET","AR",'Loomis-Task5(equations)'!$B$15,1,'Loomis-Task5(equations)'!$B$4,"Mass",3,"HTPB",90,"IPDI (ARC)",10,"AIR (500 K)",100,"OPT:FOX","O","OF",'Loomis-Task5(equations)'!M256,1,0,"CSTAR",FALSE,FALSE)</f>
        <v>#NAME?</v>
      </c>
      <c r="O256" s="26" t="e">
        <f t="shared" ca="1" si="86"/>
        <v>#NAME?</v>
      </c>
      <c r="P256" s="25" t="e">
        <f ca="1">[1]!CEQUEL("ROCKET","AR",'Loomis-Task5(equations)'!U256,1,'Loomis-Task5(equations)'!AC256,"Mass",3,"HTPB",90,"IPDI (ARC)",10,"AIR (500 K)",100,"OPT:FOX","O","OF",'Loomis-Task5(equations)'!M256,1,0,"ISPV",FALSE,FALSE)</f>
        <v>#NAME?</v>
      </c>
      <c r="Q256" s="23" t="e">
        <f t="shared" ca="1" si="87"/>
        <v>#NAME?</v>
      </c>
      <c r="R256" s="25" t="e">
        <f t="shared" ca="1" si="88"/>
        <v>#NAME?</v>
      </c>
      <c r="S256" s="23" t="e">
        <f t="shared" ca="1" si="100"/>
        <v>#NAME?</v>
      </c>
      <c r="T256" s="23" t="e">
        <f t="shared" ca="1" si="89"/>
        <v>#NAME?</v>
      </c>
      <c r="U256" s="25" t="e">
        <f t="shared" ca="1" si="99"/>
        <v>#NAME?</v>
      </c>
      <c r="V256" s="25" t="e">
        <f t="shared" ca="1" si="97"/>
        <v>#NAME?</v>
      </c>
      <c r="W256" s="25" t="e">
        <f t="shared" ca="1" si="90"/>
        <v>#NAME?</v>
      </c>
      <c r="X256" s="25" t="e">
        <f t="shared" ca="1" si="91"/>
        <v>#NAME?</v>
      </c>
      <c r="Y256" t="e">
        <f t="shared" ca="1" si="101"/>
        <v>#NAME?</v>
      </c>
      <c r="Z256" s="25" t="e">
        <f t="shared" ca="1" si="92"/>
        <v>#NAME?</v>
      </c>
      <c r="AA256" s="26" t="e">
        <f t="shared" ca="1" si="98"/>
        <v>#NAME?</v>
      </c>
      <c r="AB256" s="27" t="e">
        <f t="shared" ca="1" si="93"/>
        <v>#NAME?</v>
      </c>
      <c r="AC256" s="28" t="e">
        <f t="shared" ca="1" si="94"/>
        <v>#NAME?</v>
      </c>
    </row>
    <row r="257" spans="1:29" x14ac:dyDescent="0.25">
      <c r="A257">
        <v>238</v>
      </c>
      <c r="B257">
        <v>2.38</v>
      </c>
      <c r="C257">
        <f t="shared" si="78"/>
        <v>5.38</v>
      </c>
      <c r="D257">
        <f t="shared" si="79"/>
        <v>32.282301888879495</v>
      </c>
      <c r="E257">
        <f t="shared" si="80"/>
        <v>1487.3556259155516</v>
      </c>
      <c r="F257" s="23" t="e">
        <f t="shared" ca="1" si="95"/>
        <v>#NAME?</v>
      </c>
      <c r="G257">
        <f t="shared" si="81"/>
        <v>8</v>
      </c>
      <c r="H257">
        <f t="shared" si="82"/>
        <v>900</v>
      </c>
      <c r="I257" s="23">
        <f t="shared" si="83"/>
        <v>90.931514402564403</v>
      </c>
      <c r="J257">
        <f t="shared" si="84"/>
        <v>8.7978299410950839E-2</v>
      </c>
      <c r="K257" s="24" t="e">
        <f t="shared" ca="1" si="85"/>
        <v>#NAME?</v>
      </c>
      <c r="L257" s="23" t="e">
        <f t="shared" ca="1" si="77"/>
        <v>#NAME?</v>
      </c>
      <c r="M257" s="25" t="e">
        <f t="shared" ca="1" si="96"/>
        <v>#NAME?</v>
      </c>
      <c r="N257" s="26" t="e">
        <f ca="1">[1]!CEQUEL("ROCKET","AR",'Loomis-Task5(equations)'!$B$15,1,'Loomis-Task5(equations)'!$B$4,"Mass",3,"HTPB",90,"IPDI (ARC)",10,"AIR (500 K)",100,"OPT:FOX","O","OF",'Loomis-Task5(equations)'!M257,1,0,"CSTAR",FALSE,FALSE)</f>
        <v>#NAME?</v>
      </c>
      <c r="O257" s="26" t="e">
        <f t="shared" ca="1" si="86"/>
        <v>#NAME?</v>
      </c>
      <c r="P257" s="25" t="e">
        <f ca="1">[1]!CEQUEL("ROCKET","AR",'Loomis-Task5(equations)'!U257,1,'Loomis-Task5(equations)'!AC257,"Mass",3,"HTPB",90,"IPDI (ARC)",10,"AIR (500 K)",100,"OPT:FOX","O","OF",'Loomis-Task5(equations)'!M257,1,0,"ISPV",FALSE,FALSE)</f>
        <v>#NAME?</v>
      </c>
      <c r="Q257" s="23" t="e">
        <f t="shared" ca="1" si="87"/>
        <v>#NAME?</v>
      </c>
      <c r="R257" s="25" t="e">
        <f t="shared" ca="1" si="88"/>
        <v>#NAME?</v>
      </c>
      <c r="S257" s="23" t="e">
        <f t="shared" ca="1" si="100"/>
        <v>#NAME?</v>
      </c>
      <c r="T257" s="23" t="e">
        <f t="shared" ca="1" si="89"/>
        <v>#NAME?</v>
      </c>
      <c r="U257" s="25" t="e">
        <f t="shared" ca="1" si="99"/>
        <v>#NAME?</v>
      </c>
      <c r="V257" s="25" t="e">
        <f t="shared" ca="1" si="97"/>
        <v>#NAME?</v>
      </c>
      <c r="W257" s="25" t="e">
        <f t="shared" ca="1" si="90"/>
        <v>#NAME?</v>
      </c>
      <c r="X257" s="25" t="e">
        <f t="shared" ca="1" si="91"/>
        <v>#NAME?</v>
      </c>
      <c r="Y257" t="e">
        <f t="shared" ca="1" si="101"/>
        <v>#NAME?</v>
      </c>
      <c r="Z257" s="25" t="e">
        <f t="shared" ca="1" si="92"/>
        <v>#NAME?</v>
      </c>
      <c r="AA257" s="26" t="e">
        <f t="shared" ca="1" si="98"/>
        <v>#NAME?</v>
      </c>
      <c r="AB257" s="27" t="e">
        <f t="shared" ca="1" si="93"/>
        <v>#NAME?</v>
      </c>
      <c r="AC257" s="28" t="e">
        <f t="shared" ca="1" si="94"/>
        <v>#NAME?</v>
      </c>
    </row>
    <row r="258" spans="1:29" x14ac:dyDescent="0.25">
      <c r="A258">
        <v>239</v>
      </c>
      <c r="B258">
        <v>2.39</v>
      </c>
      <c r="C258">
        <f t="shared" si="78"/>
        <v>5.3900000000000006</v>
      </c>
      <c r="D258">
        <f t="shared" si="79"/>
        <v>31.789529635147336</v>
      </c>
      <c r="E258">
        <f t="shared" si="80"/>
        <v>1490.1202274507109</v>
      </c>
      <c r="F258" s="23" t="e">
        <f t="shared" ca="1" si="95"/>
        <v>#NAME?</v>
      </c>
      <c r="G258">
        <f t="shared" si="81"/>
        <v>8</v>
      </c>
      <c r="H258">
        <f t="shared" si="82"/>
        <v>900</v>
      </c>
      <c r="I258" s="23">
        <f t="shared" si="83"/>
        <v>91.269863931356042</v>
      </c>
      <c r="J258">
        <f t="shared" si="84"/>
        <v>8.7652152149769721E-2</v>
      </c>
      <c r="K258" s="24" t="e">
        <f t="shared" ca="1" si="85"/>
        <v>#NAME?</v>
      </c>
      <c r="L258" s="23" t="e">
        <f t="shared" ca="1" si="77"/>
        <v>#NAME?</v>
      </c>
      <c r="M258" s="25" t="e">
        <f t="shared" ca="1" si="96"/>
        <v>#NAME?</v>
      </c>
      <c r="N258" s="26" t="e">
        <f ca="1">[1]!CEQUEL("ROCKET","AR",'Loomis-Task5(equations)'!$B$15,1,'Loomis-Task5(equations)'!$B$4,"Mass",3,"HTPB",90,"IPDI (ARC)",10,"AIR (500 K)",100,"OPT:FOX","O","OF",'Loomis-Task5(equations)'!M258,1,0,"CSTAR",FALSE,FALSE)</f>
        <v>#NAME?</v>
      </c>
      <c r="O258" s="26" t="e">
        <f t="shared" ca="1" si="86"/>
        <v>#NAME?</v>
      </c>
      <c r="P258" s="25" t="e">
        <f ca="1">[1]!CEQUEL("ROCKET","AR",'Loomis-Task5(equations)'!U258,1,'Loomis-Task5(equations)'!AC258,"Mass",3,"HTPB",90,"IPDI (ARC)",10,"AIR (500 K)",100,"OPT:FOX","O","OF",'Loomis-Task5(equations)'!M258,1,0,"ISPV",FALSE,FALSE)</f>
        <v>#NAME?</v>
      </c>
      <c r="Q258" s="23" t="e">
        <f t="shared" ca="1" si="87"/>
        <v>#NAME?</v>
      </c>
      <c r="R258" s="25" t="e">
        <f t="shared" ca="1" si="88"/>
        <v>#NAME?</v>
      </c>
      <c r="S258" s="23" t="e">
        <f t="shared" ca="1" si="100"/>
        <v>#NAME?</v>
      </c>
      <c r="T258" s="23" t="e">
        <f t="shared" ca="1" si="89"/>
        <v>#NAME?</v>
      </c>
      <c r="U258" s="25" t="e">
        <f t="shared" ca="1" si="99"/>
        <v>#NAME?</v>
      </c>
      <c r="V258" s="25" t="e">
        <f t="shared" ca="1" si="97"/>
        <v>#NAME?</v>
      </c>
      <c r="W258" s="25" t="e">
        <f t="shared" ca="1" si="90"/>
        <v>#NAME?</v>
      </c>
      <c r="X258" s="25" t="e">
        <f t="shared" ca="1" si="91"/>
        <v>#NAME?</v>
      </c>
      <c r="Y258" t="e">
        <f t="shared" ca="1" si="101"/>
        <v>#NAME?</v>
      </c>
      <c r="Z258" s="25" t="e">
        <f t="shared" ca="1" si="92"/>
        <v>#NAME?</v>
      </c>
      <c r="AA258" s="26" t="e">
        <f t="shared" ca="1" si="98"/>
        <v>#NAME?</v>
      </c>
      <c r="AB258" s="27" t="e">
        <f t="shared" ca="1" si="93"/>
        <v>#NAME?</v>
      </c>
      <c r="AC258" s="28" t="e">
        <f t="shared" ca="1" si="94"/>
        <v>#NAME?</v>
      </c>
    </row>
    <row r="259" spans="1:29" x14ac:dyDescent="0.25">
      <c r="A259">
        <v>240</v>
      </c>
      <c r="B259">
        <v>2.4</v>
      </c>
      <c r="C259">
        <f t="shared" si="78"/>
        <v>5.4</v>
      </c>
      <c r="D259">
        <f t="shared" si="79"/>
        <v>31.295842298307097</v>
      </c>
      <c r="E259">
        <f t="shared" si="80"/>
        <v>1492.8848289858697</v>
      </c>
      <c r="F259" s="23" t="e">
        <f t="shared" ca="1" si="95"/>
        <v>#NAME?</v>
      </c>
      <c r="G259">
        <f t="shared" si="81"/>
        <v>8</v>
      </c>
      <c r="H259">
        <f t="shared" si="82"/>
        <v>900</v>
      </c>
      <c r="I259" s="23">
        <f t="shared" si="83"/>
        <v>91.608841778678382</v>
      </c>
      <c r="J259">
        <f t="shared" si="84"/>
        <v>8.7327815139585901E-2</v>
      </c>
      <c r="K259" s="24" t="e">
        <f t="shared" ca="1" si="85"/>
        <v>#NAME?</v>
      </c>
      <c r="L259" s="23" t="e">
        <f t="shared" ca="1" si="77"/>
        <v>#NAME?</v>
      </c>
      <c r="M259" s="25" t="e">
        <f t="shared" ca="1" si="96"/>
        <v>#NAME?</v>
      </c>
      <c r="N259" s="26" t="e">
        <f ca="1">[1]!CEQUEL("ROCKET","AR",'Loomis-Task5(equations)'!$B$15,1,'Loomis-Task5(equations)'!$B$4,"Mass",3,"HTPB",90,"IPDI (ARC)",10,"AIR (500 K)",100,"OPT:FOX","O","OF",'Loomis-Task5(equations)'!M259,1,0,"CSTAR",FALSE,FALSE)</f>
        <v>#NAME?</v>
      </c>
      <c r="O259" s="26" t="e">
        <f t="shared" ca="1" si="86"/>
        <v>#NAME?</v>
      </c>
      <c r="P259" s="25" t="e">
        <f ca="1">[1]!CEQUEL("ROCKET","AR",'Loomis-Task5(equations)'!U259,1,'Loomis-Task5(equations)'!AC259,"Mass",3,"HTPB",90,"IPDI (ARC)",10,"AIR (500 K)",100,"OPT:FOX","O","OF",'Loomis-Task5(equations)'!M259,1,0,"ISPV",FALSE,FALSE)</f>
        <v>#NAME?</v>
      </c>
      <c r="Q259" s="23" t="e">
        <f t="shared" ca="1" si="87"/>
        <v>#NAME?</v>
      </c>
      <c r="R259" s="25" t="e">
        <f t="shared" ca="1" si="88"/>
        <v>#NAME?</v>
      </c>
      <c r="S259" s="23" t="e">
        <f t="shared" ca="1" si="100"/>
        <v>#NAME?</v>
      </c>
      <c r="T259" s="23" t="e">
        <f t="shared" ca="1" si="89"/>
        <v>#NAME?</v>
      </c>
      <c r="U259" s="25" t="e">
        <f t="shared" ca="1" si="99"/>
        <v>#NAME?</v>
      </c>
      <c r="V259" s="25" t="e">
        <f t="shared" ca="1" si="97"/>
        <v>#NAME?</v>
      </c>
      <c r="W259" s="25" t="e">
        <f t="shared" ca="1" si="90"/>
        <v>#NAME?</v>
      </c>
      <c r="X259" s="25" t="e">
        <f t="shared" ca="1" si="91"/>
        <v>#NAME?</v>
      </c>
      <c r="Y259" t="e">
        <f t="shared" ca="1" si="101"/>
        <v>#NAME?</v>
      </c>
      <c r="Z259" s="25" t="e">
        <f t="shared" ca="1" si="92"/>
        <v>#NAME?</v>
      </c>
      <c r="AA259" s="26" t="e">
        <f t="shared" ca="1" si="98"/>
        <v>#NAME?</v>
      </c>
      <c r="AB259" s="27" t="e">
        <f t="shared" ca="1" si="93"/>
        <v>#NAME?</v>
      </c>
      <c r="AC259" s="28" t="e">
        <f t="shared" ca="1" si="94"/>
        <v>#NAME?</v>
      </c>
    </row>
    <row r="260" spans="1:29" x14ac:dyDescent="0.25">
      <c r="A260">
        <v>241</v>
      </c>
      <c r="B260">
        <v>2.41</v>
      </c>
      <c r="C260">
        <f t="shared" si="78"/>
        <v>5.41</v>
      </c>
      <c r="D260">
        <f t="shared" si="79"/>
        <v>30.801239878358718</v>
      </c>
      <c r="E260">
        <f t="shared" si="80"/>
        <v>1495.6494305210288</v>
      </c>
      <c r="F260" s="23" t="e">
        <f t="shared" ca="1" si="95"/>
        <v>#NAME?</v>
      </c>
      <c r="G260">
        <f t="shared" si="81"/>
        <v>8</v>
      </c>
      <c r="H260">
        <f t="shared" si="82"/>
        <v>900</v>
      </c>
      <c r="I260" s="23">
        <f t="shared" si="83"/>
        <v>91.948447944531424</v>
      </c>
      <c r="J260">
        <f t="shared" si="84"/>
        <v>8.7005275008296593E-2</v>
      </c>
      <c r="K260" s="24" t="e">
        <f t="shared" ca="1" si="85"/>
        <v>#NAME?</v>
      </c>
      <c r="L260" s="23" t="e">
        <f t="shared" ca="1" si="77"/>
        <v>#NAME?</v>
      </c>
      <c r="M260" s="25" t="e">
        <f t="shared" ca="1" si="96"/>
        <v>#NAME?</v>
      </c>
      <c r="N260" s="26" t="e">
        <f ca="1">[1]!CEQUEL("ROCKET","AR",'Loomis-Task5(equations)'!$B$15,1,'Loomis-Task5(equations)'!$B$4,"Mass",3,"HTPB",90,"IPDI (ARC)",10,"AIR (500 K)",100,"OPT:FOX","O","OF",'Loomis-Task5(equations)'!M260,1,0,"CSTAR",FALSE,FALSE)</f>
        <v>#NAME?</v>
      </c>
      <c r="O260" s="26" t="e">
        <f t="shared" ca="1" si="86"/>
        <v>#NAME?</v>
      </c>
      <c r="P260" s="25" t="e">
        <f ca="1">[1]!CEQUEL("ROCKET","AR",'Loomis-Task5(equations)'!U260,1,'Loomis-Task5(equations)'!AC260,"Mass",3,"HTPB",90,"IPDI (ARC)",10,"AIR (500 K)",100,"OPT:FOX","O","OF",'Loomis-Task5(equations)'!M260,1,0,"ISPV",FALSE,FALSE)</f>
        <v>#NAME?</v>
      </c>
      <c r="Q260" s="23" t="e">
        <f t="shared" ca="1" si="87"/>
        <v>#NAME?</v>
      </c>
      <c r="R260" s="25" t="e">
        <f t="shared" ca="1" si="88"/>
        <v>#NAME?</v>
      </c>
      <c r="S260" s="23" t="e">
        <f t="shared" ca="1" si="100"/>
        <v>#NAME?</v>
      </c>
      <c r="T260" s="23" t="e">
        <f t="shared" ca="1" si="89"/>
        <v>#NAME?</v>
      </c>
      <c r="U260" s="25" t="e">
        <f t="shared" ca="1" si="99"/>
        <v>#NAME?</v>
      </c>
      <c r="V260" s="25" t="e">
        <f t="shared" ca="1" si="97"/>
        <v>#NAME?</v>
      </c>
      <c r="W260" s="25" t="e">
        <f t="shared" ca="1" si="90"/>
        <v>#NAME?</v>
      </c>
      <c r="X260" s="25" t="e">
        <f t="shared" ca="1" si="91"/>
        <v>#NAME?</v>
      </c>
      <c r="Y260" t="e">
        <f t="shared" ca="1" si="101"/>
        <v>#NAME?</v>
      </c>
      <c r="Z260" s="25" t="e">
        <f t="shared" ca="1" si="92"/>
        <v>#NAME?</v>
      </c>
      <c r="AA260" s="26" t="e">
        <f t="shared" ca="1" si="98"/>
        <v>#NAME?</v>
      </c>
      <c r="AB260" s="27" t="e">
        <f t="shared" ca="1" si="93"/>
        <v>#NAME?</v>
      </c>
      <c r="AC260" s="28" t="e">
        <f t="shared" ca="1" si="94"/>
        <v>#NAME?</v>
      </c>
    </row>
    <row r="261" spans="1:29" x14ac:dyDescent="0.25">
      <c r="A261">
        <v>242</v>
      </c>
      <c r="B261">
        <v>2.42</v>
      </c>
      <c r="C261">
        <f t="shared" si="78"/>
        <v>5.42</v>
      </c>
      <c r="D261">
        <f t="shared" si="79"/>
        <v>30.305722375302189</v>
      </c>
      <c r="E261">
        <f t="shared" si="80"/>
        <v>1498.4140320561878</v>
      </c>
      <c r="F261" s="23" t="e">
        <f t="shared" ca="1" si="95"/>
        <v>#NAME?</v>
      </c>
      <c r="G261">
        <f t="shared" si="81"/>
        <v>8</v>
      </c>
      <c r="H261">
        <f t="shared" si="82"/>
        <v>900</v>
      </c>
      <c r="I261" s="23">
        <f t="shared" si="83"/>
        <v>92.288682428915195</v>
      </c>
      <c r="J261">
        <f t="shared" si="84"/>
        <v>8.6684518507043937E-2</v>
      </c>
      <c r="K261" s="24" t="e">
        <f t="shared" ca="1" si="85"/>
        <v>#NAME?</v>
      </c>
      <c r="L261" s="23" t="e">
        <f t="shared" ca="1" si="77"/>
        <v>#NAME?</v>
      </c>
      <c r="M261" s="25" t="e">
        <f t="shared" ca="1" si="96"/>
        <v>#NAME?</v>
      </c>
      <c r="N261" s="26" t="e">
        <f ca="1">[1]!CEQUEL("ROCKET","AR",'Loomis-Task5(equations)'!$B$15,1,'Loomis-Task5(equations)'!$B$4,"Mass",3,"HTPB",90,"IPDI (ARC)",10,"AIR (500 K)",100,"OPT:FOX","O","OF",'Loomis-Task5(equations)'!M261,1,0,"CSTAR",FALSE,FALSE)</f>
        <v>#NAME?</v>
      </c>
      <c r="O261" s="26" t="e">
        <f t="shared" ca="1" si="86"/>
        <v>#NAME?</v>
      </c>
      <c r="P261" s="25" t="e">
        <f ca="1">[1]!CEQUEL("ROCKET","AR",'Loomis-Task5(equations)'!U261,1,'Loomis-Task5(equations)'!AC261,"Mass",3,"HTPB",90,"IPDI (ARC)",10,"AIR (500 K)",100,"OPT:FOX","O","OF",'Loomis-Task5(equations)'!M261,1,0,"ISPV",FALSE,FALSE)</f>
        <v>#NAME?</v>
      </c>
      <c r="Q261" s="23" t="e">
        <f t="shared" ca="1" si="87"/>
        <v>#NAME?</v>
      </c>
      <c r="R261" s="25" t="e">
        <f t="shared" ca="1" si="88"/>
        <v>#NAME?</v>
      </c>
      <c r="S261" s="23" t="e">
        <f t="shared" ca="1" si="100"/>
        <v>#NAME?</v>
      </c>
      <c r="T261" s="23" t="e">
        <f t="shared" ca="1" si="89"/>
        <v>#NAME?</v>
      </c>
      <c r="U261" s="25" t="e">
        <f t="shared" ca="1" si="99"/>
        <v>#NAME?</v>
      </c>
      <c r="V261" s="25" t="e">
        <f t="shared" ca="1" si="97"/>
        <v>#NAME?</v>
      </c>
      <c r="W261" s="25" t="e">
        <f t="shared" ca="1" si="90"/>
        <v>#NAME?</v>
      </c>
      <c r="X261" s="25" t="e">
        <f t="shared" ca="1" si="91"/>
        <v>#NAME?</v>
      </c>
      <c r="Y261" t="e">
        <f t="shared" ca="1" si="101"/>
        <v>#NAME?</v>
      </c>
      <c r="Z261" s="25" t="e">
        <f t="shared" ca="1" si="92"/>
        <v>#NAME?</v>
      </c>
      <c r="AA261" s="26" t="e">
        <f t="shared" ca="1" si="98"/>
        <v>#NAME?</v>
      </c>
      <c r="AB261" s="27" t="e">
        <f t="shared" ca="1" si="93"/>
        <v>#NAME?</v>
      </c>
      <c r="AC261" s="28" t="e">
        <f t="shared" ca="1" si="94"/>
        <v>#NAME?</v>
      </c>
    </row>
    <row r="262" spans="1:29" x14ac:dyDescent="0.25">
      <c r="A262">
        <v>243</v>
      </c>
      <c r="B262">
        <v>2.4300000000000002</v>
      </c>
      <c r="C262">
        <f t="shared" si="78"/>
        <v>5.43</v>
      </c>
      <c r="D262">
        <f t="shared" si="79"/>
        <v>29.809289789137544</v>
      </c>
      <c r="E262">
        <f t="shared" si="80"/>
        <v>1501.1786335913466</v>
      </c>
      <c r="F262" s="23" t="e">
        <f t="shared" ca="1" si="95"/>
        <v>#NAME?</v>
      </c>
      <c r="G262">
        <f t="shared" si="81"/>
        <v>8</v>
      </c>
      <c r="H262">
        <f t="shared" si="82"/>
        <v>900</v>
      </c>
      <c r="I262" s="23">
        <f t="shared" si="83"/>
        <v>92.629545231829681</v>
      </c>
      <c r="J262">
        <f t="shared" si="84"/>
        <v>8.6365532508854564E-2</v>
      </c>
      <c r="K262" s="24" t="e">
        <f t="shared" ca="1" si="85"/>
        <v>#NAME?</v>
      </c>
      <c r="L262" s="23" t="e">
        <f t="shared" ca="1" si="77"/>
        <v>#NAME?</v>
      </c>
      <c r="M262" s="25" t="e">
        <f t="shared" ca="1" si="96"/>
        <v>#NAME?</v>
      </c>
      <c r="N262" s="26" t="e">
        <f ca="1">[1]!CEQUEL("ROCKET","AR",'Loomis-Task5(equations)'!$B$15,1,'Loomis-Task5(equations)'!$B$4,"Mass",3,"HTPB",90,"IPDI (ARC)",10,"AIR (500 K)",100,"OPT:FOX","O","OF",'Loomis-Task5(equations)'!M262,1,0,"CSTAR",FALSE,FALSE)</f>
        <v>#NAME?</v>
      </c>
      <c r="O262" s="26" t="e">
        <f t="shared" ca="1" si="86"/>
        <v>#NAME?</v>
      </c>
      <c r="P262" s="25" t="e">
        <f ca="1">[1]!CEQUEL("ROCKET","AR",'Loomis-Task5(equations)'!U262,1,'Loomis-Task5(equations)'!AC262,"Mass",3,"HTPB",90,"IPDI (ARC)",10,"AIR (500 K)",100,"OPT:FOX","O","OF",'Loomis-Task5(equations)'!M262,1,0,"ISPV",FALSE,FALSE)</f>
        <v>#NAME?</v>
      </c>
      <c r="Q262" s="23" t="e">
        <f t="shared" ca="1" si="87"/>
        <v>#NAME?</v>
      </c>
      <c r="R262" s="25" t="e">
        <f t="shared" ca="1" si="88"/>
        <v>#NAME?</v>
      </c>
      <c r="S262" s="23" t="e">
        <f t="shared" ca="1" si="100"/>
        <v>#NAME?</v>
      </c>
      <c r="T262" s="23" t="e">
        <f t="shared" ca="1" si="89"/>
        <v>#NAME?</v>
      </c>
      <c r="U262" s="25" t="e">
        <f t="shared" ca="1" si="99"/>
        <v>#NAME?</v>
      </c>
      <c r="V262" s="25" t="e">
        <f t="shared" ca="1" si="97"/>
        <v>#NAME?</v>
      </c>
      <c r="W262" s="25" t="e">
        <f t="shared" ca="1" si="90"/>
        <v>#NAME?</v>
      </c>
      <c r="X262" s="25" t="e">
        <f t="shared" ca="1" si="91"/>
        <v>#NAME?</v>
      </c>
      <c r="Y262" t="e">
        <f t="shared" ca="1" si="101"/>
        <v>#NAME?</v>
      </c>
      <c r="Z262" s="25" t="e">
        <f t="shared" ca="1" si="92"/>
        <v>#NAME?</v>
      </c>
      <c r="AA262" s="26" t="e">
        <f t="shared" ca="1" si="98"/>
        <v>#NAME?</v>
      </c>
      <c r="AB262" s="27" t="e">
        <f t="shared" ca="1" si="93"/>
        <v>#NAME?</v>
      </c>
      <c r="AC262" s="28" t="e">
        <f t="shared" ca="1" si="94"/>
        <v>#NAME?</v>
      </c>
    </row>
    <row r="263" spans="1:29" x14ac:dyDescent="0.25">
      <c r="A263">
        <v>244</v>
      </c>
      <c r="B263">
        <v>2.44</v>
      </c>
      <c r="C263">
        <f t="shared" si="78"/>
        <v>5.4399999999999995</v>
      </c>
      <c r="D263">
        <f t="shared" si="79"/>
        <v>29.311942119864742</v>
      </c>
      <c r="E263">
        <f t="shared" si="80"/>
        <v>1503.9432351265057</v>
      </c>
      <c r="F263" s="23" t="e">
        <f t="shared" ca="1" si="95"/>
        <v>#NAME?</v>
      </c>
      <c r="G263">
        <f t="shared" si="81"/>
        <v>8</v>
      </c>
      <c r="H263">
        <f t="shared" si="82"/>
        <v>900</v>
      </c>
      <c r="I263" s="23">
        <f t="shared" si="83"/>
        <v>92.971036353274883</v>
      </c>
      <c r="J263">
        <f t="shared" si="84"/>
        <v>8.6048304007296378E-2</v>
      </c>
      <c r="K263" s="24" t="e">
        <f t="shared" ca="1" si="85"/>
        <v>#NAME?</v>
      </c>
      <c r="L263" s="23" t="e">
        <f t="shared" ca="1" si="77"/>
        <v>#NAME?</v>
      </c>
      <c r="M263" s="25" t="e">
        <f t="shared" ca="1" si="96"/>
        <v>#NAME?</v>
      </c>
      <c r="N263" s="26" t="e">
        <f ca="1">[1]!CEQUEL("ROCKET","AR",'Loomis-Task5(equations)'!$B$15,1,'Loomis-Task5(equations)'!$B$4,"Mass",3,"HTPB",90,"IPDI (ARC)",10,"AIR (500 K)",100,"OPT:FOX","O","OF",'Loomis-Task5(equations)'!M263,1,0,"CSTAR",FALSE,FALSE)</f>
        <v>#NAME?</v>
      </c>
      <c r="O263" s="26" t="e">
        <f t="shared" ca="1" si="86"/>
        <v>#NAME?</v>
      </c>
      <c r="P263" s="25" t="e">
        <f ca="1">[1]!CEQUEL("ROCKET","AR",'Loomis-Task5(equations)'!U263,1,'Loomis-Task5(equations)'!AC263,"Mass",3,"HTPB",90,"IPDI (ARC)",10,"AIR (500 K)",100,"OPT:FOX","O","OF",'Loomis-Task5(equations)'!M263,1,0,"ISPV",FALSE,FALSE)</f>
        <v>#NAME?</v>
      </c>
      <c r="Q263" s="23" t="e">
        <f t="shared" ca="1" si="87"/>
        <v>#NAME?</v>
      </c>
      <c r="R263" s="25" t="e">
        <f t="shared" ca="1" si="88"/>
        <v>#NAME?</v>
      </c>
      <c r="S263" s="23" t="e">
        <f t="shared" ca="1" si="100"/>
        <v>#NAME?</v>
      </c>
      <c r="T263" s="23" t="e">
        <f t="shared" ca="1" si="89"/>
        <v>#NAME?</v>
      </c>
      <c r="U263" s="25" t="e">
        <f t="shared" ca="1" si="99"/>
        <v>#NAME?</v>
      </c>
      <c r="V263" s="25" t="e">
        <f t="shared" ca="1" si="97"/>
        <v>#NAME?</v>
      </c>
      <c r="W263" s="25" t="e">
        <f t="shared" ca="1" si="90"/>
        <v>#NAME?</v>
      </c>
      <c r="X263" s="25" t="e">
        <f t="shared" ca="1" si="91"/>
        <v>#NAME?</v>
      </c>
      <c r="Y263" t="e">
        <f t="shared" ca="1" si="101"/>
        <v>#NAME?</v>
      </c>
      <c r="Z263" s="25" t="e">
        <f t="shared" ca="1" si="92"/>
        <v>#NAME?</v>
      </c>
      <c r="AA263" s="26" t="e">
        <f t="shared" ca="1" si="98"/>
        <v>#NAME?</v>
      </c>
      <c r="AB263" s="27" t="e">
        <f t="shared" ca="1" si="93"/>
        <v>#NAME?</v>
      </c>
      <c r="AC263" s="28" t="e">
        <f t="shared" ca="1" si="94"/>
        <v>#NAME?</v>
      </c>
    </row>
    <row r="264" spans="1:29" x14ac:dyDescent="0.25">
      <c r="A264">
        <v>245</v>
      </c>
      <c r="B264">
        <v>2.4500000000000002</v>
      </c>
      <c r="C264">
        <f t="shared" si="78"/>
        <v>5.45</v>
      </c>
      <c r="D264">
        <f t="shared" si="79"/>
        <v>28.813679367483775</v>
      </c>
      <c r="E264">
        <f t="shared" si="80"/>
        <v>1506.7078366616649</v>
      </c>
      <c r="F264" s="23" t="e">
        <f t="shared" ca="1" si="95"/>
        <v>#NAME?</v>
      </c>
      <c r="G264">
        <f t="shared" si="81"/>
        <v>8</v>
      </c>
      <c r="H264">
        <f t="shared" si="82"/>
        <v>900</v>
      </c>
      <c r="I264" s="23">
        <f t="shared" si="83"/>
        <v>93.313155793250829</v>
      </c>
      <c r="J264">
        <f t="shared" si="84"/>
        <v>8.5732820115152777E-2</v>
      </c>
      <c r="K264" s="24" t="e">
        <f t="shared" ca="1" si="85"/>
        <v>#NAME?</v>
      </c>
      <c r="L264" s="23" t="e">
        <f t="shared" ca="1" si="77"/>
        <v>#NAME?</v>
      </c>
      <c r="M264" s="25" t="e">
        <f t="shared" ca="1" si="96"/>
        <v>#NAME?</v>
      </c>
      <c r="N264" s="26" t="e">
        <f ca="1">[1]!CEQUEL("ROCKET","AR",'Loomis-Task5(equations)'!$B$15,1,'Loomis-Task5(equations)'!$B$4,"Mass",3,"HTPB",90,"IPDI (ARC)",10,"AIR (500 K)",100,"OPT:FOX","O","OF",'Loomis-Task5(equations)'!M264,1,0,"CSTAR",FALSE,FALSE)</f>
        <v>#NAME?</v>
      </c>
      <c r="O264" s="26" t="e">
        <f t="shared" ca="1" si="86"/>
        <v>#NAME?</v>
      </c>
      <c r="P264" s="25" t="e">
        <f ca="1">[1]!CEQUEL("ROCKET","AR",'Loomis-Task5(equations)'!U264,1,'Loomis-Task5(equations)'!AC264,"Mass",3,"HTPB",90,"IPDI (ARC)",10,"AIR (500 K)",100,"OPT:FOX","O","OF",'Loomis-Task5(equations)'!M264,1,0,"ISPV",FALSE,FALSE)</f>
        <v>#NAME?</v>
      </c>
      <c r="Q264" s="23" t="e">
        <f t="shared" ca="1" si="87"/>
        <v>#NAME?</v>
      </c>
      <c r="R264" s="25" t="e">
        <f t="shared" ca="1" si="88"/>
        <v>#NAME?</v>
      </c>
      <c r="S264" s="23" t="e">
        <f t="shared" ca="1" si="100"/>
        <v>#NAME?</v>
      </c>
      <c r="T264" s="23" t="e">
        <f t="shared" ca="1" si="89"/>
        <v>#NAME?</v>
      </c>
      <c r="U264" s="25" t="e">
        <f t="shared" ca="1" si="99"/>
        <v>#NAME?</v>
      </c>
      <c r="V264" s="25" t="e">
        <f t="shared" ca="1" si="97"/>
        <v>#NAME?</v>
      </c>
      <c r="W264" s="25" t="e">
        <f t="shared" ca="1" si="90"/>
        <v>#NAME?</v>
      </c>
      <c r="X264" s="25" t="e">
        <f t="shared" ca="1" si="91"/>
        <v>#NAME?</v>
      </c>
      <c r="Y264" t="e">
        <f t="shared" ca="1" si="101"/>
        <v>#NAME?</v>
      </c>
      <c r="Z264" s="25" t="e">
        <f t="shared" ca="1" si="92"/>
        <v>#NAME?</v>
      </c>
      <c r="AA264" s="26" t="e">
        <f t="shared" ca="1" si="98"/>
        <v>#NAME?</v>
      </c>
      <c r="AB264" s="27" t="e">
        <f t="shared" ca="1" si="93"/>
        <v>#NAME?</v>
      </c>
      <c r="AC264" s="28" t="e">
        <f t="shared" ca="1" si="94"/>
        <v>#NAME?</v>
      </c>
    </row>
    <row r="265" spans="1:29" x14ac:dyDescent="0.25">
      <c r="A265">
        <v>246</v>
      </c>
      <c r="B265">
        <v>2.46</v>
      </c>
      <c r="C265">
        <f t="shared" si="78"/>
        <v>5.46</v>
      </c>
      <c r="D265">
        <f t="shared" si="79"/>
        <v>28.314501531994704</v>
      </c>
      <c r="E265">
        <f t="shared" si="80"/>
        <v>1509.4724381968238</v>
      </c>
      <c r="F265" s="23" t="e">
        <f t="shared" ca="1" si="95"/>
        <v>#NAME?</v>
      </c>
      <c r="G265">
        <f t="shared" si="81"/>
        <v>8</v>
      </c>
      <c r="H265">
        <f t="shared" si="82"/>
        <v>900</v>
      </c>
      <c r="I265" s="23">
        <f t="shared" si="83"/>
        <v>93.655903551757476</v>
      </c>
      <c r="J265">
        <f t="shared" si="84"/>
        <v>8.5419068063113876E-2</v>
      </c>
      <c r="K265" s="24" t="e">
        <f t="shared" ca="1" si="85"/>
        <v>#NAME?</v>
      </c>
      <c r="L265" s="23" t="e">
        <f t="shared" ca="1" si="77"/>
        <v>#NAME?</v>
      </c>
      <c r="M265" s="25" t="e">
        <f t="shared" ca="1" si="96"/>
        <v>#NAME?</v>
      </c>
      <c r="N265" s="26" t="e">
        <f ca="1">[1]!CEQUEL("ROCKET","AR",'Loomis-Task5(equations)'!$B$15,1,'Loomis-Task5(equations)'!$B$4,"Mass",3,"HTPB",90,"IPDI (ARC)",10,"AIR (500 K)",100,"OPT:FOX","O","OF",'Loomis-Task5(equations)'!M265,1,0,"CSTAR",FALSE,FALSE)</f>
        <v>#NAME?</v>
      </c>
      <c r="O265" s="26" t="e">
        <f t="shared" ca="1" si="86"/>
        <v>#NAME?</v>
      </c>
      <c r="P265" s="25" t="e">
        <f ca="1">[1]!CEQUEL("ROCKET","AR",'Loomis-Task5(equations)'!U265,1,'Loomis-Task5(equations)'!AC265,"Mass",3,"HTPB",90,"IPDI (ARC)",10,"AIR (500 K)",100,"OPT:FOX","O","OF",'Loomis-Task5(equations)'!M265,1,0,"ISPV",FALSE,FALSE)</f>
        <v>#NAME?</v>
      </c>
      <c r="Q265" s="23" t="e">
        <f t="shared" ca="1" si="87"/>
        <v>#NAME?</v>
      </c>
      <c r="R265" s="25" t="e">
        <f t="shared" ca="1" si="88"/>
        <v>#NAME?</v>
      </c>
      <c r="S265" s="23" t="e">
        <f t="shared" ca="1" si="100"/>
        <v>#NAME?</v>
      </c>
      <c r="T265" s="23" t="e">
        <f t="shared" ca="1" si="89"/>
        <v>#NAME?</v>
      </c>
      <c r="U265" s="25" t="e">
        <f t="shared" ca="1" si="99"/>
        <v>#NAME?</v>
      </c>
      <c r="V265" s="25" t="e">
        <f t="shared" ca="1" si="97"/>
        <v>#NAME?</v>
      </c>
      <c r="W265" s="25" t="e">
        <f t="shared" ca="1" si="90"/>
        <v>#NAME?</v>
      </c>
      <c r="X265" s="25" t="e">
        <f t="shared" ca="1" si="91"/>
        <v>#NAME?</v>
      </c>
      <c r="Y265" t="e">
        <f t="shared" ca="1" si="101"/>
        <v>#NAME?</v>
      </c>
      <c r="Z265" s="25" t="e">
        <f t="shared" ca="1" si="92"/>
        <v>#NAME?</v>
      </c>
      <c r="AA265" s="26" t="e">
        <f t="shared" ca="1" si="98"/>
        <v>#NAME?</v>
      </c>
      <c r="AB265" s="27" t="e">
        <f t="shared" ca="1" si="93"/>
        <v>#NAME?</v>
      </c>
      <c r="AC265" s="28" t="e">
        <f t="shared" ca="1" si="94"/>
        <v>#NAME?</v>
      </c>
    </row>
    <row r="266" spans="1:29" x14ac:dyDescent="0.25">
      <c r="A266">
        <v>247</v>
      </c>
      <c r="B266">
        <v>2.4700000000000002</v>
      </c>
      <c r="C266">
        <f t="shared" si="78"/>
        <v>5.4700000000000006</v>
      </c>
      <c r="D266">
        <f t="shared" si="79"/>
        <v>27.814408613397447</v>
      </c>
      <c r="E266">
        <f t="shared" si="80"/>
        <v>1512.2370397319828</v>
      </c>
      <c r="F266" s="23" t="e">
        <f t="shared" ca="1" si="95"/>
        <v>#NAME?</v>
      </c>
      <c r="G266">
        <f t="shared" si="81"/>
        <v>8</v>
      </c>
      <c r="H266">
        <f t="shared" si="82"/>
        <v>900</v>
      </c>
      <c r="I266" s="23">
        <f t="shared" si="83"/>
        <v>93.999279628794866</v>
      </c>
      <c r="J266">
        <f t="shared" si="84"/>
        <v>8.5107035198484157E-2</v>
      </c>
      <c r="K266" s="24" t="e">
        <f t="shared" ca="1" si="85"/>
        <v>#NAME?</v>
      </c>
      <c r="L266" s="23" t="e">
        <f t="shared" ca="1" si="77"/>
        <v>#NAME?</v>
      </c>
      <c r="M266" s="25" t="e">
        <f t="shared" ca="1" si="96"/>
        <v>#NAME?</v>
      </c>
      <c r="N266" s="26" t="e">
        <f ca="1">[1]!CEQUEL("ROCKET","AR",'Loomis-Task5(equations)'!$B$15,1,'Loomis-Task5(equations)'!$B$4,"Mass",3,"HTPB",90,"IPDI (ARC)",10,"AIR (500 K)",100,"OPT:FOX","O","OF",'Loomis-Task5(equations)'!M266,1,0,"CSTAR",FALSE,FALSE)</f>
        <v>#NAME?</v>
      </c>
      <c r="O266" s="26" t="e">
        <f t="shared" ca="1" si="86"/>
        <v>#NAME?</v>
      </c>
      <c r="P266" s="25" t="e">
        <f ca="1">[1]!CEQUEL("ROCKET","AR",'Loomis-Task5(equations)'!U266,1,'Loomis-Task5(equations)'!AC266,"Mass",3,"HTPB",90,"IPDI (ARC)",10,"AIR (500 K)",100,"OPT:FOX","O","OF",'Loomis-Task5(equations)'!M266,1,0,"ISPV",FALSE,FALSE)</f>
        <v>#NAME?</v>
      </c>
      <c r="Q266" s="23" t="e">
        <f t="shared" ca="1" si="87"/>
        <v>#NAME?</v>
      </c>
      <c r="R266" s="25" t="e">
        <f t="shared" ca="1" si="88"/>
        <v>#NAME?</v>
      </c>
      <c r="S266" s="23" t="e">
        <f t="shared" ca="1" si="100"/>
        <v>#NAME?</v>
      </c>
      <c r="T266" s="23" t="e">
        <f t="shared" ca="1" si="89"/>
        <v>#NAME?</v>
      </c>
      <c r="U266" s="25" t="e">
        <f t="shared" ca="1" si="99"/>
        <v>#NAME?</v>
      </c>
      <c r="V266" s="25" t="e">
        <f t="shared" ca="1" si="97"/>
        <v>#NAME?</v>
      </c>
      <c r="W266" s="25" t="e">
        <f t="shared" ca="1" si="90"/>
        <v>#NAME?</v>
      </c>
      <c r="X266" s="25" t="e">
        <f t="shared" ca="1" si="91"/>
        <v>#NAME?</v>
      </c>
      <c r="Y266" t="e">
        <f t="shared" ca="1" si="101"/>
        <v>#NAME?</v>
      </c>
      <c r="Z266" s="25" t="e">
        <f t="shared" ca="1" si="92"/>
        <v>#NAME?</v>
      </c>
      <c r="AA266" s="26" t="e">
        <f t="shared" ca="1" si="98"/>
        <v>#NAME?</v>
      </c>
      <c r="AB266" s="27" t="e">
        <f t="shared" ca="1" si="93"/>
        <v>#NAME?</v>
      </c>
      <c r="AC266" s="28" t="e">
        <f t="shared" ca="1" si="94"/>
        <v>#NAME?</v>
      </c>
    </row>
    <row r="267" spans="1:29" x14ac:dyDescent="0.25">
      <c r="A267">
        <v>248</v>
      </c>
      <c r="B267">
        <v>2.48</v>
      </c>
      <c r="C267">
        <f t="shared" si="78"/>
        <v>5.48</v>
      </c>
      <c r="D267">
        <f t="shared" si="79"/>
        <v>27.313400611692106</v>
      </c>
      <c r="E267">
        <f t="shared" si="80"/>
        <v>1515.0016412671421</v>
      </c>
      <c r="F267" s="23" t="e">
        <f t="shared" ca="1" si="95"/>
        <v>#NAME?</v>
      </c>
      <c r="G267">
        <f t="shared" si="81"/>
        <v>8</v>
      </c>
      <c r="H267">
        <f t="shared" si="82"/>
        <v>900</v>
      </c>
      <c r="I267" s="23">
        <f t="shared" si="83"/>
        <v>94.34328402436293</v>
      </c>
      <c r="J267">
        <f t="shared" si="84"/>
        <v>8.4796708983907149E-2</v>
      </c>
      <c r="K267" s="24" t="e">
        <f t="shared" ca="1" si="85"/>
        <v>#NAME?</v>
      </c>
      <c r="L267" s="23" t="e">
        <f t="shared" ca="1" si="77"/>
        <v>#NAME?</v>
      </c>
      <c r="M267" s="25" t="e">
        <f t="shared" ca="1" si="96"/>
        <v>#NAME?</v>
      </c>
      <c r="N267" s="26" t="e">
        <f ca="1">[1]!CEQUEL("ROCKET","AR",'Loomis-Task5(equations)'!$B$15,1,'Loomis-Task5(equations)'!$B$4,"Mass",3,"HTPB",90,"IPDI (ARC)",10,"AIR (500 K)",100,"OPT:FOX","O","OF",'Loomis-Task5(equations)'!M267,1,0,"CSTAR",FALSE,FALSE)</f>
        <v>#NAME?</v>
      </c>
      <c r="O267" s="26" t="e">
        <f t="shared" ca="1" si="86"/>
        <v>#NAME?</v>
      </c>
      <c r="P267" s="25" t="e">
        <f ca="1">[1]!CEQUEL("ROCKET","AR",'Loomis-Task5(equations)'!U267,1,'Loomis-Task5(equations)'!AC267,"Mass",3,"HTPB",90,"IPDI (ARC)",10,"AIR (500 K)",100,"OPT:FOX","O","OF",'Loomis-Task5(equations)'!M267,1,0,"ISPV",FALSE,FALSE)</f>
        <v>#NAME?</v>
      </c>
      <c r="Q267" s="23" t="e">
        <f t="shared" ca="1" si="87"/>
        <v>#NAME?</v>
      </c>
      <c r="R267" s="25" t="e">
        <f t="shared" ca="1" si="88"/>
        <v>#NAME?</v>
      </c>
      <c r="S267" s="23" t="e">
        <f t="shared" ca="1" si="100"/>
        <v>#NAME?</v>
      </c>
      <c r="T267" s="23" t="e">
        <f t="shared" ca="1" si="89"/>
        <v>#NAME?</v>
      </c>
      <c r="U267" s="25" t="e">
        <f t="shared" ca="1" si="99"/>
        <v>#NAME?</v>
      </c>
      <c r="V267" s="25" t="e">
        <f t="shared" ca="1" si="97"/>
        <v>#NAME?</v>
      </c>
      <c r="W267" s="25" t="e">
        <f t="shared" ca="1" si="90"/>
        <v>#NAME?</v>
      </c>
      <c r="X267" s="25" t="e">
        <f t="shared" ca="1" si="91"/>
        <v>#NAME?</v>
      </c>
      <c r="Y267" t="e">
        <f t="shared" ca="1" si="101"/>
        <v>#NAME?</v>
      </c>
      <c r="Z267" s="25" t="e">
        <f t="shared" ca="1" si="92"/>
        <v>#NAME?</v>
      </c>
      <c r="AA267" s="26" t="e">
        <f t="shared" ca="1" si="98"/>
        <v>#NAME?</v>
      </c>
      <c r="AB267" s="27" t="e">
        <f t="shared" ca="1" si="93"/>
        <v>#NAME?</v>
      </c>
      <c r="AC267" s="28" t="e">
        <f t="shared" ca="1" si="94"/>
        <v>#NAME?</v>
      </c>
    </row>
    <row r="268" spans="1:29" x14ac:dyDescent="0.25">
      <c r="A268">
        <v>249</v>
      </c>
      <c r="B268">
        <v>2.4900000000000002</v>
      </c>
      <c r="C268">
        <f t="shared" si="78"/>
        <v>5.49</v>
      </c>
      <c r="D268">
        <f t="shared" si="79"/>
        <v>26.811477526878615</v>
      </c>
      <c r="E268">
        <f t="shared" si="80"/>
        <v>1517.7662428023009</v>
      </c>
      <c r="F268" s="23" t="e">
        <f t="shared" ca="1" si="95"/>
        <v>#NAME?</v>
      </c>
      <c r="G268">
        <f t="shared" si="81"/>
        <v>8</v>
      </c>
      <c r="H268">
        <f t="shared" si="82"/>
        <v>900</v>
      </c>
      <c r="I268" s="23">
        <f t="shared" si="83"/>
        <v>94.687916738461738</v>
      </c>
      <c r="J268">
        <f t="shared" si="84"/>
        <v>8.4488076996105693E-2</v>
      </c>
      <c r="K268" s="24" t="e">
        <f t="shared" ca="1" si="85"/>
        <v>#NAME?</v>
      </c>
      <c r="L268" s="23" t="e">
        <f t="shared" ca="1" si="77"/>
        <v>#NAME?</v>
      </c>
      <c r="M268" s="25" t="e">
        <f t="shared" ca="1" si="96"/>
        <v>#NAME?</v>
      </c>
      <c r="N268" s="26" t="e">
        <f ca="1">[1]!CEQUEL("ROCKET","AR",'Loomis-Task5(equations)'!$B$15,1,'Loomis-Task5(equations)'!$B$4,"Mass",3,"HTPB",90,"IPDI (ARC)",10,"AIR (500 K)",100,"OPT:FOX","O","OF",'Loomis-Task5(equations)'!M268,1,0,"CSTAR",FALSE,FALSE)</f>
        <v>#NAME?</v>
      </c>
      <c r="O268" s="26" t="e">
        <f t="shared" ca="1" si="86"/>
        <v>#NAME?</v>
      </c>
      <c r="P268" s="25" t="e">
        <f ca="1">[1]!CEQUEL("ROCKET","AR",'Loomis-Task5(equations)'!U268,1,'Loomis-Task5(equations)'!AC268,"Mass",3,"HTPB",90,"IPDI (ARC)",10,"AIR (500 K)",100,"OPT:FOX","O","OF",'Loomis-Task5(equations)'!M268,1,0,"ISPV",FALSE,FALSE)</f>
        <v>#NAME?</v>
      </c>
      <c r="Q268" s="23" t="e">
        <f t="shared" ca="1" si="87"/>
        <v>#NAME?</v>
      </c>
      <c r="R268" s="25" t="e">
        <f t="shared" ca="1" si="88"/>
        <v>#NAME?</v>
      </c>
      <c r="S268" s="23" t="e">
        <f t="shared" ca="1" si="100"/>
        <v>#NAME?</v>
      </c>
      <c r="T268" s="23" t="e">
        <f t="shared" ca="1" si="89"/>
        <v>#NAME?</v>
      </c>
      <c r="U268" s="25" t="e">
        <f t="shared" ca="1" si="99"/>
        <v>#NAME?</v>
      </c>
      <c r="V268" s="25" t="e">
        <f t="shared" ca="1" si="97"/>
        <v>#NAME?</v>
      </c>
      <c r="W268" s="25" t="e">
        <f t="shared" ca="1" si="90"/>
        <v>#NAME?</v>
      </c>
      <c r="X268" s="25" t="e">
        <f t="shared" ca="1" si="91"/>
        <v>#NAME?</v>
      </c>
      <c r="Y268" t="e">
        <f t="shared" ca="1" si="101"/>
        <v>#NAME?</v>
      </c>
      <c r="Z268" s="25" t="e">
        <f t="shared" ca="1" si="92"/>
        <v>#NAME?</v>
      </c>
      <c r="AA268" s="26" t="e">
        <f t="shared" ca="1" si="98"/>
        <v>#NAME?</v>
      </c>
      <c r="AB268" s="27" t="e">
        <f t="shared" ca="1" si="93"/>
        <v>#NAME?</v>
      </c>
      <c r="AC268" s="28" t="e">
        <f t="shared" ca="1" si="94"/>
        <v>#NAME?</v>
      </c>
    </row>
    <row r="269" spans="1:29" x14ac:dyDescent="0.25">
      <c r="A269">
        <v>250</v>
      </c>
      <c r="B269">
        <v>2.5</v>
      </c>
      <c r="C269">
        <f t="shared" si="78"/>
        <v>5.5</v>
      </c>
      <c r="D269">
        <f t="shared" si="79"/>
        <v>26.308639358957002</v>
      </c>
      <c r="E269">
        <f t="shared" si="80"/>
        <v>1520.5308443374597</v>
      </c>
      <c r="F269" s="23" t="e">
        <f t="shared" ca="1" si="95"/>
        <v>#NAME?</v>
      </c>
      <c r="G269">
        <f t="shared" si="81"/>
        <v>8</v>
      </c>
      <c r="H269">
        <f t="shared" si="82"/>
        <v>900</v>
      </c>
      <c r="I269" s="23">
        <f t="shared" si="83"/>
        <v>95.033177771091246</v>
      </c>
      <c r="J269">
        <f t="shared" si="84"/>
        <v>8.418112692463886E-2</v>
      </c>
      <c r="K269" s="24" t="e">
        <f t="shared" ca="1" si="85"/>
        <v>#NAME?</v>
      </c>
      <c r="L269" s="23" t="e">
        <f t="shared" ca="1" si="77"/>
        <v>#NAME?</v>
      </c>
      <c r="M269" s="25" t="e">
        <f t="shared" ca="1" si="96"/>
        <v>#NAME?</v>
      </c>
      <c r="N269" s="26" t="e">
        <f ca="1">[1]!CEQUEL("ROCKET","AR",'Loomis-Task5(equations)'!$B$15,1,'Loomis-Task5(equations)'!$B$4,"Mass",3,"HTPB",90,"IPDI (ARC)",10,"AIR (500 K)",100,"OPT:FOX","O","OF",'Loomis-Task5(equations)'!M269,1,0,"CSTAR",FALSE,FALSE)</f>
        <v>#NAME?</v>
      </c>
      <c r="O269" s="26" t="e">
        <f t="shared" ca="1" si="86"/>
        <v>#NAME?</v>
      </c>
      <c r="P269" s="25" t="e">
        <f ca="1">[1]!CEQUEL("ROCKET","AR",'Loomis-Task5(equations)'!U269,1,'Loomis-Task5(equations)'!AC269,"Mass",3,"HTPB",90,"IPDI (ARC)",10,"AIR (500 K)",100,"OPT:FOX","O","OF",'Loomis-Task5(equations)'!M269,1,0,"ISPV",FALSE,FALSE)</f>
        <v>#NAME?</v>
      </c>
      <c r="Q269" s="23" t="e">
        <f t="shared" ca="1" si="87"/>
        <v>#NAME?</v>
      </c>
      <c r="R269" s="25" t="e">
        <f t="shared" ca="1" si="88"/>
        <v>#NAME?</v>
      </c>
      <c r="S269" s="23" t="e">
        <f t="shared" ca="1" si="100"/>
        <v>#NAME?</v>
      </c>
      <c r="T269" s="23" t="e">
        <f t="shared" ca="1" si="89"/>
        <v>#NAME?</v>
      </c>
      <c r="U269" s="25" t="e">
        <f t="shared" ca="1" si="99"/>
        <v>#NAME?</v>
      </c>
      <c r="V269" s="25" t="e">
        <f t="shared" ca="1" si="97"/>
        <v>#NAME?</v>
      </c>
      <c r="W269" s="25" t="e">
        <f t="shared" ca="1" si="90"/>
        <v>#NAME?</v>
      </c>
      <c r="X269" s="25" t="e">
        <f t="shared" ca="1" si="91"/>
        <v>#NAME?</v>
      </c>
      <c r="Y269" t="e">
        <f t="shared" ca="1" si="101"/>
        <v>#NAME?</v>
      </c>
      <c r="Z269" s="25" t="e">
        <f t="shared" ca="1" si="92"/>
        <v>#NAME?</v>
      </c>
      <c r="AA269" s="26" t="e">
        <f t="shared" ca="1" si="98"/>
        <v>#NAME?</v>
      </c>
      <c r="AB269" s="27" t="e">
        <f t="shared" ca="1" si="93"/>
        <v>#NAME?</v>
      </c>
      <c r="AC269" s="28" t="e">
        <f t="shared" ca="1" si="94"/>
        <v>#NAME?</v>
      </c>
    </row>
    <row r="270" spans="1:29" x14ac:dyDescent="0.25">
      <c r="A270">
        <v>251</v>
      </c>
      <c r="B270">
        <v>2.5099999999999998</v>
      </c>
      <c r="C270">
        <f t="shared" si="78"/>
        <v>5.51</v>
      </c>
      <c r="D270">
        <f t="shared" si="79"/>
        <v>25.804886107927238</v>
      </c>
      <c r="E270">
        <f t="shared" si="80"/>
        <v>1523.295445872619</v>
      </c>
      <c r="F270" s="23" t="e">
        <f t="shared" ca="1" si="95"/>
        <v>#NAME?</v>
      </c>
      <c r="G270">
        <f t="shared" si="81"/>
        <v>8</v>
      </c>
      <c r="H270">
        <f t="shared" si="82"/>
        <v>900</v>
      </c>
      <c r="I270" s="23">
        <f t="shared" si="83"/>
        <v>95.37906712225147</v>
      </c>
      <c r="J270">
        <f t="shared" si="84"/>
        <v>8.3875846570674192E-2</v>
      </c>
      <c r="K270" s="24" t="e">
        <f t="shared" ca="1" si="85"/>
        <v>#NAME?</v>
      </c>
      <c r="L270" s="23" t="e">
        <f t="shared" ca="1" si="77"/>
        <v>#NAME?</v>
      </c>
      <c r="M270" s="25" t="e">
        <f t="shared" ca="1" si="96"/>
        <v>#NAME?</v>
      </c>
      <c r="N270" s="26" t="e">
        <f ca="1">[1]!CEQUEL("ROCKET","AR",'Loomis-Task5(equations)'!$B$15,1,'Loomis-Task5(equations)'!$B$4,"Mass",3,"HTPB",90,"IPDI (ARC)",10,"AIR (500 K)",100,"OPT:FOX","O","OF",'Loomis-Task5(equations)'!M270,1,0,"CSTAR",FALSE,FALSE)</f>
        <v>#NAME?</v>
      </c>
      <c r="O270" s="26" t="e">
        <f t="shared" ca="1" si="86"/>
        <v>#NAME?</v>
      </c>
      <c r="P270" s="25" t="e">
        <f ca="1">[1]!CEQUEL("ROCKET","AR",'Loomis-Task5(equations)'!U270,1,'Loomis-Task5(equations)'!AC270,"Mass",3,"HTPB",90,"IPDI (ARC)",10,"AIR (500 K)",100,"OPT:FOX","O","OF",'Loomis-Task5(equations)'!M270,1,0,"ISPV",FALSE,FALSE)</f>
        <v>#NAME?</v>
      </c>
      <c r="Q270" s="23" t="e">
        <f t="shared" ca="1" si="87"/>
        <v>#NAME?</v>
      </c>
      <c r="R270" s="25" t="e">
        <f t="shared" ca="1" si="88"/>
        <v>#NAME?</v>
      </c>
      <c r="S270" s="23" t="e">
        <f t="shared" ca="1" si="100"/>
        <v>#NAME?</v>
      </c>
      <c r="T270" s="23" t="e">
        <f t="shared" ca="1" si="89"/>
        <v>#NAME?</v>
      </c>
      <c r="U270" s="25" t="e">
        <f t="shared" ca="1" si="99"/>
        <v>#NAME?</v>
      </c>
      <c r="V270" s="25" t="e">
        <f t="shared" ca="1" si="97"/>
        <v>#NAME?</v>
      </c>
      <c r="W270" s="25" t="e">
        <f t="shared" ca="1" si="90"/>
        <v>#NAME?</v>
      </c>
      <c r="X270" s="25" t="e">
        <f t="shared" ca="1" si="91"/>
        <v>#NAME?</v>
      </c>
      <c r="Y270" t="e">
        <f t="shared" ca="1" si="101"/>
        <v>#NAME?</v>
      </c>
      <c r="Z270" s="25" t="e">
        <f t="shared" ca="1" si="92"/>
        <v>#NAME?</v>
      </c>
      <c r="AA270" s="26" t="e">
        <f t="shared" ca="1" si="98"/>
        <v>#NAME?</v>
      </c>
      <c r="AB270" s="27" t="e">
        <f t="shared" ca="1" si="93"/>
        <v>#NAME?</v>
      </c>
      <c r="AC270" s="28" t="e">
        <f t="shared" ca="1" si="94"/>
        <v>#NAME?</v>
      </c>
    </row>
    <row r="271" spans="1:29" x14ac:dyDescent="0.25">
      <c r="A271">
        <v>252</v>
      </c>
      <c r="B271">
        <v>2.52</v>
      </c>
      <c r="C271">
        <f t="shared" si="78"/>
        <v>5.52</v>
      </c>
      <c r="D271">
        <f t="shared" si="79"/>
        <v>25.300217773789353</v>
      </c>
      <c r="E271">
        <f t="shared" si="80"/>
        <v>1526.0600474077778</v>
      </c>
      <c r="F271" s="23" t="e">
        <f t="shared" ca="1" si="95"/>
        <v>#NAME?</v>
      </c>
      <c r="G271">
        <f t="shared" si="81"/>
        <v>8</v>
      </c>
      <c r="H271">
        <f t="shared" si="82"/>
        <v>900</v>
      </c>
      <c r="I271" s="23">
        <f t="shared" si="83"/>
        <v>95.72558479194241</v>
      </c>
      <c r="J271">
        <f t="shared" si="84"/>
        <v>8.357222384577577E-2</v>
      </c>
      <c r="K271" s="24" t="e">
        <f t="shared" ca="1" si="85"/>
        <v>#NAME?</v>
      </c>
      <c r="L271" s="23" t="e">
        <f t="shared" ca="1" si="77"/>
        <v>#NAME?</v>
      </c>
      <c r="M271" s="25" t="e">
        <f t="shared" ca="1" si="96"/>
        <v>#NAME?</v>
      </c>
      <c r="N271" s="26" t="e">
        <f ca="1">[1]!CEQUEL("ROCKET","AR",'Loomis-Task5(equations)'!$B$15,1,'Loomis-Task5(equations)'!$B$4,"Mass",3,"HTPB",90,"IPDI (ARC)",10,"AIR (500 K)",100,"OPT:FOX","O","OF",'Loomis-Task5(equations)'!M271,1,0,"CSTAR",FALSE,FALSE)</f>
        <v>#NAME?</v>
      </c>
      <c r="O271" s="26" t="e">
        <f t="shared" ca="1" si="86"/>
        <v>#NAME?</v>
      </c>
      <c r="P271" s="25" t="e">
        <f ca="1">[1]!CEQUEL("ROCKET","AR",'Loomis-Task5(equations)'!U271,1,'Loomis-Task5(equations)'!AC271,"Mass",3,"HTPB",90,"IPDI (ARC)",10,"AIR (500 K)",100,"OPT:FOX","O","OF",'Loomis-Task5(equations)'!M271,1,0,"ISPV",FALSE,FALSE)</f>
        <v>#NAME?</v>
      </c>
      <c r="Q271" s="23" t="e">
        <f t="shared" ca="1" si="87"/>
        <v>#NAME?</v>
      </c>
      <c r="R271" s="25" t="e">
        <f t="shared" ca="1" si="88"/>
        <v>#NAME?</v>
      </c>
      <c r="S271" s="23" t="e">
        <f t="shared" ca="1" si="100"/>
        <v>#NAME?</v>
      </c>
      <c r="T271" s="23" t="e">
        <f t="shared" ca="1" si="89"/>
        <v>#NAME?</v>
      </c>
      <c r="U271" s="25" t="e">
        <f t="shared" ca="1" si="99"/>
        <v>#NAME?</v>
      </c>
      <c r="V271" s="25" t="e">
        <f t="shared" ca="1" si="97"/>
        <v>#NAME?</v>
      </c>
      <c r="W271" s="25" t="e">
        <f t="shared" ca="1" si="90"/>
        <v>#NAME?</v>
      </c>
      <c r="X271" s="25" t="e">
        <f t="shared" ca="1" si="91"/>
        <v>#NAME?</v>
      </c>
      <c r="Y271" t="e">
        <f t="shared" ca="1" si="101"/>
        <v>#NAME?</v>
      </c>
      <c r="Z271" s="25" t="e">
        <f t="shared" ca="1" si="92"/>
        <v>#NAME?</v>
      </c>
      <c r="AA271" s="26" t="e">
        <f t="shared" ca="1" si="98"/>
        <v>#NAME?</v>
      </c>
      <c r="AB271" s="27" t="e">
        <f t="shared" ca="1" si="93"/>
        <v>#NAME?</v>
      </c>
      <c r="AC271" s="28" t="e">
        <f t="shared" ca="1" si="94"/>
        <v>#NAME?</v>
      </c>
    </row>
    <row r="272" spans="1:29" x14ac:dyDescent="0.25">
      <c r="A272">
        <v>253</v>
      </c>
      <c r="B272">
        <v>2.5299999999999998</v>
      </c>
      <c r="C272">
        <f t="shared" si="78"/>
        <v>5.5299999999999994</v>
      </c>
      <c r="D272">
        <f t="shared" si="79"/>
        <v>24.79463435654332</v>
      </c>
      <c r="E272">
        <f t="shared" si="80"/>
        <v>1528.8246489429368</v>
      </c>
      <c r="F272" s="23" t="e">
        <f t="shared" ca="1" si="95"/>
        <v>#NAME?</v>
      </c>
      <c r="G272">
        <f t="shared" si="81"/>
        <v>8</v>
      </c>
      <c r="H272">
        <f t="shared" si="82"/>
        <v>900</v>
      </c>
      <c r="I272" s="23">
        <f t="shared" si="83"/>
        <v>96.072730780164079</v>
      </c>
      <c r="J272">
        <f t="shared" si="84"/>
        <v>8.3270246770707407E-2</v>
      </c>
      <c r="K272" s="24" t="e">
        <f t="shared" ca="1" si="85"/>
        <v>#NAME?</v>
      </c>
      <c r="L272" s="23" t="e">
        <f t="shared" ca="1" si="77"/>
        <v>#NAME?</v>
      </c>
      <c r="M272" s="25" t="e">
        <f t="shared" ca="1" si="96"/>
        <v>#NAME?</v>
      </c>
      <c r="N272" s="26" t="e">
        <f ca="1">[1]!CEQUEL("ROCKET","AR",'Loomis-Task5(equations)'!$B$15,1,'Loomis-Task5(equations)'!$B$4,"Mass",3,"HTPB",90,"IPDI (ARC)",10,"AIR (500 K)",100,"OPT:FOX","O","OF",'Loomis-Task5(equations)'!M272,1,0,"CSTAR",FALSE,FALSE)</f>
        <v>#NAME?</v>
      </c>
      <c r="O272" s="26" t="e">
        <f t="shared" ca="1" si="86"/>
        <v>#NAME?</v>
      </c>
      <c r="P272" s="25" t="e">
        <f ca="1">[1]!CEQUEL("ROCKET","AR",'Loomis-Task5(equations)'!U272,1,'Loomis-Task5(equations)'!AC272,"Mass",3,"HTPB",90,"IPDI (ARC)",10,"AIR (500 K)",100,"OPT:FOX","O","OF",'Loomis-Task5(equations)'!M272,1,0,"ISPV",FALSE,FALSE)</f>
        <v>#NAME?</v>
      </c>
      <c r="Q272" s="23" t="e">
        <f t="shared" ca="1" si="87"/>
        <v>#NAME?</v>
      </c>
      <c r="R272" s="25" t="e">
        <f t="shared" ca="1" si="88"/>
        <v>#NAME?</v>
      </c>
      <c r="S272" s="23" t="e">
        <f t="shared" ca="1" si="100"/>
        <v>#NAME?</v>
      </c>
      <c r="T272" s="23" t="e">
        <f t="shared" ca="1" si="89"/>
        <v>#NAME?</v>
      </c>
      <c r="U272" s="25" t="e">
        <f t="shared" ca="1" si="99"/>
        <v>#NAME?</v>
      </c>
      <c r="V272" s="25" t="e">
        <f t="shared" ca="1" si="97"/>
        <v>#NAME?</v>
      </c>
      <c r="W272" s="25" t="e">
        <f t="shared" ca="1" si="90"/>
        <v>#NAME?</v>
      </c>
      <c r="X272" s="25" t="e">
        <f t="shared" ca="1" si="91"/>
        <v>#NAME?</v>
      </c>
      <c r="Y272" t="e">
        <f t="shared" ca="1" si="101"/>
        <v>#NAME?</v>
      </c>
      <c r="Z272" s="25" t="e">
        <f t="shared" ca="1" si="92"/>
        <v>#NAME?</v>
      </c>
      <c r="AA272" s="26" t="e">
        <f t="shared" ca="1" si="98"/>
        <v>#NAME?</v>
      </c>
      <c r="AB272" s="27" t="e">
        <f t="shared" ca="1" si="93"/>
        <v>#NAME?</v>
      </c>
      <c r="AC272" s="28" t="e">
        <f t="shared" ca="1" si="94"/>
        <v>#NAME?</v>
      </c>
    </row>
    <row r="273" spans="1:29" x14ac:dyDescent="0.25">
      <c r="A273">
        <v>254</v>
      </c>
      <c r="B273">
        <v>2.54</v>
      </c>
      <c r="C273">
        <f t="shared" si="78"/>
        <v>5.54</v>
      </c>
      <c r="D273">
        <f t="shared" si="79"/>
        <v>24.288135856189097</v>
      </c>
      <c r="E273">
        <f t="shared" si="80"/>
        <v>1531.5892504780961</v>
      </c>
      <c r="F273" s="23" t="e">
        <f t="shared" ca="1" si="95"/>
        <v>#NAME?</v>
      </c>
      <c r="G273">
        <f t="shared" si="81"/>
        <v>8</v>
      </c>
      <c r="H273">
        <f t="shared" si="82"/>
        <v>900</v>
      </c>
      <c r="I273" s="23">
        <f t="shared" si="83"/>
        <v>96.420505086916492</v>
      </c>
      <c r="J273">
        <f t="shared" si="84"/>
        <v>8.2969903474251122E-2</v>
      </c>
      <c r="K273" s="24" t="e">
        <f t="shared" ca="1" si="85"/>
        <v>#NAME?</v>
      </c>
      <c r="L273" s="23" t="e">
        <f t="shared" ca="1" si="77"/>
        <v>#NAME?</v>
      </c>
      <c r="M273" s="25" t="e">
        <f t="shared" ca="1" si="96"/>
        <v>#NAME?</v>
      </c>
      <c r="N273" s="26" t="e">
        <f ca="1">[1]!CEQUEL("ROCKET","AR",'Loomis-Task5(equations)'!$B$15,1,'Loomis-Task5(equations)'!$B$4,"Mass",3,"HTPB",90,"IPDI (ARC)",10,"AIR (500 K)",100,"OPT:FOX","O","OF",'Loomis-Task5(equations)'!M273,1,0,"CSTAR",FALSE,FALSE)</f>
        <v>#NAME?</v>
      </c>
      <c r="O273" s="26" t="e">
        <f t="shared" ca="1" si="86"/>
        <v>#NAME?</v>
      </c>
      <c r="P273" s="25" t="e">
        <f ca="1">[1]!CEQUEL("ROCKET","AR",'Loomis-Task5(equations)'!U273,1,'Loomis-Task5(equations)'!AC273,"Mass",3,"HTPB",90,"IPDI (ARC)",10,"AIR (500 K)",100,"OPT:FOX","O","OF",'Loomis-Task5(equations)'!M273,1,0,"ISPV",FALSE,FALSE)</f>
        <v>#NAME?</v>
      </c>
      <c r="Q273" s="23" t="e">
        <f t="shared" ca="1" si="87"/>
        <v>#NAME?</v>
      </c>
      <c r="R273" s="25" t="e">
        <f t="shared" ca="1" si="88"/>
        <v>#NAME?</v>
      </c>
      <c r="S273" s="23" t="e">
        <f t="shared" ca="1" si="100"/>
        <v>#NAME?</v>
      </c>
      <c r="T273" s="23" t="e">
        <f t="shared" ca="1" si="89"/>
        <v>#NAME?</v>
      </c>
      <c r="U273" s="25" t="e">
        <f t="shared" ca="1" si="99"/>
        <v>#NAME?</v>
      </c>
      <c r="V273" s="25" t="e">
        <f t="shared" ca="1" si="97"/>
        <v>#NAME?</v>
      </c>
      <c r="W273" s="25" t="e">
        <f t="shared" ca="1" si="90"/>
        <v>#NAME?</v>
      </c>
      <c r="X273" s="25" t="e">
        <f t="shared" ca="1" si="91"/>
        <v>#NAME?</v>
      </c>
      <c r="Y273" t="e">
        <f t="shared" ca="1" si="101"/>
        <v>#NAME?</v>
      </c>
      <c r="Z273" s="25" t="e">
        <f t="shared" ca="1" si="92"/>
        <v>#NAME?</v>
      </c>
      <c r="AA273" s="26" t="e">
        <f t="shared" ca="1" si="98"/>
        <v>#NAME?</v>
      </c>
      <c r="AB273" s="27" t="e">
        <f t="shared" ca="1" si="93"/>
        <v>#NAME?</v>
      </c>
      <c r="AC273" s="28" t="e">
        <f t="shared" ca="1" si="94"/>
        <v>#NAME?</v>
      </c>
    </row>
    <row r="274" spans="1:29" x14ac:dyDescent="0.25">
      <c r="A274">
        <v>255</v>
      </c>
      <c r="B274">
        <v>2.5499999999999998</v>
      </c>
      <c r="C274">
        <f t="shared" si="78"/>
        <v>5.55</v>
      </c>
      <c r="D274">
        <f t="shared" si="79"/>
        <v>23.780722272726791</v>
      </c>
      <c r="E274">
        <f t="shared" si="80"/>
        <v>1534.3538520132549</v>
      </c>
      <c r="F274" s="23" t="e">
        <f t="shared" ca="1" si="95"/>
        <v>#NAME?</v>
      </c>
      <c r="G274">
        <f t="shared" si="81"/>
        <v>8</v>
      </c>
      <c r="H274">
        <f t="shared" si="82"/>
        <v>900</v>
      </c>
      <c r="I274" s="23">
        <f t="shared" si="83"/>
        <v>96.768907712199592</v>
      </c>
      <c r="J274">
        <f t="shared" si="84"/>
        <v>8.2671182192040449E-2</v>
      </c>
      <c r="K274" s="24" t="e">
        <f t="shared" ca="1" si="85"/>
        <v>#NAME?</v>
      </c>
      <c r="L274" s="23" t="e">
        <f t="shared" ca="1" si="77"/>
        <v>#NAME?</v>
      </c>
      <c r="M274" s="25" t="e">
        <f t="shared" ca="1" si="96"/>
        <v>#NAME?</v>
      </c>
      <c r="N274" s="26" t="e">
        <f ca="1">[1]!CEQUEL("ROCKET","AR",'Loomis-Task5(equations)'!$B$15,1,'Loomis-Task5(equations)'!$B$4,"Mass",3,"HTPB",90,"IPDI (ARC)",10,"AIR (500 K)",100,"OPT:FOX","O","OF",'Loomis-Task5(equations)'!M274,1,0,"CSTAR",FALSE,FALSE)</f>
        <v>#NAME?</v>
      </c>
      <c r="O274" s="26" t="e">
        <f t="shared" ca="1" si="86"/>
        <v>#NAME?</v>
      </c>
      <c r="P274" s="25" t="e">
        <f ca="1">[1]!CEQUEL("ROCKET","AR",'Loomis-Task5(equations)'!U274,1,'Loomis-Task5(equations)'!AC274,"Mass",3,"HTPB",90,"IPDI (ARC)",10,"AIR (500 K)",100,"OPT:FOX","O","OF",'Loomis-Task5(equations)'!M274,1,0,"ISPV",FALSE,FALSE)</f>
        <v>#NAME?</v>
      </c>
      <c r="Q274" s="23" t="e">
        <f t="shared" ca="1" si="87"/>
        <v>#NAME?</v>
      </c>
      <c r="R274" s="25" t="e">
        <f t="shared" ca="1" si="88"/>
        <v>#NAME?</v>
      </c>
      <c r="S274" s="23" t="e">
        <f t="shared" ca="1" si="100"/>
        <v>#NAME?</v>
      </c>
      <c r="T274" s="23" t="e">
        <f t="shared" ca="1" si="89"/>
        <v>#NAME?</v>
      </c>
      <c r="U274" s="25" t="e">
        <f t="shared" ca="1" si="99"/>
        <v>#NAME?</v>
      </c>
      <c r="V274" s="25" t="e">
        <f t="shared" ca="1" si="97"/>
        <v>#NAME?</v>
      </c>
      <c r="W274" s="25" t="e">
        <f t="shared" ca="1" si="90"/>
        <v>#NAME?</v>
      </c>
      <c r="X274" s="25" t="e">
        <f t="shared" ca="1" si="91"/>
        <v>#NAME?</v>
      </c>
      <c r="Y274" t="e">
        <f t="shared" ca="1" si="101"/>
        <v>#NAME?</v>
      </c>
      <c r="Z274" s="25" t="e">
        <f t="shared" ca="1" si="92"/>
        <v>#NAME?</v>
      </c>
      <c r="AA274" s="26" t="e">
        <f t="shared" ca="1" si="98"/>
        <v>#NAME?</v>
      </c>
      <c r="AB274" s="27" t="e">
        <f t="shared" ca="1" si="93"/>
        <v>#NAME?</v>
      </c>
      <c r="AC274" s="28" t="e">
        <f t="shared" ca="1" si="94"/>
        <v>#NAME?</v>
      </c>
    </row>
    <row r="275" spans="1:29" x14ac:dyDescent="0.25">
      <c r="A275">
        <v>256</v>
      </c>
      <c r="B275">
        <v>2.56</v>
      </c>
      <c r="C275">
        <f t="shared" si="78"/>
        <v>5.5600000000000005</v>
      </c>
      <c r="D275">
        <f t="shared" si="79"/>
        <v>23.272393606156299</v>
      </c>
      <c r="E275">
        <f t="shared" si="80"/>
        <v>1537.118453548414</v>
      </c>
      <c r="F275" s="23" t="e">
        <f t="shared" ca="1" si="95"/>
        <v>#NAME?</v>
      </c>
      <c r="G275">
        <f t="shared" si="81"/>
        <v>8</v>
      </c>
      <c r="H275">
        <f t="shared" si="82"/>
        <v>900</v>
      </c>
      <c r="I275" s="23">
        <f t="shared" si="83"/>
        <v>97.11793865601345</v>
      </c>
      <c r="J275">
        <f t="shared" si="84"/>
        <v>8.2374071265408258E-2</v>
      </c>
      <c r="K275" s="24" t="e">
        <f t="shared" ca="1" si="85"/>
        <v>#NAME?</v>
      </c>
      <c r="L275" s="23" t="e">
        <f t="shared" ref="L275:L338" ca="1" si="102">2*PI()*$B$3*C275*$B$2*K275</f>
        <v>#NAME?</v>
      </c>
      <c r="M275" s="25" t="e">
        <f t="shared" ca="1" si="96"/>
        <v>#NAME?</v>
      </c>
      <c r="N275" s="26" t="e">
        <f ca="1">[1]!CEQUEL("ROCKET","AR",'Loomis-Task5(equations)'!$B$15,1,'Loomis-Task5(equations)'!$B$4,"Mass",3,"HTPB",90,"IPDI (ARC)",10,"AIR (500 K)",100,"OPT:FOX","O","OF",'Loomis-Task5(equations)'!M275,1,0,"CSTAR",FALSE,FALSE)</f>
        <v>#NAME?</v>
      </c>
      <c r="O275" s="26" t="e">
        <f t="shared" ca="1" si="86"/>
        <v>#NAME?</v>
      </c>
      <c r="P275" s="25" t="e">
        <f ca="1">[1]!CEQUEL("ROCKET","AR",'Loomis-Task5(equations)'!U275,1,'Loomis-Task5(equations)'!AC275,"Mass",3,"HTPB",90,"IPDI (ARC)",10,"AIR (500 K)",100,"OPT:FOX","O","OF",'Loomis-Task5(equations)'!M275,1,0,"ISPV",FALSE,FALSE)</f>
        <v>#NAME?</v>
      </c>
      <c r="Q275" s="23" t="e">
        <f t="shared" ca="1" si="87"/>
        <v>#NAME?</v>
      </c>
      <c r="R275" s="25" t="e">
        <f t="shared" ca="1" si="88"/>
        <v>#NAME?</v>
      </c>
      <c r="S275" s="23" t="e">
        <f t="shared" ca="1" si="100"/>
        <v>#NAME?</v>
      </c>
      <c r="T275" s="23" t="e">
        <f t="shared" ca="1" si="89"/>
        <v>#NAME?</v>
      </c>
      <c r="U275" s="25" t="e">
        <f t="shared" ca="1" si="99"/>
        <v>#NAME?</v>
      </c>
      <c r="V275" s="25" t="e">
        <f t="shared" ca="1" si="97"/>
        <v>#NAME?</v>
      </c>
      <c r="W275" s="25" t="e">
        <f t="shared" ca="1" si="90"/>
        <v>#NAME?</v>
      </c>
      <c r="X275" s="25" t="e">
        <f t="shared" ca="1" si="91"/>
        <v>#NAME?</v>
      </c>
      <c r="Y275" t="e">
        <f t="shared" ca="1" si="101"/>
        <v>#NAME?</v>
      </c>
      <c r="Z275" s="25" t="e">
        <f t="shared" ca="1" si="92"/>
        <v>#NAME?</v>
      </c>
      <c r="AA275" s="26" t="e">
        <f t="shared" ca="1" si="98"/>
        <v>#NAME?</v>
      </c>
      <c r="AB275" s="27" t="e">
        <f t="shared" ca="1" si="93"/>
        <v>#NAME?</v>
      </c>
      <c r="AC275" s="28" t="e">
        <f t="shared" ca="1" si="94"/>
        <v>#NAME?</v>
      </c>
    </row>
    <row r="276" spans="1:29" x14ac:dyDescent="0.25">
      <c r="A276">
        <v>257</v>
      </c>
      <c r="B276">
        <v>2.57</v>
      </c>
      <c r="C276">
        <f t="shared" ref="C276:C339" si="103">3+B276</f>
        <v>5.57</v>
      </c>
      <c r="D276">
        <f t="shared" ref="D276:D339" si="104">$B$3*PI()*($B$1^2-C276^2)*44</f>
        <v>22.763149856477725</v>
      </c>
      <c r="E276">
        <f t="shared" ref="E276:E339" si="105">PI()*2*C276*$B$2</f>
        <v>1539.8830550835733</v>
      </c>
      <c r="F276" s="23" t="e">
        <f t="shared" ca="1" si="95"/>
        <v>#NAME?</v>
      </c>
      <c r="G276">
        <f t="shared" ref="G276:G339" si="106">$B$5</f>
        <v>8</v>
      </c>
      <c r="H276">
        <f t="shared" ref="H276:H339" si="107">$B$6</f>
        <v>900</v>
      </c>
      <c r="I276" s="23">
        <f t="shared" ref="I276:I339" si="108">PI()*C276^2</f>
        <v>97.467597918357981</v>
      </c>
      <c r="J276">
        <f t="shared" ref="J276:J339" si="109">G276/(PI()*C276^2)</f>
        <v>8.2078559140249446E-2</v>
      </c>
      <c r="K276" s="24" t="e">
        <f t="shared" ref="K276:K339" ca="1" si="110">$B$8*J276^$B$9 *U275^$B$10 *H276^$B$11 / (100^$B$10 * 530^$B$11)</f>
        <v>#NAME?</v>
      </c>
      <c r="L276" s="23" t="e">
        <f t="shared" ca="1" si="102"/>
        <v>#NAME?</v>
      </c>
      <c r="M276" s="25" t="e">
        <f t="shared" ca="1" si="96"/>
        <v>#NAME?</v>
      </c>
      <c r="N276" s="26" t="e">
        <f ca="1">[1]!CEQUEL("ROCKET","AR",'Loomis-Task5(equations)'!$B$15,1,'Loomis-Task5(equations)'!$B$4,"Mass",3,"HTPB",90,"IPDI (ARC)",10,"AIR (500 K)",100,"OPT:FOX","O","OF",'Loomis-Task5(equations)'!M276,1,0,"CSTAR",FALSE,FALSE)</f>
        <v>#NAME?</v>
      </c>
      <c r="O276" s="26" t="e">
        <f t="shared" ref="O276:O339" ca="1" si="111">N276</f>
        <v>#NAME?</v>
      </c>
      <c r="P276" s="25" t="e">
        <f ca="1">[1]!CEQUEL("ROCKET","AR",'Loomis-Task5(equations)'!U276,1,'Loomis-Task5(equations)'!AC276,"Mass",3,"HTPB",90,"IPDI (ARC)",10,"AIR (500 K)",100,"OPT:FOX","O","OF",'Loomis-Task5(equations)'!M276,1,0,"ISPV",FALSE,FALSE)</f>
        <v>#NAME?</v>
      </c>
      <c r="Q276" s="23" t="e">
        <f t="shared" ref="Q276:Q339" ca="1" si="112">P276*32.2/N276</f>
        <v>#NAME?</v>
      </c>
      <c r="R276" s="25" t="e">
        <f t="shared" ref="R276:R339" ca="1" si="113">Q276-($B$12/U276)*AC276</f>
        <v>#NAME?</v>
      </c>
      <c r="S276" s="23" t="e">
        <f t="shared" ca="1" si="100"/>
        <v>#NAME?</v>
      </c>
      <c r="T276" s="23" t="e">
        <f t="shared" ref="T276:T339" ca="1" si="114">PI()*(S276^2)/4</f>
        <v>#NAME?</v>
      </c>
      <c r="U276" s="25" t="e">
        <f t="shared" ca="1" si="99"/>
        <v>#NAME?</v>
      </c>
      <c r="V276" s="25" t="e">
        <f t="shared" ca="1" si="97"/>
        <v>#NAME?</v>
      </c>
      <c r="W276" s="25" t="e">
        <f t="shared" ref="W276:W339" ca="1" si="115">(Q276-($B$12/U276)*AC276)*T276*U276</f>
        <v>#NAME?</v>
      </c>
      <c r="X276" s="25" t="e">
        <f t="shared" ref="X276:X339" ca="1" si="116">Z276-W276</f>
        <v>#NAME?</v>
      </c>
      <c r="Y276" t="e">
        <f t="shared" ca="1" si="101"/>
        <v>#NAME?</v>
      </c>
      <c r="Z276" s="25" t="e">
        <f t="shared" ref="Z276:Z339" ca="1" si="117">(L276+G276)*Y276-G276*Y276+(U276-$B$12)*T276</f>
        <v>#NAME?</v>
      </c>
      <c r="AA276" s="26" t="e">
        <f t="shared" ca="1" si="98"/>
        <v>#NAME?</v>
      </c>
      <c r="AB276" s="27" t="e">
        <f t="shared" ref="AB276:AB339" ca="1" si="118">S277-S276</f>
        <v>#NAME?</v>
      </c>
      <c r="AC276" s="28" t="e">
        <f t="shared" ref="AC276:AC339" ca="1" si="119">(3*$T$19)/T276</f>
        <v>#NAME?</v>
      </c>
    </row>
    <row r="277" spans="1:29" x14ac:dyDescent="0.25">
      <c r="A277">
        <v>258</v>
      </c>
      <c r="B277">
        <v>2.58</v>
      </c>
      <c r="C277">
        <f t="shared" si="103"/>
        <v>5.58</v>
      </c>
      <c r="D277">
        <f t="shared" si="104"/>
        <v>22.252991023690996</v>
      </c>
      <c r="E277">
        <f t="shared" si="105"/>
        <v>1542.6476566187321</v>
      </c>
      <c r="F277" s="23" t="e">
        <f t="shared" ref="F277:F340" ca="1" si="120">F276+(B277-B276)/K276</f>
        <v>#NAME?</v>
      </c>
      <c r="G277">
        <f t="shared" si="106"/>
        <v>8</v>
      </c>
      <c r="H277">
        <f t="shared" si="107"/>
        <v>900</v>
      </c>
      <c r="I277" s="23">
        <f t="shared" si="108"/>
        <v>97.817885499233242</v>
      </c>
      <c r="J277">
        <f t="shared" si="109"/>
        <v>8.1784634365897321E-2</v>
      </c>
      <c r="K277" s="24" t="e">
        <f t="shared" ca="1" si="110"/>
        <v>#NAME?</v>
      </c>
      <c r="L277" s="23" t="e">
        <f t="shared" ca="1" si="102"/>
        <v>#NAME?</v>
      </c>
      <c r="M277" s="25" t="e">
        <f t="shared" ref="M277:M340" ca="1" si="121">G277/L277</f>
        <v>#NAME?</v>
      </c>
      <c r="N277" s="26" t="e">
        <f ca="1">[1]!CEQUEL("ROCKET","AR",'Loomis-Task5(equations)'!$B$15,1,'Loomis-Task5(equations)'!$B$4,"Mass",3,"HTPB",90,"IPDI (ARC)",10,"AIR (500 K)",100,"OPT:FOX","O","OF",'Loomis-Task5(equations)'!M277,1,0,"CSTAR",FALSE,FALSE)</f>
        <v>#NAME?</v>
      </c>
      <c r="O277" s="26" t="e">
        <f t="shared" ca="1" si="111"/>
        <v>#NAME?</v>
      </c>
      <c r="P277" s="25" t="e">
        <f ca="1">[1]!CEQUEL("ROCKET","AR",'Loomis-Task5(equations)'!U277,1,'Loomis-Task5(equations)'!AC277,"Mass",3,"HTPB",90,"IPDI (ARC)",10,"AIR (500 K)",100,"OPT:FOX","O","OF",'Loomis-Task5(equations)'!M277,1,0,"ISPV",FALSE,FALSE)</f>
        <v>#NAME?</v>
      </c>
      <c r="Q277" s="23" t="e">
        <f t="shared" ca="1" si="112"/>
        <v>#NAME?</v>
      </c>
      <c r="R277" s="25" t="e">
        <f t="shared" ca="1" si="113"/>
        <v>#NAME?</v>
      </c>
      <c r="S277" s="23" t="e">
        <f t="shared" ca="1" si="100"/>
        <v>#NAME?</v>
      </c>
      <c r="T277" s="23" t="e">
        <f t="shared" ca="1" si="114"/>
        <v>#NAME?</v>
      </c>
      <c r="U277" s="25" t="e">
        <f t="shared" ca="1" si="99"/>
        <v>#NAME?</v>
      </c>
      <c r="V277" s="25" t="e">
        <f t="shared" ref="V277:V340" ca="1" si="122">Q277*U277*T277</f>
        <v>#NAME?</v>
      </c>
      <c r="W277" s="25" t="e">
        <f t="shared" ca="1" si="115"/>
        <v>#NAME?</v>
      </c>
      <c r="X277" s="25" t="e">
        <f t="shared" ca="1" si="116"/>
        <v>#NAME?</v>
      </c>
      <c r="Y277" t="e">
        <f t="shared" ca="1" si="101"/>
        <v>#NAME?</v>
      </c>
      <c r="Z277" s="25" t="e">
        <f t="shared" ca="1" si="117"/>
        <v>#NAME?</v>
      </c>
      <c r="AA277" s="26" t="e">
        <f t="shared" ref="AA277:AA340" ca="1" si="123">(W277+W276)/(2)*(F277-F276)</f>
        <v>#NAME?</v>
      </c>
      <c r="AB277" s="27" t="e">
        <f t="shared" ca="1" si="118"/>
        <v>#NAME?</v>
      </c>
      <c r="AC277" s="28" t="e">
        <f t="shared" ca="1" si="119"/>
        <v>#NAME?</v>
      </c>
    </row>
    <row r="278" spans="1:29" x14ac:dyDescent="0.25">
      <c r="A278">
        <v>259</v>
      </c>
      <c r="B278">
        <v>2.59</v>
      </c>
      <c r="C278">
        <f t="shared" si="103"/>
        <v>5.59</v>
      </c>
      <c r="D278">
        <f t="shared" si="104"/>
        <v>21.741917107796148</v>
      </c>
      <c r="E278">
        <f t="shared" si="105"/>
        <v>1545.4122581538909</v>
      </c>
      <c r="F278" s="23" t="e">
        <f t="shared" ca="1" si="120"/>
        <v>#NAME?</v>
      </c>
      <c r="G278">
        <f t="shared" si="106"/>
        <v>8</v>
      </c>
      <c r="H278">
        <f t="shared" si="107"/>
        <v>900</v>
      </c>
      <c r="I278" s="23">
        <f t="shared" si="108"/>
        <v>98.168801398639204</v>
      </c>
      <c r="J278">
        <f t="shared" si="109"/>
        <v>8.1492285594014544E-2</v>
      </c>
      <c r="K278" s="24" t="e">
        <f t="shared" ca="1" si="110"/>
        <v>#NAME?</v>
      </c>
      <c r="L278" s="23" t="e">
        <f t="shared" ca="1" si="102"/>
        <v>#NAME?</v>
      </c>
      <c r="M278" s="25" t="e">
        <f t="shared" ca="1" si="121"/>
        <v>#NAME?</v>
      </c>
      <c r="N278" s="26" t="e">
        <f ca="1">[1]!CEQUEL("ROCKET","AR",'Loomis-Task5(equations)'!$B$15,1,'Loomis-Task5(equations)'!$B$4,"Mass",3,"HTPB",90,"IPDI (ARC)",10,"AIR (500 K)",100,"OPT:FOX","O","OF",'Loomis-Task5(equations)'!M278,1,0,"CSTAR",FALSE,FALSE)</f>
        <v>#NAME?</v>
      </c>
      <c r="O278" s="26" t="e">
        <f t="shared" ca="1" si="111"/>
        <v>#NAME?</v>
      </c>
      <c r="P278" s="25" t="e">
        <f ca="1">[1]!CEQUEL("ROCKET","AR",'Loomis-Task5(equations)'!U278,1,'Loomis-Task5(equations)'!AC278,"Mass",3,"HTPB",90,"IPDI (ARC)",10,"AIR (500 K)",100,"OPT:FOX","O","OF",'Loomis-Task5(equations)'!M278,1,0,"ISPV",FALSE,FALSE)</f>
        <v>#NAME?</v>
      </c>
      <c r="Q278" s="23" t="e">
        <f t="shared" ca="1" si="112"/>
        <v>#NAME?</v>
      </c>
      <c r="R278" s="25" t="e">
        <f t="shared" ca="1" si="113"/>
        <v>#NAME?</v>
      </c>
      <c r="S278" s="23" t="e">
        <f t="shared" ca="1" si="100"/>
        <v>#NAME?</v>
      </c>
      <c r="T278" s="23" t="e">
        <f t="shared" ca="1" si="114"/>
        <v>#NAME?</v>
      </c>
      <c r="U278" s="25" t="e">
        <f t="shared" ref="U278:U341" ca="1" si="124">N278*(G278+L278)/(T278*32.2)</f>
        <v>#NAME?</v>
      </c>
      <c r="V278" s="25" t="e">
        <f t="shared" ca="1" si="122"/>
        <v>#NAME?</v>
      </c>
      <c r="W278" s="25" t="e">
        <f t="shared" ca="1" si="115"/>
        <v>#NAME?</v>
      </c>
      <c r="X278" s="25" t="e">
        <f t="shared" ca="1" si="116"/>
        <v>#NAME?</v>
      </c>
      <c r="Y278" t="e">
        <f t="shared" ca="1" si="101"/>
        <v>#NAME?</v>
      </c>
      <c r="Z278" s="25" t="e">
        <f t="shared" ca="1" si="117"/>
        <v>#NAME?</v>
      </c>
      <c r="AA278" s="26" t="e">
        <f t="shared" ca="1" si="123"/>
        <v>#NAME?</v>
      </c>
      <c r="AB278" s="27" t="e">
        <f t="shared" ca="1" si="118"/>
        <v>#NAME?</v>
      </c>
      <c r="AC278" s="28" t="e">
        <f t="shared" ca="1" si="119"/>
        <v>#NAME?</v>
      </c>
    </row>
    <row r="279" spans="1:29" x14ac:dyDescent="0.25">
      <c r="A279">
        <v>260</v>
      </c>
      <c r="B279">
        <v>2.6</v>
      </c>
      <c r="C279">
        <f t="shared" si="103"/>
        <v>5.6</v>
      </c>
      <c r="D279">
        <f t="shared" si="104"/>
        <v>21.229928108793146</v>
      </c>
      <c r="E279">
        <f t="shared" si="105"/>
        <v>1548.1768596890502</v>
      </c>
      <c r="F279" s="23" t="e">
        <f t="shared" ca="1" si="120"/>
        <v>#NAME?</v>
      </c>
      <c r="G279">
        <f t="shared" si="106"/>
        <v>8</v>
      </c>
      <c r="H279">
        <f t="shared" si="107"/>
        <v>900</v>
      </c>
      <c r="I279" s="23">
        <f t="shared" si="108"/>
        <v>98.520345616575895</v>
      </c>
      <c r="J279">
        <f t="shared" si="109"/>
        <v>8.1201501577497642E-2</v>
      </c>
      <c r="K279" s="24" t="e">
        <f t="shared" ca="1" si="110"/>
        <v>#NAME?</v>
      </c>
      <c r="L279" s="23" t="e">
        <f t="shared" ca="1" si="102"/>
        <v>#NAME?</v>
      </c>
      <c r="M279" s="25" t="e">
        <f t="shared" ca="1" si="121"/>
        <v>#NAME?</v>
      </c>
      <c r="N279" s="26" t="e">
        <f ca="1">[1]!CEQUEL("ROCKET","AR",'Loomis-Task5(equations)'!$B$15,1,'Loomis-Task5(equations)'!$B$4,"Mass",3,"HTPB",90,"IPDI (ARC)",10,"AIR (500 K)",100,"OPT:FOX","O","OF",'Loomis-Task5(equations)'!M279,1,0,"CSTAR",FALSE,FALSE)</f>
        <v>#NAME?</v>
      </c>
      <c r="O279" s="26" t="e">
        <f t="shared" ca="1" si="111"/>
        <v>#NAME?</v>
      </c>
      <c r="P279" s="25" t="e">
        <f ca="1">[1]!CEQUEL("ROCKET","AR",'Loomis-Task5(equations)'!U279,1,'Loomis-Task5(equations)'!AC279,"Mass",3,"HTPB",90,"IPDI (ARC)",10,"AIR (500 K)",100,"OPT:FOX","O","OF",'Loomis-Task5(equations)'!M279,1,0,"ISPV",FALSE,FALSE)</f>
        <v>#NAME?</v>
      </c>
      <c r="Q279" s="23" t="e">
        <f t="shared" ca="1" si="112"/>
        <v>#NAME?</v>
      </c>
      <c r="R279" s="25" t="e">
        <f t="shared" ca="1" si="113"/>
        <v>#NAME?</v>
      </c>
      <c r="S279" s="23" t="e">
        <f t="shared" ca="1" si="100"/>
        <v>#NAME?</v>
      </c>
      <c r="T279" s="23" t="e">
        <f t="shared" ca="1" si="114"/>
        <v>#NAME?</v>
      </c>
      <c r="U279" s="25" t="e">
        <f t="shared" ca="1" si="124"/>
        <v>#NAME?</v>
      </c>
      <c r="V279" s="25" t="e">
        <f t="shared" ca="1" si="122"/>
        <v>#NAME?</v>
      </c>
      <c r="W279" s="25" t="e">
        <f t="shared" ca="1" si="115"/>
        <v>#NAME?</v>
      </c>
      <c r="X279" s="25" t="e">
        <f t="shared" ca="1" si="116"/>
        <v>#NAME?</v>
      </c>
      <c r="Y279" t="e">
        <f t="shared" ca="1" si="101"/>
        <v>#NAME?</v>
      </c>
      <c r="Z279" s="25" t="e">
        <f t="shared" ca="1" si="117"/>
        <v>#NAME?</v>
      </c>
      <c r="AA279" s="26" t="e">
        <f t="shared" ca="1" si="123"/>
        <v>#NAME?</v>
      </c>
      <c r="AB279" s="27" t="e">
        <f t="shared" ca="1" si="118"/>
        <v>#NAME?</v>
      </c>
      <c r="AC279" s="28" t="e">
        <f t="shared" ca="1" si="119"/>
        <v>#NAME?</v>
      </c>
    </row>
    <row r="280" spans="1:29" x14ac:dyDescent="0.25">
      <c r="A280">
        <v>261</v>
      </c>
      <c r="B280">
        <v>2.61</v>
      </c>
      <c r="C280">
        <f t="shared" si="103"/>
        <v>5.6099999999999994</v>
      </c>
      <c r="D280">
        <f t="shared" si="104"/>
        <v>20.717024026682012</v>
      </c>
      <c r="E280">
        <f t="shared" si="105"/>
        <v>1550.941461224209</v>
      </c>
      <c r="F280" s="23" t="e">
        <f t="shared" ca="1" si="120"/>
        <v>#NAME?</v>
      </c>
      <c r="G280">
        <f t="shared" si="106"/>
        <v>8</v>
      </c>
      <c r="H280">
        <f t="shared" si="107"/>
        <v>900</v>
      </c>
      <c r="I280" s="23">
        <f t="shared" si="108"/>
        <v>98.872518153043302</v>
      </c>
      <c r="J280">
        <f t="shared" si="109"/>
        <v>8.0912271169395311E-2</v>
      </c>
      <c r="K280" s="24" t="e">
        <f t="shared" ca="1" si="110"/>
        <v>#NAME?</v>
      </c>
      <c r="L280" s="23" t="e">
        <f t="shared" ca="1" si="102"/>
        <v>#NAME?</v>
      </c>
      <c r="M280" s="25" t="e">
        <f t="shared" ca="1" si="121"/>
        <v>#NAME?</v>
      </c>
      <c r="N280" s="26" t="e">
        <f ca="1">[1]!CEQUEL("ROCKET","AR",'Loomis-Task5(equations)'!$B$15,1,'Loomis-Task5(equations)'!$B$4,"Mass",3,"HTPB",90,"IPDI (ARC)",10,"AIR (500 K)",100,"OPT:FOX","O","OF",'Loomis-Task5(equations)'!M280,1,0,"CSTAR",FALSE,FALSE)</f>
        <v>#NAME?</v>
      </c>
      <c r="O280" s="26" t="e">
        <f t="shared" ca="1" si="111"/>
        <v>#NAME?</v>
      </c>
      <c r="P280" s="25" t="e">
        <f ca="1">[1]!CEQUEL("ROCKET","AR",'Loomis-Task5(equations)'!U280,1,'Loomis-Task5(equations)'!AC280,"Mass",3,"HTPB",90,"IPDI (ARC)",10,"AIR (500 K)",100,"OPT:FOX","O","OF",'Loomis-Task5(equations)'!M280,1,0,"ISPV",FALSE,FALSE)</f>
        <v>#NAME?</v>
      </c>
      <c r="Q280" s="23" t="e">
        <f t="shared" ca="1" si="112"/>
        <v>#NAME?</v>
      </c>
      <c r="R280" s="25" t="e">
        <f t="shared" ca="1" si="113"/>
        <v>#NAME?</v>
      </c>
      <c r="S280" s="23" t="e">
        <f t="shared" ca="1" si="100"/>
        <v>#NAME?</v>
      </c>
      <c r="T280" s="23" t="e">
        <f t="shared" ca="1" si="114"/>
        <v>#NAME?</v>
      </c>
      <c r="U280" s="25" t="e">
        <f t="shared" ca="1" si="124"/>
        <v>#NAME?</v>
      </c>
      <c r="V280" s="25" t="e">
        <f t="shared" ca="1" si="122"/>
        <v>#NAME?</v>
      </c>
      <c r="W280" s="25" t="e">
        <f t="shared" ca="1" si="115"/>
        <v>#NAME?</v>
      </c>
      <c r="X280" s="25" t="e">
        <f t="shared" ca="1" si="116"/>
        <v>#NAME?</v>
      </c>
      <c r="Y280" t="e">
        <f t="shared" ca="1" si="101"/>
        <v>#NAME?</v>
      </c>
      <c r="Z280" s="25" t="e">
        <f t="shared" ca="1" si="117"/>
        <v>#NAME?</v>
      </c>
      <c r="AA280" s="26" t="e">
        <f t="shared" ca="1" si="123"/>
        <v>#NAME?</v>
      </c>
      <c r="AB280" s="27" t="e">
        <f t="shared" ca="1" si="118"/>
        <v>#NAME?</v>
      </c>
      <c r="AC280" s="28" t="e">
        <f t="shared" ca="1" si="119"/>
        <v>#NAME?</v>
      </c>
    </row>
    <row r="281" spans="1:29" x14ac:dyDescent="0.25">
      <c r="A281">
        <v>262</v>
      </c>
      <c r="B281">
        <v>2.62</v>
      </c>
      <c r="C281">
        <f t="shared" si="103"/>
        <v>5.62</v>
      </c>
      <c r="D281">
        <f t="shared" si="104"/>
        <v>20.203204861462691</v>
      </c>
      <c r="E281">
        <f t="shared" si="105"/>
        <v>1553.706062759368</v>
      </c>
      <c r="F281" s="23" t="e">
        <f t="shared" ca="1" si="120"/>
        <v>#NAME?</v>
      </c>
      <c r="G281">
        <f t="shared" si="106"/>
        <v>8</v>
      </c>
      <c r="H281">
        <f t="shared" si="107"/>
        <v>900</v>
      </c>
      <c r="I281" s="23">
        <f t="shared" si="108"/>
        <v>99.225319008041467</v>
      </c>
      <c r="J281">
        <f t="shared" si="109"/>
        <v>8.0624583321840068E-2</v>
      </c>
      <c r="K281" s="24" t="e">
        <f t="shared" ca="1" si="110"/>
        <v>#NAME?</v>
      </c>
      <c r="L281" s="23" t="e">
        <f t="shared" ca="1" si="102"/>
        <v>#NAME?</v>
      </c>
      <c r="M281" s="25" t="e">
        <f t="shared" ca="1" si="121"/>
        <v>#NAME?</v>
      </c>
      <c r="N281" s="26" t="e">
        <f ca="1">[1]!CEQUEL("ROCKET","AR",'Loomis-Task5(equations)'!$B$15,1,'Loomis-Task5(equations)'!$B$4,"Mass",3,"HTPB",90,"IPDI (ARC)",10,"AIR (500 K)",100,"OPT:FOX","O","OF",'Loomis-Task5(equations)'!M281,1,0,"CSTAR",FALSE,FALSE)</f>
        <v>#NAME?</v>
      </c>
      <c r="O281" s="26" t="e">
        <f t="shared" ca="1" si="111"/>
        <v>#NAME?</v>
      </c>
      <c r="P281" s="25" t="e">
        <f ca="1">[1]!CEQUEL("ROCKET","AR",'Loomis-Task5(equations)'!U281,1,'Loomis-Task5(equations)'!AC281,"Mass",3,"HTPB",90,"IPDI (ARC)",10,"AIR (500 K)",100,"OPT:FOX","O","OF",'Loomis-Task5(equations)'!M281,1,0,"ISPV",FALSE,FALSE)</f>
        <v>#NAME?</v>
      </c>
      <c r="Q281" s="23" t="e">
        <f t="shared" ca="1" si="112"/>
        <v>#NAME?</v>
      </c>
      <c r="R281" s="25" t="e">
        <f t="shared" ca="1" si="113"/>
        <v>#NAME?</v>
      </c>
      <c r="S281" s="23" t="e">
        <f t="shared" ca="1" si="100"/>
        <v>#NAME?</v>
      </c>
      <c r="T281" s="23" t="e">
        <f t="shared" ca="1" si="114"/>
        <v>#NAME?</v>
      </c>
      <c r="U281" s="25" t="e">
        <f t="shared" ca="1" si="124"/>
        <v>#NAME?</v>
      </c>
      <c r="V281" s="25" t="e">
        <f t="shared" ca="1" si="122"/>
        <v>#NAME?</v>
      </c>
      <c r="W281" s="25" t="e">
        <f t="shared" ca="1" si="115"/>
        <v>#NAME?</v>
      </c>
      <c r="X281" s="25" t="e">
        <f t="shared" ca="1" si="116"/>
        <v>#NAME?</v>
      </c>
      <c r="Y281" t="e">
        <f t="shared" ca="1" si="101"/>
        <v>#NAME?</v>
      </c>
      <c r="Z281" s="25" t="e">
        <f t="shared" ca="1" si="117"/>
        <v>#NAME?</v>
      </c>
      <c r="AA281" s="26" t="e">
        <f t="shared" ca="1" si="123"/>
        <v>#NAME?</v>
      </c>
      <c r="AB281" s="27" t="e">
        <f t="shared" ca="1" si="118"/>
        <v>#NAME?</v>
      </c>
      <c r="AC281" s="28" t="e">
        <f t="shared" ca="1" si="119"/>
        <v>#NAME?</v>
      </c>
    </row>
    <row r="282" spans="1:29" x14ac:dyDescent="0.25">
      <c r="A282">
        <v>263</v>
      </c>
      <c r="B282">
        <v>2.63</v>
      </c>
      <c r="C282">
        <f t="shared" si="103"/>
        <v>5.63</v>
      </c>
      <c r="D282">
        <f t="shared" si="104"/>
        <v>19.688470613135284</v>
      </c>
      <c r="E282">
        <f t="shared" si="105"/>
        <v>1556.4706642945273</v>
      </c>
      <c r="F282" s="23" t="e">
        <f t="shared" ca="1" si="120"/>
        <v>#NAME?</v>
      </c>
      <c r="G282">
        <f t="shared" si="106"/>
        <v>8</v>
      </c>
      <c r="H282">
        <f t="shared" si="107"/>
        <v>900</v>
      </c>
      <c r="I282" s="23">
        <f t="shared" si="108"/>
        <v>99.578748181570305</v>
      </c>
      <c r="J282">
        <f t="shared" si="109"/>
        <v>8.033842708499335E-2</v>
      </c>
      <c r="K282" s="24" t="e">
        <f t="shared" ca="1" si="110"/>
        <v>#NAME?</v>
      </c>
      <c r="L282" s="23" t="e">
        <f t="shared" ca="1" si="102"/>
        <v>#NAME?</v>
      </c>
      <c r="M282" s="25" t="e">
        <f t="shared" ca="1" si="121"/>
        <v>#NAME?</v>
      </c>
      <c r="N282" s="26" t="e">
        <f ca="1">[1]!CEQUEL("ROCKET","AR",'Loomis-Task5(equations)'!$B$15,1,'Loomis-Task5(equations)'!$B$4,"Mass",3,"HTPB",90,"IPDI (ARC)",10,"AIR (500 K)",100,"OPT:FOX","O","OF",'Loomis-Task5(equations)'!M282,1,0,"CSTAR",FALSE,FALSE)</f>
        <v>#NAME?</v>
      </c>
      <c r="O282" s="26" t="e">
        <f t="shared" ca="1" si="111"/>
        <v>#NAME?</v>
      </c>
      <c r="P282" s="25" t="e">
        <f ca="1">[1]!CEQUEL("ROCKET","AR",'Loomis-Task5(equations)'!U282,1,'Loomis-Task5(equations)'!AC282,"Mass",3,"HTPB",90,"IPDI (ARC)",10,"AIR (500 K)",100,"OPT:FOX","O","OF",'Loomis-Task5(equations)'!M282,1,0,"ISPV",FALSE,FALSE)</f>
        <v>#NAME?</v>
      </c>
      <c r="Q282" s="23" t="e">
        <f t="shared" ca="1" si="112"/>
        <v>#NAME?</v>
      </c>
      <c r="R282" s="25" t="e">
        <f t="shared" ca="1" si="113"/>
        <v>#NAME?</v>
      </c>
      <c r="S282" s="23" t="e">
        <f t="shared" ref="S282:S345" ca="1" si="125">S281+0.000087*((B282-B281)/K282)*U281</f>
        <v>#NAME?</v>
      </c>
      <c r="T282" s="23" t="e">
        <f t="shared" ca="1" si="114"/>
        <v>#NAME?</v>
      </c>
      <c r="U282" s="25" t="e">
        <f t="shared" ca="1" si="124"/>
        <v>#NAME?</v>
      </c>
      <c r="V282" s="25" t="e">
        <f t="shared" ca="1" si="122"/>
        <v>#NAME?</v>
      </c>
      <c r="W282" s="25" t="e">
        <f t="shared" ca="1" si="115"/>
        <v>#NAME?</v>
      </c>
      <c r="X282" s="25" t="e">
        <f t="shared" ca="1" si="116"/>
        <v>#NAME?</v>
      </c>
      <c r="Y282" t="e">
        <f t="shared" ref="Y282:Y345" ca="1" si="126">(V282-U282*$E$7)/(G282+L282)</f>
        <v>#NAME?</v>
      </c>
      <c r="Z282" s="25" t="e">
        <f t="shared" ca="1" si="117"/>
        <v>#NAME?</v>
      </c>
      <c r="AA282" s="26" t="e">
        <f t="shared" ca="1" si="123"/>
        <v>#NAME?</v>
      </c>
      <c r="AB282" s="27" t="e">
        <f t="shared" ca="1" si="118"/>
        <v>#NAME?</v>
      </c>
      <c r="AC282" s="28" t="e">
        <f t="shared" ca="1" si="119"/>
        <v>#NAME?</v>
      </c>
    </row>
    <row r="283" spans="1:29" x14ac:dyDescent="0.25">
      <c r="A283">
        <v>264</v>
      </c>
      <c r="B283">
        <v>2.64</v>
      </c>
      <c r="C283">
        <f t="shared" si="103"/>
        <v>5.6400000000000006</v>
      </c>
      <c r="D283">
        <f t="shared" si="104"/>
        <v>19.172821281699694</v>
      </c>
      <c r="E283">
        <f t="shared" si="105"/>
        <v>1559.2352658296863</v>
      </c>
      <c r="F283" s="23" t="e">
        <f t="shared" ca="1" si="120"/>
        <v>#NAME?</v>
      </c>
      <c r="G283">
        <f t="shared" si="106"/>
        <v>8</v>
      </c>
      <c r="H283">
        <f t="shared" si="107"/>
        <v>900</v>
      </c>
      <c r="I283" s="23">
        <f t="shared" si="108"/>
        <v>99.9328056736299</v>
      </c>
      <c r="J283">
        <f t="shared" si="109"/>
        <v>8.0053791606003372E-2</v>
      </c>
      <c r="K283" s="24" t="e">
        <f t="shared" ca="1" si="110"/>
        <v>#NAME?</v>
      </c>
      <c r="L283" s="23" t="e">
        <f t="shared" ca="1" si="102"/>
        <v>#NAME?</v>
      </c>
      <c r="M283" s="25" t="e">
        <f t="shared" ca="1" si="121"/>
        <v>#NAME?</v>
      </c>
      <c r="N283" s="26" t="e">
        <f ca="1">[1]!CEQUEL("ROCKET","AR",'Loomis-Task5(equations)'!$B$15,1,'Loomis-Task5(equations)'!$B$4,"Mass",3,"HTPB",90,"IPDI (ARC)",10,"AIR (500 K)",100,"OPT:FOX","O","OF",'Loomis-Task5(equations)'!M283,1,0,"CSTAR",FALSE,FALSE)</f>
        <v>#NAME?</v>
      </c>
      <c r="O283" s="26" t="e">
        <f t="shared" ca="1" si="111"/>
        <v>#NAME?</v>
      </c>
      <c r="P283" s="25" t="e">
        <f ca="1">[1]!CEQUEL("ROCKET","AR",'Loomis-Task5(equations)'!U283,1,'Loomis-Task5(equations)'!AC283,"Mass",3,"HTPB",90,"IPDI (ARC)",10,"AIR (500 K)",100,"OPT:FOX","O","OF",'Loomis-Task5(equations)'!M283,1,0,"ISPV",FALSE,FALSE)</f>
        <v>#NAME?</v>
      </c>
      <c r="Q283" s="23" t="e">
        <f t="shared" ca="1" si="112"/>
        <v>#NAME?</v>
      </c>
      <c r="R283" s="25" t="e">
        <f t="shared" ca="1" si="113"/>
        <v>#NAME?</v>
      </c>
      <c r="S283" s="23" t="e">
        <f t="shared" ca="1" si="125"/>
        <v>#NAME?</v>
      </c>
      <c r="T283" s="23" t="e">
        <f t="shared" ca="1" si="114"/>
        <v>#NAME?</v>
      </c>
      <c r="U283" s="25" t="e">
        <f t="shared" ca="1" si="124"/>
        <v>#NAME?</v>
      </c>
      <c r="V283" s="25" t="e">
        <f t="shared" ca="1" si="122"/>
        <v>#NAME?</v>
      </c>
      <c r="W283" s="25" t="e">
        <f t="shared" ca="1" si="115"/>
        <v>#NAME?</v>
      </c>
      <c r="X283" s="25" t="e">
        <f t="shared" ca="1" si="116"/>
        <v>#NAME?</v>
      </c>
      <c r="Y283" t="e">
        <f t="shared" ca="1" si="126"/>
        <v>#NAME?</v>
      </c>
      <c r="Z283" s="25" t="e">
        <f t="shared" ca="1" si="117"/>
        <v>#NAME?</v>
      </c>
      <c r="AA283" s="26" t="e">
        <f t="shared" ca="1" si="123"/>
        <v>#NAME?</v>
      </c>
      <c r="AB283" s="27" t="e">
        <f t="shared" ca="1" si="118"/>
        <v>#NAME?</v>
      </c>
      <c r="AC283" s="28" t="e">
        <f t="shared" ca="1" si="119"/>
        <v>#NAME?</v>
      </c>
    </row>
    <row r="284" spans="1:29" x14ac:dyDescent="0.25">
      <c r="A284">
        <v>265</v>
      </c>
      <c r="B284">
        <v>2.65</v>
      </c>
      <c r="C284">
        <f t="shared" si="103"/>
        <v>5.65</v>
      </c>
      <c r="D284">
        <f t="shared" si="104"/>
        <v>18.656256867156017</v>
      </c>
      <c r="E284">
        <f t="shared" si="105"/>
        <v>1561.9998673648452</v>
      </c>
      <c r="F284" s="23" t="e">
        <f t="shared" ca="1" si="120"/>
        <v>#NAME?</v>
      </c>
      <c r="G284">
        <f t="shared" si="106"/>
        <v>8</v>
      </c>
      <c r="H284">
        <f t="shared" si="107"/>
        <v>900</v>
      </c>
      <c r="I284" s="23">
        <f t="shared" si="108"/>
        <v>100.28749148422018</v>
      </c>
      <c r="J284">
        <f t="shared" si="109"/>
        <v>7.9770666127976356E-2</v>
      </c>
      <c r="K284" s="24" t="e">
        <f t="shared" ca="1" si="110"/>
        <v>#NAME?</v>
      </c>
      <c r="L284" s="23" t="e">
        <f t="shared" ca="1" si="102"/>
        <v>#NAME?</v>
      </c>
      <c r="M284" s="25" t="e">
        <f t="shared" ca="1" si="121"/>
        <v>#NAME?</v>
      </c>
      <c r="N284" s="26" t="e">
        <f ca="1">[1]!CEQUEL("ROCKET","AR",'Loomis-Task5(equations)'!$B$15,1,'Loomis-Task5(equations)'!$B$4,"Mass",3,"HTPB",90,"IPDI (ARC)",10,"AIR (500 K)",100,"OPT:FOX","O","OF",'Loomis-Task5(equations)'!M284,1,0,"CSTAR",FALSE,FALSE)</f>
        <v>#NAME?</v>
      </c>
      <c r="O284" s="26" t="e">
        <f t="shared" ca="1" si="111"/>
        <v>#NAME?</v>
      </c>
      <c r="P284" s="25" t="e">
        <f ca="1">[1]!CEQUEL("ROCKET","AR",'Loomis-Task5(equations)'!U284,1,'Loomis-Task5(equations)'!AC284,"Mass",3,"HTPB",90,"IPDI (ARC)",10,"AIR (500 K)",100,"OPT:FOX","O","OF",'Loomis-Task5(equations)'!M284,1,0,"ISPV",FALSE,FALSE)</f>
        <v>#NAME?</v>
      </c>
      <c r="Q284" s="23" t="e">
        <f t="shared" ca="1" si="112"/>
        <v>#NAME?</v>
      </c>
      <c r="R284" s="25" t="e">
        <f t="shared" ca="1" si="113"/>
        <v>#NAME?</v>
      </c>
      <c r="S284" s="23" t="e">
        <f t="shared" ca="1" si="125"/>
        <v>#NAME?</v>
      </c>
      <c r="T284" s="23" t="e">
        <f t="shared" ca="1" si="114"/>
        <v>#NAME?</v>
      </c>
      <c r="U284" s="25" t="e">
        <f t="shared" ca="1" si="124"/>
        <v>#NAME?</v>
      </c>
      <c r="V284" s="25" t="e">
        <f t="shared" ca="1" si="122"/>
        <v>#NAME?</v>
      </c>
      <c r="W284" s="25" t="e">
        <f t="shared" ca="1" si="115"/>
        <v>#NAME?</v>
      </c>
      <c r="X284" s="25" t="e">
        <f t="shared" ca="1" si="116"/>
        <v>#NAME?</v>
      </c>
      <c r="Y284" t="e">
        <f t="shared" ca="1" si="126"/>
        <v>#NAME?</v>
      </c>
      <c r="Z284" s="25" t="e">
        <f t="shared" ca="1" si="117"/>
        <v>#NAME?</v>
      </c>
      <c r="AA284" s="26" t="e">
        <f t="shared" ca="1" si="123"/>
        <v>#NAME?</v>
      </c>
      <c r="AB284" s="27" t="e">
        <f t="shared" ca="1" si="118"/>
        <v>#NAME?</v>
      </c>
      <c r="AC284" s="28" t="e">
        <f t="shared" ca="1" si="119"/>
        <v>#NAME?</v>
      </c>
    </row>
    <row r="285" spans="1:29" x14ac:dyDescent="0.25">
      <c r="A285">
        <v>266</v>
      </c>
      <c r="B285">
        <v>2.66</v>
      </c>
      <c r="C285">
        <f t="shared" si="103"/>
        <v>5.66</v>
      </c>
      <c r="D285">
        <f t="shared" si="104"/>
        <v>18.138777369504187</v>
      </c>
      <c r="E285">
        <f t="shared" si="105"/>
        <v>1564.764468900004</v>
      </c>
      <c r="F285" s="23" t="e">
        <f t="shared" ca="1" si="120"/>
        <v>#NAME?</v>
      </c>
      <c r="G285">
        <f t="shared" si="106"/>
        <v>8</v>
      </c>
      <c r="H285">
        <f t="shared" si="107"/>
        <v>900</v>
      </c>
      <c r="I285" s="23">
        <f t="shared" si="108"/>
        <v>100.64280561334118</v>
      </c>
      <c r="J285">
        <f t="shared" si="109"/>
        <v>7.9489039988959953E-2</v>
      </c>
      <c r="K285" s="24" t="e">
        <f t="shared" ca="1" si="110"/>
        <v>#NAME?</v>
      </c>
      <c r="L285" s="23" t="e">
        <f t="shared" ca="1" si="102"/>
        <v>#NAME?</v>
      </c>
      <c r="M285" s="25" t="e">
        <f t="shared" ca="1" si="121"/>
        <v>#NAME?</v>
      </c>
      <c r="N285" s="26" t="e">
        <f ca="1">[1]!CEQUEL("ROCKET","AR",'Loomis-Task5(equations)'!$B$15,1,'Loomis-Task5(equations)'!$B$4,"Mass",3,"HTPB",90,"IPDI (ARC)",10,"AIR (500 K)",100,"OPT:FOX","O","OF",'Loomis-Task5(equations)'!M285,1,0,"CSTAR",FALSE,FALSE)</f>
        <v>#NAME?</v>
      </c>
      <c r="O285" s="26" t="e">
        <f t="shared" ca="1" si="111"/>
        <v>#NAME?</v>
      </c>
      <c r="P285" s="25" t="e">
        <f ca="1">[1]!CEQUEL("ROCKET","AR",'Loomis-Task5(equations)'!U285,1,'Loomis-Task5(equations)'!AC285,"Mass",3,"HTPB",90,"IPDI (ARC)",10,"AIR (500 K)",100,"OPT:FOX","O","OF",'Loomis-Task5(equations)'!M285,1,0,"ISPV",FALSE,FALSE)</f>
        <v>#NAME?</v>
      </c>
      <c r="Q285" s="23" t="e">
        <f t="shared" ca="1" si="112"/>
        <v>#NAME?</v>
      </c>
      <c r="R285" s="25" t="e">
        <f t="shared" ca="1" si="113"/>
        <v>#NAME?</v>
      </c>
      <c r="S285" s="23" t="e">
        <f t="shared" ca="1" si="125"/>
        <v>#NAME?</v>
      </c>
      <c r="T285" s="23" t="e">
        <f t="shared" ca="1" si="114"/>
        <v>#NAME?</v>
      </c>
      <c r="U285" s="25" t="e">
        <f t="shared" ca="1" si="124"/>
        <v>#NAME?</v>
      </c>
      <c r="V285" s="25" t="e">
        <f t="shared" ca="1" si="122"/>
        <v>#NAME?</v>
      </c>
      <c r="W285" s="25" t="e">
        <f t="shared" ca="1" si="115"/>
        <v>#NAME?</v>
      </c>
      <c r="X285" s="25" t="e">
        <f t="shared" ca="1" si="116"/>
        <v>#NAME?</v>
      </c>
      <c r="Y285" t="e">
        <f t="shared" ca="1" si="126"/>
        <v>#NAME?</v>
      </c>
      <c r="Z285" s="25" t="e">
        <f t="shared" ca="1" si="117"/>
        <v>#NAME?</v>
      </c>
      <c r="AA285" s="26" t="e">
        <f t="shared" ca="1" si="123"/>
        <v>#NAME?</v>
      </c>
      <c r="AB285" s="27" t="e">
        <f t="shared" ca="1" si="118"/>
        <v>#NAME?</v>
      </c>
      <c r="AC285" s="28" t="e">
        <f t="shared" ca="1" si="119"/>
        <v>#NAME?</v>
      </c>
    </row>
    <row r="286" spans="1:29" x14ac:dyDescent="0.25">
      <c r="A286">
        <v>267</v>
      </c>
      <c r="B286">
        <v>2.67</v>
      </c>
      <c r="C286">
        <f t="shared" si="103"/>
        <v>5.67</v>
      </c>
      <c r="D286">
        <f t="shared" si="104"/>
        <v>17.620382788744241</v>
      </c>
      <c r="E286">
        <f t="shared" si="105"/>
        <v>1567.5290704351632</v>
      </c>
      <c r="F286" s="23" t="e">
        <f t="shared" ca="1" si="120"/>
        <v>#NAME?</v>
      </c>
      <c r="G286">
        <f t="shared" si="106"/>
        <v>8</v>
      </c>
      <c r="H286">
        <f t="shared" si="107"/>
        <v>900</v>
      </c>
      <c r="I286" s="23">
        <f t="shared" si="108"/>
        <v>100.9987480609929</v>
      </c>
      <c r="J286">
        <f t="shared" si="109"/>
        <v>7.9208902620939617E-2</v>
      </c>
      <c r="K286" s="24" t="e">
        <f t="shared" ca="1" si="110"/>
        <v>#NAME?</v>
      </c>
      <c r="L286" s="23" t="e">
        <f t="shared" ca="1" si="102"/>
        <v>#NAME?</v>
      </c>
      <c r="M286" s="25" t="e">
        <f t="shared" ca="1" si="121"/>
        <v>#NAME?</v>
      </c>
      <c r="N286" s="26" t="e">
        <f ca="1">[1]!CEQUEL("ROCKET","AR",'Loomis-Task5(equations)'!$B$15,1,'Loomis-Task5(equations)'!$B$4,"Mass",3,"HTPB",90,"IPDI (ARC)",10,"AIR (500 K)",100,"OPT:FOX","O","OF",'Loomis-Task5(equations)'!M286,1,0,"CSTAR",FALSE,FALSE)</f>
        <v>#NAME?</v>
      </c>
      <c r="O286" s="26" t="e">
        <f t="shared" ca="1" si="111"/>
        <v>#NAME?</v>
      </c>
      <c r="P286" s="25" t="e">
        <f ca="1">[1]!CEQUEL("ROCKET","AR",'Loomis-Task5(equations)'!U286,1,'Loomis-Task5(equations)'!AC286,"Mass",3,"HTPB",90,"IPDI (ARC)",10,"AIR (500 K)",100,"OPT:FOX","O","OF",'Loomis-Task5(equations)'!M286,1,0,"ISPV",FALSE,FALSE)</f>
        <v>#NAME?</v>
      </c>
      <c r="Q286" s="23" t="e">
        <f t="shared" ca="1" si="112"/>
        <v>#NAME?</v>
      </c>
      <c r="R286" s="25" t="e">
        <f t="shared" ca="1" si="113"/>
        <v>#NAME?</v>
      </c>
      <c r="S286" s="23" t="e">
        <f t="shared" ca="1" si="125"/>
        <v>#NAME?</v>
      </c>
      <c r="T286" s="23" t="e">
        <f t="shared" ca="1" si="114"/>
        <v>#NAME?</v>
      </c>
      <c r="U286" s="25" t="e">
        <f t="shared" ca="1" si="124"/>
        <v>#NAME?</v>
      </c>
      <c r="V286" s="25" t="e">
        <f t="shared" ca="1" si="122"/>
        <v>#NAME?</v>
      </c>
      <c r="W286" s="25" t="e">
        <f t="shared" ca="1" si="115"/>
        <v>#NAME?</v>
      </c>
      <c r="X286" s="25" t="e">
        <f t="shared" ca="1" si="116"/>
        <v>#NAME?</v>
      </c>
      <c r="Y286" t="e">
        <f t="shared" ca="1" si="126"/>
        <v>#NAME?</v>
      </c>
      <c r="Z286" s="25" t="e">
        <f t="shared" ca="1" si="117"/>
        <v>#NAME?</v>
      </c>
      <c r="AA286" s="26" t="e">
        <f t="shared" ca="1" si="123"/>
        <v>#NAME?</v>
      </c>
      <c r="AB286" s="27" t="e">
        <f t="shared" ca="1" si="118"/>
        <v>#NAME?</v>
      </c>
      <c r="AC286" s="28" t="e">
        <f t="shared" ca="1" si="119"/>
        <v>#NAME?</v>
      </c>
    </row>
    <row r="287" spans="1:29" x14ac:dyDescent="0.25">
      <c r="A287">
        <v>268</v>
      </c>
      <c r="B287">
        <v>2.68</v>
      </c>
      <c r="C287">
        <f t="shared" si="103"/>
        <v>5.68</v>
      </c>
      <c r="D287">
        <f t="shared" si="104"/>
        <v>17.101073124876123</v>
      </c>
      <c r="E287">
        <f t="shared" si="105"/>
        <v>1570.2936719703221</v>
      </c>
      <c r="F287" s="23" t="e">
        <f t="shared" ca="1" si="120"/>
        <v>#NAME?</v>
      </c>
      <c r="G287">
        <f t="shared" si="106"/>
        <v>8</v>
      </c>
      <c r="H287">
        <f t="shared" si="107"/>
        <v>900</v>
      </c>
      <c r="I287" s="23">
        <f t="shared" si="108"/>
        <v>101.35531882717534</v>
      </c>
      <c r="J287">
        <f t="shared" si="109"/>
        <v>7.8930243548847132E-2</v>
      </c>
      <c r="K287" s="24" t="e">
        <f t="shared" ca="1" si="110"/>
        <v>#NAME?</v>
      </c>
      <c r="L287" s="23" t="e">
        <f t="shared" ca="1" si="102"/>
        <v>#NAME?</v>
      </c>
      <c r="M287" s="25" t="e">
        <f t="shared" ca="1" si="121"/>
        <v>#NAME?</v>
      </c>
      <c r="N287" s="26" t="e">
        <f ca="1">[1]!CEQUEL("ROCKET","AR",'Loomis-Task5(equations)'!$B$15,1,'Loomis-Task5(equations)'!$B$4,"Mass",3,"HTPB",90,"IPDI (ARC)",10,"AIR (500 K)",100,"OPT:FOX","O","OF",'Loomis-Task5(equations)'!M287,1,0,"CSTAR",FALSE,FALSE)</f>
        <v>#NAME?</v>
      </c>
      <c r="O287" s="26" t="e">
        <f t="shared" ca="1" si="111"/>
        <v>#NAME?</v>
      </c>
      <c r="P287" s="25" t="e">
        <f ca="1">[1]!CEQUEL("ROCKET","AR",'Loomis-Task5(equations)'!U287,1,'Loomis-Task5(equations)'!AC287,"Mass",3,"HTPB",90,"IPDI (ARC)",10,"AIR (500 K)",100,"OPT:FOX","O","OF",'Loomis-Task5(equations)'!M287,1,0,"ISPV",FALSE,FALSE)</f>
        <v>#NAME?</v>
      </c>
      <c r="Q287" s="23" t="e">
        <f t="shared" ca="1" si="112"/>
        <v>#NAME?</v>
      </c>
      <c r="R287" s="25" t="e">
        <f t="shared" ca="1" si="113"/>
        <v>#NAME?</v>
      </c>
      <c r="S287" s="23" t="e">
        <f t="shared" ca="1" si="125"/>
        <v>#NAME?</v>
      </c>
      <c r="T287" s="23" t="e">
        <f t="shared" ca="1" si="114"/>
        <v>#NAME?</v>
      </c>
      <c r="U287" s="25" t="e">
        <f t="shared" ca="1" si="124"/>
        <v>#NAME?</v>
      </c>
      <c r="V287" s="25" t="e">
        <f t="shared" ca="1" si="122"/>
        <v>#NAME?</v>
      </c>
      <c r="W287" s="25" t="e">
        <f t="shared" ca="1" si="115"/>
        <v>#NAME?</v>
      </c>
      <c r="X287" s="25" t="e">
        <f t="shared" ca="1" si="116"/>
        <v>#NAME?</v>
      </c>
      <c r="Y287" t="e">
        <f t="shared" ca="1" si="126"/>
        <v>#NAME?</v>
      </c>
      <c r="Z287" s="25" t="e">
        <f t="shared" ca="1" si="117"/>
        <v>#NAME?</v>
      </c>
      <c r="AA287" s="26" t="e">
        <f t="shared" ca="1" si="123"/>
        <v>#NAME?</v>
      </c>
      <c r="AB287" s="27" t="e">
        <f t="shared" ca="1" si="118"/>
        <v>#NAME?</v>
      </c>
      <c r="AC287" s="28" t="e">
        <f t="shared" ca="1" si="119"/>
        <v>#NAME?</v>
      </c>
    </row>
    <row r="288" spans="1:29" x14ac:dyDescent="0.25">
      <c r="A288">
        <v>269</v>
      </c>
      <c r="B288">
        <v>2.69</v>
      </c>
      <c r="C288">
        <f t="shared" si="103"/>
        <v>5.6899999999999995</v>
      </c>
      <c r="D288">
        <f t="shared" si="104"/>
        <v>16.580848377899905</v>
      </c>
      <c r="E288">
        <f t="shared" si="105"/>
        <v>1573.0582735054813</v>
      </c>
      <c r="F288" s="23" t="e">
        <f t="shared" ca="1" si="120"/>
        <v>#NAME?</v>
      </c>
      <c r="G288">
        <f t="shared" si="106"/>
        <v>8</v>
      </c>
      <c r="H288">
        <f t="shared" si="107"/>
        <v>900</v>
      </c>
      <c r="I288" s="23">
        <f t="shared" si="108"/>
        <v>101.71251791188848</v>
      </c>
      <c r="J288">
        <f t="shared" si="109"/>
        <v>7.8653052389581382E-2</v>
      </c>
      <c r="K288" s="24" t="e">
        <f t="shared" ca="1" si="110"/>
        <v>#NAME?</v>
      </c>
      <c r="L288" s="23" t="e">
        <f t="shared" ca="1" si="102"/>
        <v>#NAME?</v>
      </c>
      <c r="M288" s="25" t="e">
        <f t="shared" ca="1" si="121"/>
        <v>#NAME?</v>
      </c>
      <c r="N288" s="26" t="e">
        <f ca="1">[1]!CEQUEL("ROCKET","AR",'Loomis-Task5(equations)'!$B$15,1,'Loomis-Task5(equations)'!$B$4,"Mass",3,"HTPB",90,"IPDI (ARC)",10,"AIR (500 K)",100,"OPT:FOX","O","OF",'Loomis-Task5(equations)'!M288,1,0,"CSTAR",FALSE,FALSE)</f>
        <v>#NAME?</v>
      </c>
      <c r="O288" s="26" t="e">
        <f t="shared" ca="1" si="111"/>
        <v>#NAME?</v>
      </c>
      <c r="P288" s="25" t="e">
        <f ca="1">[1]!CEQUEL("ROCKET","AR",'Loomis-Task5(equations)'!U288,1,'Loomis-Task5(equations)'!AC288,"Mass",3,"HTPB",90,"IPDI (ARC)",10,"AIR (500 K)",100,"OPT:FOX","O","OF",'Loomis-Task5(equations)'!M288,1,0,"ISPV",FALSE,FALSE)</f>
        <v>#NAME?</v>
      </c>
      <c r="Q288" s="23" t="e">
        <f t="shared" ca="1" si="112"/>
        <v>#NAME?</v>
      </c>
      <c r="R288" s="25" t="e">
        <f t="shared" ca="1" si="113"/>
        <v>#NAME?</v>
      </c>
      <c r="S288" s="23" t="e">
        <f t="shared" ca="1" si="125"/>
        <v>#NAME?</v>
      </c>
      <c r="T288" s="23" t="e">
        <f t="shared" ca="1" si="114"/>
        <v>#NAME?</v>
      </c>
      <c r="U288" s="25" t="e">
        <f t="shared" ca="1" si="124"/>
        <v>#NAME?</v>
      </c>
      <c r="V288" s="25" t="e">
        <f t="shared" ca="1" si="122"/>
        <v>#NAME?</v>
      </c>
      <c r="W288" s="25" t="e">
        <f t="shared" ca="1" si="115"/>
        <v>#NAME?</v>
      </c>
      <c r="X288" s="25" t="e">
        <f t="shared" ca="1" si="116"/>
        <v>#NAME?</v>
      </c>
      <c r="Y288" t="e">
        <f t="shared" ca="1" si="126"/>
        <v>#NAME?</v>
      </c>
      <c r="Z288" s="25" t="e">
        <f t="shared" ca="1" si="117"/>
        <v>#NAME?</v>
      </c>
      <c r="AA288" s="26" t="e">
        <f t="shared" ca="1" si="123"/>
        <v>#NAME?</v>
      </c>
      <c r="AB288" s="27" t="e">
        <f t="shared" ca="1" si="118"/>
        <v>#NAME?</v>
      </c>
      <c r="AC288" s="28" t="e">
        <f t="shared" ca="1" si="119"/>
        <v>#NAME?</v>
      </c>
    </row>
    <row r="289" spans="1:29" x14ac:dyDescent="0.25">
      <c r="A289">
        <v>270</v>
      </c>
      <c r="B289">
        <v>2.7</v>
      </c>
      <c r="C289">
        <f t="shared" si="103"/>
        <v>5.7</v>
      </c>
      <c r="D289">
        <f t="shared" si="104"/>
        <v>16.059708547815482</v>
      </c>
      <c r="E289">
        <f t="shared" si="105"/>
        <v>1575.8228750406404</v>
      </c>
      <c r="F289" s="23" t="e">
        <f t="shared" ca="1" si="120"/>
        <v>#NAME?</v>
      </c>
      <c r="G289">
        <f t="shared" si="106"/>
        <v>8</v>
      </c>
      <c r="H289">
        <f t="shared" si="107"/>
        <v>900</v>
      </c>
      <c r="I289" s="23">
        <f t="shared" si="108"/>
        <v>102.07034531513239</v>
      </c>
      <c r="J289">
        <f t="shared" si="109"/>
        <v>7.83773188510411E-2</v>
      </c>
      <c r="K289" s="24" t="e">
        <f t="shared" ca="1" si="110"/>
        <v>#NAME?</v>
      </c>
      <c r="L289" s="23" t="e">
        <f t="shared" ca="1" si="102"/>
        <v>#NAME?</v>
      </c>
      <c r="M289" s="25" t="e">
        <f t="shared" ca="1" si="121"/>
        <v>#NAME?</v>
      </c>
      <c r="N289" s="26" t="e">
        <f ca="1">[1]!CEQUEL("ROCKET","AR",'Loomis-Task5(equations)'!$B$15,1,'Loomis-Task5(equations)'!$B$4,"Mass",3,"HTPB",90,"IPDI (ARC)",10,"AIR (500 K)",100,"OPT:FOX","O","OF",'Loomis-Task5(equations)'!M289,1,0,"CSTAR",FALSE,FALSE)</f>
        <v>#NAME?</v>
      </c>
      <c r="O289" s="26" t="e">
        <f t="shared" ca="1" si="111"/>
        <v>#NAME?</v>
      </c>
      <c r="P289" s="25" t="e">
        <f ca="1">[1]!CEQUEL("ROCKET","AR",'Loomis-Task5(equations)'!U289,1,'Loomis-Task5(equations)'!AC289,"Mass",3,"HTPB",90,"IPDI (ARC)",10,"AIR (500 K)",100,"OPT:FOX","O","OF",'Loomis-Task5(equations)'!M289,1,0,"ISPV",FALSE,FALSE)</f>
        <v>#NAME?</v>
      </c>
      <c r="Q289" s="23" t="e">
        <f t="shared" ca="1" si="112"/>
        <v>#NAME?</v>
      </c>
      <c r="R289" s="25" t="e">
        <f t="shared" ca="1" si="113"/>
        <v>#NAME?</v>
      </c>
      <c r="S289" s="23" t="e">
        <f t="shared" ca="1" si="125"/>
        <v>#NAME?</v>
      </c>
      <c r="T289" s="23" t="e">
        <f t="shared" ca="1" si="114"/>
        <v>#NAME?</v>
      </c>
      <c r="U289" s="25" t="e">
        <f t="shared" ca="1" si="124"/>
        <v>#NAME?</v>
      </c>
      <c r="V289" s="25" t="e">
        <f t="shared" ca="1" si="122"/>
        <v>#NAME?</v>
      </c>
      <c r="W289" s="25" t="e">
        <f t="shared" ca="1" si="115"/>
        <v>#NAME?</v>
      </c>
      <c r="X289" s="25" t="e">
        <f t="shared" ca="1" si="116"/>
        <v>#NAME?</v>
      </c>
      <c r="Y289" t="e">
        <f t="shared" ca="1" si="126"/>
        <v>#NAME?</v>
      </c>
      <c r="Z289" s="25" t="e">
        <f t="shared" ca="1" si="117"/>
        <v>#NAME?</v>
      </c>
      <c r="AA289" s="26" t="e">
        <f t="shared" ca="1" si="123"/>
        <v>#NAME?</v>
      </c>
      <c r="AB289" s="27" t="e">
        <f t="shared" ca="1" si="118"/>
        <v>#NAME?</v>
      </c>
      <c r="AC289" s="28" t="e">
        <f t="shared" ca="1" si="119"/>
        <v>#NAME?</v>
      </c>
    </row>
    <row r="290" spans="1:29" x14ac:dyDescent="0.25">
      <c r="A290">
        <v>271</v>
      </c>
      <c r="B290">
        <v>2.71</v>
      </c>
      <c r="C290">
        <f t="shared" si="103"/>
        <v>5.71</v>
      </c>
      <c r="D290">
        <f t="shared" si="104"/>
        <v>15.537653634622961</v>
      </c>
      <c r="E290">
        <f t="shared" si="105"/>
        <v>1578.5874765757992</v>
      </c>
      <c r="F290" s="23" t="e">
        <f t="shared" ca="1" si="120"/>
        <v>#NAME?</v>
      </c>
      <c r="G290">
        <f t="shared" si="106"/>
        <v>8</v>
      </c>
      <c r="H290">
        <f t="shared" si="107"/>
        <v>900</v>
      </c>
      <c r="I290" s="23">
        <f t="shared" si="108"/>
        <v>102.42880103690698</v>
      </c>
      <c r="J290">
        <f t="shared" si="109"/>
        <v>7.8103032731169558E-2</v>
      </c>
      <c r="K290" s="24" t="e">
        <f t="shared" ca="1" si="110"/>
        <v>#NAME?</v>
      </c>
      <c r="L290" s="23" t="e">
        <f t="shared" ca="1" si="102"/>
        <v>#NAME?</v>
      </c>
      <c r="M290" s="25" t="e">
        <f t="shared" ca="1" si="121"/>
        <v>#NAME?</v>
      </c>
      <c r="N290" s="26" t="e">
        <f ca="1">[1]!CEQUEL("ROCKET","AR",'Loomis-Task5(equations)'!$B$15,1,'Loomis-Task5(equations)'!$B$4,"Mass",3,"HTPB",90,"IPDI (ARC)",10,"AIR (500 K)",100,"OPT:FOX","O","OF",'Loomis-Task5(equations)'!M290,1,0,"CSTAR",FALSE,FALSE)</f>
        <v>#NAME?</v>
      </c>
      <c r="O290" s="26" t="e">
        <f t="shared" ca="1" si="111"/>
        <v>#NAME?</v>
      </c>
      <c r="P290" s="25" t="e">
        <f ca="1">[1]!CEQUEL("ROCKET","AR",'Loomis-Task5(equations)'!U290,1,'Loomis-Task5(equations)'!AC290,"Mass",3,"HTPB",90,"IPDI (ARC)",10,"AIR (500 K)",100,"OPT:FOX","O","OF",'Loomis-Task5(equations)'!M290,1,0,"ISPV",FALSE,FALSE)</f>
        <v>#NAME?</v>
      </c>
      <c r="Q290" s="23" t="e">
        <f t="shared" ca="1" si="112"/>
        <v>#NAME?</v>
      </c>
      <c r="R290" s="25" t="e">
        <f t="shared" ca="1" si="113"/>
        <v>#NAME?</v>
      </c>
      <c r="S290" s="23" t="e">
        <f t="shared" ca="1" si="125"/>
        <v>#NAME?</v>
      </c>
      <c r="T290" s="23" t="e">
        <f t="shared" ca="1" si="114"/>
        <v>#NAME?</v>
      </c>
      <c r="U290" s="25" t="e">
        <f t="shared" ca="1" si="124"/>
        <v>#NAME?</v>
      </c>
      <c r="V290" s="25" t="e">
        <f t="shared" ca="1" si="122"/>
        <v>#NAME?</v>
      </c>
      <c r="W290" s="25" t="e">
        <f t="shared" ca="1" si="115"/>
        <v>#NAME?</v>
      </c>
      <c r="X290" s="25" t="e">
        <f t="shared" ca="1" si="116"/>
        <v>#NAME?</v>
      </c>
      <c r="Y290" t="e">
        <f t="shared" ca="1" si="126"/>
        <v>#NAME?</v>
      </c>
      <c r="Z290" s="25" t="e">
        <f t="shared" ca="1" si="117"/>
        <v>#NAME?</v>
      </c>
      <c r="AA290" s="26" t="e">
        <f t="shared" ca="1" si="123"/>
        <v>#NAME?</v>
      </c>
      <c r="AB290" s="27" t="e">
        <f t="shared" ca="1" si="118"/>
        <v>#NAME?</v>
      </c>
      <c r="AC290" s="28" t="e">
        <f t="shared" ca="1" si="119"/>
        <v>#NAME?</v>
      </c>
    </row>
    <row r="291" spans="1:29" x14ac:dyDescent="0.25">
      <c r="A291">
        <v>272</v>
      </c>
      <c r="B291">
        <v>2.72</v>
      </c>
      <c r="C291">
        <f t="shared" si="103"/>
        <v>5.7200000000000006</v>
      </c>
      <c r="D291">
        <f t="shared" si="104"/>
        <v>15.014683638322268</v>
      </c>
      <c r="E291">
        <f t="shared" si="105"/>
        <v>1581.3520781109585</v>
      </c>
      <c r="F291" s="23" t="e">
        <f t="shared" ca="1" si="120"/>
        <v>#NAME?</v>
      </c>
      <c r="G291">
        <f t="shared" si="106"/>
        <v>8</v>
      </c>
      <c r="H291">
        <f t="shared" si="107"/>
        <v>900</v>
      </c>
      <c r="I291" s="23">
        <f t="shared" si="108"/>
        <v>102.78788507721232</v>
      </c>
      <c r="J291">
        <f t="shared" si="109"/>
        <v>7.7830183917010756E-2</v>
      </c>
      <c r="K291" s="24" t="e">
        <f t="shared" ca="1" si="110"/>
        <v>#NAME?</v>
      </c>
      <c r="L291" s="23" t="e">
        <f t="shared" ca="1" si="102"/>
        <v>#NAME?</v>
      </c>
      <c r="M291" s="25" t="e">
        <f t="shared" ca="1" si="121"/>
        <v>#NAME?</v>
      </c>
      <c r="N291" s="26" t="e">
        <f ca="1">[1]!CEQUEL("ROCKET","AR",'Loomis-Task5(equations)'!$B$15,1,'Loomis-Task5(equations)'!$B$4,"Mass",3,"HTPB",90,"IPDI (ARC)",10,"AIR (500 K)",100,"OPT:FOX","O","OF",'Loomis-Task5(equations)'!M291,1,0,"CSTAR",FALSE,FALSE)</f>
        <v>#NAME?</v>
      </c>
      <c r="O291" s="26" t="e">
        <f t="shared" ca="1" si="111"/>
        <v>#NAME?</v>
      </c>
      <c r="P291" s="25" t="e">
        <f ca="1">[1]!CEQUEL("ROCKET","AR",'Loomis-Task5(equations)'!U291,1,'Loomis-Task5(equations)'!AC291,"Mass",3,"HTPB",90,"IPDI (ARC)",10,"AIR (500 K)",100,"OPT:FOX","O","OF",'Loomis-Task5(equations)'!M291,1,0,"ISPV",FALSE,FALSE)</f>
        <v>#NAME?</v>
      </c>
      <c r="Q291" s="23" t="e">
        <f t="shared" ca="1" si="112"/>
        <v>#NAME?</v>
      </c>
      <c r="R291" s="25" t="e">
        <f t="shared" ca="1" si="113"/>
        <v>#NAME?</v>
      </c>
      <c r="S291" s="23" t="e">
        <f t="shared" ca="1" si="125"/>
        <v>#NAME?</v>
      </c>
      <c r="T291" s="23" t="e">
        <f t="shared" ca="1" si="114"/>
        <v>#NAME?</v>
      </c>
      <c r="U291" s="25" t="e">
        <f t="shared" ca="1" si="124"/>
        <v>#NAME?</v>
      </c>
      <c r="V291" s="25" t="e">
        <f t="shared" ca="1" si="122"/>
        <v>#NAME?</v>
      </c>
      <c r="W291" s="25" t="e">
        <f t="shared" ca="1" si="115"/>
        <v>#NAME?</v>
      </c>
      <c r="X291" s="25" t="e">
        <f t="shared" ca="1" si="116"/>
        <v>#NAME?</v>
      </c>
      <c r="Y291" t="e">
        <f t="shared" ca="1" si="126"/>
        <v>#NAME?</v>
      </c>
      <c r="Z291" s="25" t="e">
        <f t="shared" ca="1" si="117"/>
        <v>#NAME?</v>
      </c>
      <c r="AA291" s="26" t="e">
        <f t="shared" ca="1" si="123"/>
        <v>#NAME?</v>
      </c>
      <c r="AB291" s="27" t="e">
        <f t="shared" ca="1" si="118"/>
        <v>#NAME?</v>
      </c>
      <c r="AC291" s="28" t="e">
        <f t="shared" ca="1" si="119"/>
        <v>#NAME?</v>
      </c>
    </row>
    <row r="292" spans="1:29" x14ac:dyDescent="0.25">
      <c r="A292">
        <v>273</v>
      </c>
      <c r="B292">
        <v>2.73</v>
      </c>
      <c r="C292">
        <f t="shared" si="103"/>
        <v>5.73</v>
      </c>
      <c r="D292">
        <f t="shared" si="104"/>
        <v>14.490798558913507</v>
      </c>
      <c r="E292">
        <f t="shared" si="105"/>
        <v>1584.1166796461175</v>
      </c>
      <c r="F292" s="23" t="e">
        <f t="shared" ca="1" si="120"/>
        <v>#NAME?</v>
      </c>
      <c r="G292">
        <f t="shared" si="106"/>
        <v>8</v>
      </c>
      <c r="H292">
        <f t="shared" si="107"/>
        <v>900</v>
      </c>
      <c r="I292" s="23">
        <f t="shared" si="108"/>
        <v>103.14759743604833</v>
      </c>
      <c r="J292">
        <f t="shared" si="109"/>
        <v>7.7558762383777402E-2</v>
      </c>
      <c r="K292" s="24" t="e">
        <f t="shared" ca="1" si="110"/>
        <v>#NAME?</v>
      </c>
      <c r="L292" s="23" t="e">
        <f t="shared" ca="1" si="102"/>
        <v>#NAME?</v>
      </c>
      <c r="M292" s="25" t="e">
        <f t="shared" ca="1" si="121"/>
        <v>#NAME?</v>
      </c>
      <c r="N292" s="26" t="e">
        <f ca="1">[1]!CEQUEL("ROCKET","AR",'Loomis-Task5(equations)'!$B$15,1,'Loomis-Task5(equations)'!$B$4,"Mass",3,"HTPB",90,"IPDI (ARC)",10,"AIR (500 K)",100,"OPT:FOX","O","OF",'Loomis-Task5(equations)'!M292,1,0,"CSTAR",FALSE,FALSE)</f>
        <v>#NAME?</v>
      </c>
      <c r="O292" s="26" t="e">
        <f t="shared" ca="1" si="111"/>
        <v>#NAME?</v>
      </c>
      <c r="P292" s="25" t="e">
        <f ca="1">[1]!CEQUEL("ROCKET","AR",'Loomis-Task5(equations)'!U292,1,'Loomis-Task5(equations)'!AC292,"Mass",3,"HTPB",90,"IPDI (ARC)",10,"AIR (500 K)",100,"OPT:FOX","O","OF",'Loomis-Task5(equations)'!M292,1,0,"ISPV",FALSE,FALSE)</f>
        <v>#NAME?</v>
      </c>
      <c r="Q292" s="23" t="e">
        <f t="shared" ca="1" si="112"/>
        <v>#NAME?</v>
      </c>
      <c r="R292" s="25" t="e">
        <f t="shared" ca="1" si="113"/>
        <v>#NAME?</v>
      </c>
      <c r="S292" s="23" t="e">
        <f t="shared" ca="1" si="125"/>
        <v>#NAME?</v>
      </c>
      <c r="T292" s="23" t="e">
        <f t="shared" ca="1" si="114"/>
        <v>#NAME?</v>
      </c>
      <c r="U292" s="25" t="e">
        <f t="shared" ca="1" si="124"/>
        <v>#NAME?</v>
      </c>
      <c r="V292" s="25" t="e">
        <f t="shared" ca="1" si="122"/>
        <v>#NAME?</v>
      </c>
      <c r="W292" s="25" t="e">
        <f t="shared" ca="1" si="115"/>
        <v>#NAME?</v>
      </c>
      <c r="X292" s="25" t="e">
        <f t="shared" ca="1" si="116"/>
        <v>#NAME?</v>
      </c>
      <c r="Y292" t="e">
        <f t="shared" ca="1" si="126"/>
        <v>#NAME?</v>
      </c>
      <c r="Z292" s="25" t="e">
        <f t="shared" ca="1" si="117"/>
        <v>#NAME?</v>
      </c>
      <c r="AA292" s="26" t="e">
        <f t="shared" ca="1" si="123"/>
        <v>#NAME?</v>
      </c>
      <c r="AB292" s="27" t="e">
        <f t="shared" ca="1" si="118"/>
        <v>#NAME?</v>
      </c>
      <c r="AC292" s="28" t="e">
        <f t="shared" ca="1" si="119"/>
        <v>#NAME?</v>
      </c>
    </row>
    <row r="293" spans="1:29" x14ac:dyDescent="0.25">
      <c r="A293">
        <v>274</v>
      </c>
      <c r="B293">
        <v>2.74</v>
      </c>
      <c r="C293">
        <f t="shared" si="103"/>
        <v>5.74</v>
      </c>
      <c r="D293">
        <f t="shared" si="104"/>
        <v>13.965998396396577</v>
      </c>
      <c r="E293">
        <f t="shared" si="105"/>
        <v>1586.8812811812763</v>
      </c>
      <c r="F293" s="23" t="e">
        <f t="shared" ca="1" si="120"/>
        <v>#NAME?</v>
      </c>
      <c r="G293">
        <f t="shared" si="106"/>
        <v>8</v>
      </c>
      <c r="H293">
        <f t="shared" si="107"/>
        <v>900</v>
      </c>
      <c r="I293" s="23">
        <f t="shared" si="108"/>
        <v>103.50793811341507</v>
      </c>
      <c r="J293">
        <f t="shared" si="109"/>
        <v>7.7288758193929927E-2</v>
      </c>
      <c r="K293" s="24" t="e">
        <f t="shared" ca="1" si="110"/>
        <v>#NAME?</v>
      </c>
      <c r="L293" s="23" t="e">
        <f t="shared" ca="1" si="102"/>
        <v>#NAME?</v>
      </c>
      <c r="M293" s="25" t="e">
        <f t="shared" ca="1" si="121"/>
        <v>#NAME?</v>
      </c>
      <c r="N293" s="26" t="e">
        <f ca="1">[1]!CEQUEL("ROCKET","AR",'Loomis-Task5(equations)'!$B$15,1,'Loomis-Task5(equations)'!$B$4,"Mass",3,"HTPB",90,"IPDI (ARC)",10,"AIR (500 K)",100,"OPT:FOX","O","OF",'Loomis-Task5(equations)'!M293,1,0,"CSTAR",FALSE,FALSE)</f>
        <v>#NAME?</v>
      </c>
      <c r="O293" s="26" t="e">
        <f t="shared" ca="1" si="111"/>
        <v>#NAME?</v>
      </c>
      <c r="P293" s="25" t="e">
        <f ca="1">[1]!CEQUEL("ROCKET","AR",'Loomis-Task5(equations)'!U293,1,'Loomis-Task5(equations)'!AC293,"Mass",3,"HTPB",90,"IPDI (ARC)",10,"AIR (500 K)",100,"OPT:FOX","O","OF",'Loomis-Task5(equations)'!M293,1,0,"ISPV",FALSE,FALSE)</f>
        <v>#NAME?</v>
      </c>
      <c r="Q293" s="23" t="e">
        <f t="shared" ca="1" si="112"/>
        <v>#NAME?</v>
      </c>
      <c r="R293" s="25" t="e">
        <f t="shared" ca="1" si="113"/>
        <v>#NAME?</v>
      </c>
      <c r="S293" s="23" t="e">
        <f t="shared" ca="1" si="125"/>
        <v>#NAME?</v>
      </c>
      <c r="T293" s="23" t="e">
        <f t="shared" ca="1" si="114"/>
        <v>#NAME?</v>
      </c>
      <c r="U293" s="25" t="e">
        <f t="shared" ca="1" si="124"/>
        <v>#NAME?</v>
      </c>
      <c r="V293" s="25" t="e">
        <f t="shared" ca="1" si="122"/>
        <v>#NAME?</v>
      </c>
      <c r="W293" s="25" t="e">
        <f t="shared" ca="1" si="115"/>
        <v>#NAME?</v>
      </c>
      <c r="X293" s="25" t="e">
        <f t="shared" ca="1" si="116"/>
        <v>#NAME?</v>
      </c>
      <c r="Y293" t="e">
        <f t="shared" ca="1" si="126"/>
        <v>#NAME?</v>
      </c>
      <c r="Z293" s="25" t="e">
        <f t="shared" ca="1" si="117"/>
        <v>#NAME?</v>
      </c>
      <c r="AA293" s="26" t="e">
        <f t="shared" ca="1" si="123"/>
        <v>#NAME?</v>
      </c>
      <c r="AB293" s="27" t="e">
        <f t="shared" ca="1" si="118"/>
        <v>#NAME?</v>
      </c>
      <c r="AC293" s="28" t="e">
        <f t="shared" ca="1" si="119"/>
        <v>#NAME?</v>
      </c>
    </row>
    <row r="294" spans="1:29" x14ac:dyDescent="0.25">
      <c r="A294">
        <v>275</v>
      </c>
      <c r="B294">
        <v>2.75</v>
      </c>
      <c r="C294">
        <f t="shared" si="103"/>
        <v>5.75</v>
      </c>
      <c r="D294">
        <f t="shared" si="104"/>
        <v>13.440283150771513</v>
      </c>
      <c r="E294">
        <f t="shared" si="105"/>
        <v>1589.6458827164352</v>
      </c>
      <c r="F294" s="23" t="e">
        <f t="shared" ca="1" si="120"/>
        <v>#NAME?</v>
      </c>
      <c r="G294">
        <f t="shared" si="106"/>
        <v>8</v>
      </c>
      <c r="H294">
        <f t="shared" si="107"/>
        <v>900</v>
      </c>
      <c r="I294" s="23">
        <f t="shared" si="108"/>
        <v>103.86890710931253</v>
      </c>
      <c r="J294">
        <f t="shared" si="109"/>
        <v>7.7020161496266934E-2</v>
      </c>
      <c r="K294" s="24" t="e">
        <f t="shared" ca="1" si="110"/>
        <v>#NAME?</v>
      </c>
      <c r="L294" s="23" t="e">
        <f t="shared" ca="1" si="102"/>
        <v>#NAME?</v>
      </c>
      <c r="M294" s="25" t="e">
        <f t="shared" ca="1" si="121"/>
        <v>#NAME?</v>
      </c>
      <c r="N294" s="26" t="e">
        <f ca="1">[1]!CEQUEL("ROCKET","AR",'Loomis-Task5(equations)'!$B$15,1,'Loomis-Task5(equations)'!$B$4,"Mass",3,"HTPB",90,"IPDI (ARC)",10,"AIR (500 K)",100,"OPT:FOX","O","OF",'Loomis-Task5(equations)'!M294,1,0,"CSTAR",FALSE,FALSE)</f>
        <v>#NAME?</v>
      </c>
      <c r="O294" s="26" t="e">
        <f t="shared" ca="1" si="111"/>
        <v>#NAME?</v>
      </c>
      <c r="P294" s="25" t="e">
        <f ca="1">[1]!CEQUEL("ROCKET","AR",'Loomis-Task5(equations)'!U294,1,'Loomis-Task5(equations)'!AC294,"Mass",3,"HTPB",90,"IPDI (ARC)",10,"AIR (500 K)",100,"OPT:FOX","O","OF",'Loomis-Task5(equations)'!M294,1,0,"ISPV",FALSE,FALSE)</f>
        <v>#NAME?</v>
      </c>
      <c r="Q294" s="23" t="e">
        <f t="shared" ca="1" si="112"/>
        <v>#NAME?</v>
      </c>
      <c r="R294" s="25" t="e">
        <f t="shared" ca="1" si="113"/>
        <v>#NAME?</v>
      </c>
      <c r="S294" s="23" t="e">
        <f t="shared" ca="1" si="125"/>
        <v>#NAME?</v>
      </c>
      <c r="T294" s="23" t="e">
        <f t="shared" ca="1" si="114"/>
        <v>#NAME?</v>
      </c>
      <c r="U294" s="25" t="e">
        <f t="shared" ca="1" si="124"/>
        <v>#NAME?</v>
      </c>
      <c r="V294" s="25" t="e">
        <f t="shared" ca="1" si="122"/>
        <v>#NAME?</v>
      </c>
      <c r="W294" s="25" t="e">
        <f t="shared" ca="1" si="115"/>
        <v>#NAME?</v>
      </c>
      <c r="X294" s="25" t="e">
        <f t="shared" ca="1" si="116"/>
        <v>#NAME?</v>
      </c>
      <c r="Y294" t="e">
        <f t="shared" ca="1" si="126"/>
        <v>#NAME?</v>
      </c>
      <c r="Z294" s="25" t="e">
        <f t="shared" ca="1" si="117"/>
        <v>#NAME?</v>
      </c>
      <c r="AA294" s="26" t="e">
        <f t="shared" ca="1" si="123"/>
        <v>#NAME?</v>
      </c>
      <c r="AB294" s="27" t="e">
        <f t="shared" ca="1" si="118"/>
        <v>#NAME?</v>
      </c>
      <c r="AC294" s="28" t="e">
        <f t="shared" ca="1" si="119"/>
        <v>#NAME?</v>
      </c>
    </row>
    <row r="295" spans="1:29" x14ac:dyDescent="0.25">
      <c r="A295">
        <v>276</v>
      </c>
      <c r="B295">
        <v>2.76</v>
      </c>
      <c r="C295">
        <f t="shared" si="103"/>
        <v>5.76</v>
      </c>
      <c r="D295">
        <f t="shared" si="104"/>
        <v>12.91365282203831</v>
      </c>
      <c r="E295">
        <f t="shared" si="105"/>
        <v>1592.4104842515944</v>
      </c>
      <c r="F295" s="23" t="e">
        <f t="shared" ca="1" si="120"/>
        <v>#NAME?</v>
      </c>
      <c r="G295">
        <f t="shared" si="106"/>
        <v>8</v>
      </c>
      <c r="H295">
        <f t="shared" si="107"/>
        <v>900</v>
      </c>
      <c r="I295" s="23">
        <f t="shared" si="108"/>
        <v>104.23050442374071</v>
      </c>
      <c r="J295">
        <f t="shared" si="109"/>
        <v>7.6752962525026697E-2</v>
      </c>
      <c r="K295" s="24" t="e">
        <f t="shared" ca="1" si="110"/>
        <v>#NAME?</v>
      </c>
      <c r="L295" s="23" t="e">
        <f t="shared" ca="1" si="102"/>
        <v>#NAME?</v>
      </c>
      <c r="M295" s="25" t="e">
        <f t="shared" ca="1" si="121"/>
        <v>#NAME?</v>
      </c>
      <c r="N295" s="26" t="e">
        <f ca="1">[1]!CEQUEL("ROCKET","AR",'Loomis-Task5(equations)'!$B$15,1,'Loomis-Task5(equations)'!$B$4,"Mass",3,"HTPB",90,"IPDI (ARC)",10,"AIR (500 K)",100,"OPT:FOX","O","OF",'Loomis-Task5(equations)'!M295,1,0,"CSTAR",FALSE,FALSE)</f>
        <v>#NAME?</v>
      </c>
      <c r="O295" s="26" t="e">
        <f t="shared" ca="1" si="111"/>
        <v>#NAME?</v>
      </c>
      <c r="P295" s="25" t="e">
        <f ca="1">[1]!CEQUEL("ROCKET","AR",'Loomis-Task5(equations)'!U295,1,'Loomis-Task5(equations)'!AC295,"Mass",3,"HTPB",90,"IPDI (ARC)",10,"AIR (500 K)",100,"OPT:FOX","O","OF",'Loomis-Task5(equations)'!M295,1,0,"ISPV",FALSE,FALSE)</f>
        <v>#NAME?</v>
      </c>
      <c r="Q295" s="23" t="e">
        <f t="shared" ca="1" si="112"/>
        <v>#NAME?</v>
      </c>
      <c r="R295" s="25" t="e">
        <f t="shared" ca="1" si="113"/>
        <v>#NAME?</v>
      </c>
      <c r="S295" s="23" t="e">
        <f t="shared" ca="1" si="125"/>
        <v>#NAME?</v>
      </c>
      <c r="T295" s="23" t="e">
        <f t="shared" ca="1" si="114"/>
        <v>#NAME?</v>
      </c>
      <c r="U295" s="25" t="e">
        <f t="shared" ca="1" si="124"/>
        <v>#NAME?</v>
      </c>
      <c r="V295" s="25" t="e">
        <f t="shared" ca="1" si="122"/>
        <v>#NAME?</v>
      </c>
      <c r="W295" s="25" t="e">
        <f t="shared" ca="1" si="115"/>
        <v>#NAME?</v>
      </c>
      <c r="X295" s="25" t="e">
        <f t="shared" ca="1" si="116"/>
        <v>#NAME?</v>
      </c>
      <c r="Y295" t="e">
        <f t="shared" ca="1" si="126"/>
        <v>#NAME?</v>
      </c>
      <c r="Z295" s="25" t="e">
        <f t="shared" ca="1" si="117"/>
        <v>#NAME?</v>
      </c>
      <c r="AA295" s="26" t="e">
        <f t="shared" ca="1" si="123"/>
        <v>#NAME?</v>
      </c>
      <c r="AB295" s="27" t="e">
        <f t="shared" ca="1" si="118"/>
        <v>#NAME?</v>
      </c>
      <c r="AC295" s="28" t="e">
        <f t="shared" ca="1" si="119"/>
        <v>#NAME?</v>
      </c>
    </row>
    <row r="296" spans="1:29" x14ac:dyDescent="0.25">
      <c r="A296">
        <v>277</v>
      </c>
      <c r="B296">
        <v>2.77</v>
      </c>
      <c r="C296">
        <f t="shared" si="103"/>
        <v>5.77</v>
      </c>
      <c r="D296">
        <f t="shared" si="104"/>
        <v>12.386107410196974</v>
      </c>
      <c r="E296">
        <f t="shared" si="105"/>
        <v>1595.1750857867532</v>
      </c>
      <c r="F296" s="23" t="e">
        <f t="shared" ca="1" si="120"/>
        <v>#NAME?</v>
      </c>
      <c r="G296">
        <f t="shared" si="106"/>
        <v>8</v>
      </c>
      <c r="H296">
        <f t="shared" si="107"/>
        <v>900</v>
      </c>
      <c r="I296" s="23">
        <f t="shared" si="108"/>
        <v>104.59273005669961</v>
      </c>
      <c r="J296">
        <f t="shared" si="109"/>
        <v>7.6487151598999367E-2</v>
      </c>
      <c r="K296" s="24" t="e">
        <f t="shared" ca="1" si="110"/>
        <v>#NAME?</v>
      </c>
      <c r="L296" s="23" t="e">
        <f t="shared" ca="1" si="102"/>
        <v>#NAME?</v>
      </c>
      <c r="M296" s="25" t="e">
        <f t="shared" ca="1" si="121"/>
        <v>#NAME?</v>
      </c>
      <c r="N296" s="26" t="e">
        <f ca="1">[1]!CEQUEL("ROCKET","AR",'Loomis-Task5(equations)'!$B$15,1,'Loomis-Task5(equations)'!$B$4,"Mass",3,"HTPB",90,"IPDI (ARC)",10,"AIR (500 K)",100,"OPT:FOX","O","OF",'Loomis-Task5(equations)'!M296,1,0,"CSTAR",FALSE,FALSE)</f>
        <v>#NAME?</v>
      </c>
      <c r="O296" s="26" t="e">
        <f t="shared" ca="1" si="111"/>
        <v>#NAME?</v>
      </c>
      <c r="P296" s="25" t="e">
        <f ca="1">[1]!CEQUEL("ROCKET","AR",'Loomis-Task5(equations)'!U296,1,'Loomis-Task5(equations)'!AC296,"Mass",3,"HTPB",90,"IPDI (ARC)",10,"AIR (500 K)",100,"OPT:FOX","O","OF",'Loomis-Task5(equations)'!M296,1,0,"ISPV",FALSE,FALSE)</f>
        <v>#NAME?</v>
      </c>
      <c r="Q296" s="23" t="e">
        <f t="shared" ca="1" si="112"/>
        <v>#NAME?</v>
      </c>
      <c r="R296" s="25" t="e">
        <f t="shared" ca="1" si="113"/>
        <v>#NAME?</v>
      </c>
      <c r="S296" s="23" t="e">
        <f t="shared" ca="1" si="125"/>
        <v>#NAME?</v>
      </c>
      <c r="T296" s="23" t="e">
        <f t="shared" ca="1" si="114"/>
        <v>#NAME?</v>
      </c>
      <c r="U296" s="25" t="e">
        <f t="shared" ca="1" si="124"/>
        <v>#NAME?</v>
      </c>
      <c r="V296" s="25" t="e">
        <f t="shared" ca="1" si="122"/>
        <v>#NAME?</v>
      </c>
      <c r="W296" s="25" t="e">
        <f t="shared" ca="1" si="115"/>
        <v>#NAME?</v>
      </c>
      <c r="X296" s="25" t="e">
        <f t="shared" ca="1" si="116"/>
        <v>#NAME?</v>
      </c>
      <c r="Y296" t="e">
        <f t="shared" ca="1" si="126"/>
        <v>#NAME?</v>
      </c>
      <c r="Z296" s="25" t="e">
        <f t="shared" ca="1" si="117"/>
        <v>#NAME?</v>
      </c>
      <c r="AA296" s="26" t="e">
        <f t="shared" ca="1" si="123"/>
        <v>#NAME?</v>
      </c>
      <c r="AB296" s="27" t="e">
        <f t="shared" ca="1" si="118"/>
        <v>#NAME?</v>
      </c>
      <c r="AC296" s="28" t="e">
        <f t="shared" ca="1" si="119"/>
        <v>#NAME?</v>
      </c>
    </row>
    <row r="297" spans="1:29" x14ac:dyDescent="0.25">
      <c r="A297">
        <v>278</v>
      </c>
      <c r="B297">
        <v>2.78</v>
      </c>
      <c r="C297">
        <f t="shared" si="103"/>
        <v>5.7799999999999994</v>
      </c>
      <c r="D297">
        <f t="shared" si="104"/>
        <v>11.857646915247503</v>
      </c>
      <c r="E297">
        <f t="shared" si="105"/>
        <v>1597.9396873219121</v>
      </c>
      <c r="F297" s="23" t="e">
        <f t="shared" ca="1" si="120"/>
        <v>#NAME?</v>
      </c>
      <c r="G297">
        <f t="shared" si="106"/>
        <v>8</v>
      </c>
      <c r="H297">
        <f t="shared" si="107"/>
        <v>900</v>
      </c>
      <c r="I297" s="23">
        <f t="shared" si="108"/>
        <v>104.95558400818922</v>
      </c>
      <c r="J297">
        <f t="shared" si="109"/>
        <v>7.6222719120650081E-2</v>
      </c>
      <c r="K297" s="24" t="e">
        <f t="shared" ca="1" si="110"/>
        <v>#NAME?</v>
      </c>
      <c r="L297" s="23" t="e">
        <f t="shared" ca="1" si="102"/>
        <v>#NAME?</v>
      </c>
      <c r="M297" s="25" t="e">
        <f t="shared" ca="1" si="121"/>
        <v>#NAME?</v>
      </c>
      <c r="N297" s="26" t="e">
        <f ca="1">[1]!CEQUEL("ROCKET","AR",'Loomis-Task5(equations)'!$B$15,1,'Loomis-Task5(equations)'!$B$4,"Mass",3,"HTPB",90,"IPDI (ARC)",10,"AIR (500 K)",100,"OPT:FOX","O","OF",'Loomis-Task5(equations)'!M297,1,0,"CSTAR",FALSE,FALSE)</f>
        <v>#NAME?</v>
      </c>
      <c r="O297" s="26" t="e">
        <f t="shared" ca="1" si="111"/>
        <v>#NAME?</v>
      </c>
      <c r="P297" s="25" t="e">
        <f ca="1">[1]!CEQUEL("ROCKET","AR",'Loomis-Task5(equations)'!U297,1,'Loomis-Task5(equations)'!AC297,"Mass",3,"HTPB",90,"IPDI (ARC)",10,"AIR (500 K)",100,"OPT:FOX","O","OF",'Loomis-Task5(equations)'!M297,1,0,"ISPV",FALSE,FALSE)</f>
        <v>#NAME?</v>
      </c>
      <c r="Q297" s="23" t="e">
        <f t="shared" ca="1" si="112"/>
        <v>#NAME?</v>
      </c>
      <c r="R297" s="25" t="e">
        <f t="shared" ca="1" si="113"/>
        <v>#NAME?</v>
      </c>
      <c r="S297" s="23" t="e">
        <f t="shared" ca="1" si="125"/>
        <v>#NAME?</v>
      </c>
      <c r="T297" s="23" t="e">
        <f t="shared" ca="1" si="114"/>
        <v>#NAME?</v>
      </c>
      <c r="U297" s="25" t="e">
        <f t="shared" ca="1" si="124"/>
        <v>#NAME?</v>
      </c>
      <c r="V297" s="25" t="e">
        <f t="shared" ca="1" si="122"/>
        <v>#NAME?</v>
      </c>
      <c r="W297" s="25" t="e">
        <f t="shared" ca="1" si="115"/>
        <v>#NAME?</v>
      </c>
      <c r="X297" s="25" t="e">
        <f t="shared" ca="1" si="116"/>
        <v>#NAME?</v>
      </c>
      <c r="Y297" t="e">
        <f t="shared" ca="1" si="126"/>
        <v>#NAME?</v>
      </c>
      <c r="Z297" s="25" t="e">
        <f t="shared" ca="1" si="117"/>
        <v>#NAME?</v>
      </c>
      <c r="AA297" s="26" t="e">
        <f t="shared" ca="1" si="123"/>
        <v>#NAME?</v>
      </c>
      <c r="AB297" s="27" t="e">
        <f t="shared" ca="1" si="118"/>
        <v>#NAME?</v>
      </c>
      <c r="AC297" s="28" t="e">
        <f t="shared" ca="1" si="119"/>
        <v>#NAME?</v>
      </c>
    </row>
    <row r="298" spans="1:29" x14ac:dyDescent="0.25">
      <c r="A298">
        <v>279</v>
      </c>
      <c r="B298">
        <v>2.79</v>
      </c>
      <c r="C298">
        <f t="shared" si="103"/>
        <v>5.79</v>
      </c>
      <c r="D298">
        <f t="shared" si="104"/>
        <v>11.328271337189863</v>
      </c>
      <c r="E298">
        <f t="shared" si="105"/>
        <v>1600.7042888570713</v>
      </c>
      <c r="F298" s="23" t="e">
        <f t="shared" ca="1" si="120"/>
        <v>#NAME?</v>
      </c>
      <c r="G298">
        <f t="shared" si="106"/>
        <v>8</v>
      </c>
      <c r="H298">
        <f t="shared" si="107"/>
        <v>900</v>
      </c>
      <c r="I298" s="23">
        <f t="shared" si="108"/>
        <v>105.31906627820958</v>
      </c>
      <c r="J298">
        <f t="shared" si="109"/>
        <v>7.5959655575252596E-2</v>
      </c>
      <c r="K298" s="24" t="e">
        <f t="shared" ca="1" si="110"/>
        <v>#NAME?</v>
      </c>
      <c r="L298" s="23" t="e">
        <f t="shared" ca="1" si="102"/>
        <v>#NAME?</v>
      </c>
      <c r="M298" s="25" t="e">
        <f t="shared" ca="1" si="121"/>
        <v>#NAME?</v>
      </c>
      <c r="N298" s="26" t="e">
        <f ca="1">[1]!CEQUEL("ROCKET","AR",'Loomis-Task5(equations)'!$B$15,1,'Loomis-Task5(equations)'!$B$4,"Mass",3,"HTPB",90,"IPDI (ARC)",10,"AIR (500 K)",100,"OPT:FOX","O","OF",'Loomis-Task5(equations)'!M298,1,0,"CSTAR",FALSE,FALSE)</f>
        <v>#NAME?</v>
      </c>
      <c r="O298" s="26" t="e">
        <f t="shared" ca="1" si="111"/>
        <v>#NAME?</v>
      </c>
      <c r="P298" s="25" t="e">
        <f ca="1">[1]!CEQUEL("ROCKET","AR",'Loomis-Task5(equations)'!U298,1,'Loomis-Task5(equations)'!AC298,"Mass",3,"HTPB",90,"IPDI (ARC)",10,"AIR (500 K)",100,"OPT:FOX","O","OF",'Loomis-Task5(equations)'!M298,1,0,"ISPV",FALSE,FALSE)</f>
        <v>#NAME?</v>
      </c>
      <c r="Q298" s="23" t="e">
        <f t="shared" ca="1" si="112"/>
        <v>#NAME?</v>
      </c>
      <c r="R298" s="25" t="e">
        <f t="shared" ca="1" si="113"/>
        <v>#NAME?</v>
      </c>
      <c r="S298" s="23" t="e">
        <f t="shared" ca="1" si="125"/>
        <v>#NAME?</v>
      </c>
      <c r="T298" s="23" t="e">
        <f t="shared" ca="1" si="114"/>
        <v>#NAME?</v>
      </c>
      <c r="U298" s="25" t="e">
        <f t="shared" ca="1" si="124"/>
        <v>#NAME?</v>
      </c>
      <c r="V298" s="25" t="e">
        <f t="shared" ca="1" si="122"/>
        <v>#NAME?</v>
      </c>
      <c r="W298" s="25" t="e">
        <f t="shared" ca="1" si="115"/>
        <v>#NAME?</v>
      </c>
      <c r="X298" s="25" t="e">
        <f t="shared" ca="1" si="116"/>
        <v>#NAME?</v>
      </c>
      <c r="Y298" t="e">
        <f t="shared" ca="1" si="126"/>
        <v>#NAME?</v>
      </c>
      <c r="Z298" s="25" t="e">
        <f t="shared" ca="1" si="117"/>
        <v>#NAME?</v>
      </c>
      <c r="AA298" s="26" t="e">
        <f t="shared" ca="1" si="123"/>
        <v>#NAME?</v>
      </c>
      <c r="AB298" s="27" t="e">
        <f t="shared" ca="1" si="118"/>
        <v>#NAME?</v>
      </c>
      <c r="AC298" s="28" t="e">
        <f t="shared" ca="1" si="119"/>
        <v>#NAME?</v>
      </c>
    </row>
    <row r="299" spans="1:29" x14ac:dyDescent="0.25">
      <c r="A299">
        <v>280</v>
      </c>
      <c r="B299">
        <v>2.8</v>
      </c>
      <c r="C299">
        <f t="shared" si="103"/>
        <v>5.8</v>
      </c>
      <c r="D299">
        <f t="shared" si="104"/>
        <v>10.797980676024089</v>
      </c>
      <c r="E299">
        <f t="shared" si="105"/>
        <v>1603.4688903922304</v>
      </c>
      <c r="F299" s="23" t="e">
        <f t="shared" ca="1" si="120"/>
        <v>#NAME?</v>
      </c>
      <c r="G299">
        <f t="shared" si="106"/>
        <v>8</v>
      </c>
      <c r="H299">
        <f t="shared" si="107"/>
        <v>900</v>
      </c>
      <c r="I299" s="23">
        <f t="shared" si="108"/>
        <v>105.68317686676065</v>
      </c>
      <c r="J299">
        <f t="shared" si="109"/>
        <v>7.5697951530033447E-2</v>
      </c>
      <c r="K299" s="24" t="e">
        <f t="shared" ca="1" si="110"/>
        <v>#NAME?</v>
      </c>
      <c r="L299" s="23" t="e">
        <f t="shared" ca="1" si="102"/>
        <v>#NAME?</v>
      </c>
      <c r="M299" s="25" t="e">
        <f t="shared" ca="1" si="121"/>
        <v>#NAME?</v>
      </c>
      <c r="N299" s="26" t="e">
        <f ca="1">[1]!CEQUEL("ROCKET","AR",'Loomis-Task5(equations)'!$B$15,1,'Loomis-Task5(equations)'!$B$4,"Mass",3,"HTPB",90,"IPDI (ARC)",10,"AIR (500 K)",100,"OPT:FOX","O","OF",'Loomis-Task5(equations)'!M299,1,0,"CSTAR",FALSE,FALSE)</f>
        <v>#NAME?</v>
      </c>
      <c r="O299" s="26" t="e">
        <f t="shared" ca="1" si="111"/>
        <v>#NAME?</v>
      </c>
      <c r="P299" s="25" t="e">
        <f ca="1">[1]!CEQUEL("ROCKET","AR",'Loomis-Task5(equations)'!U299,1,'Loomis-Task5(equations)'!AC299,"Mass",3,"HTPB",90,"IPDI (ARC)",10,"AIR (500 K)",100,"OPT:FOX","O","OF",'Loomis-Task5(equations)'!M299,1,0,"ISPV",FALSE,FALSE)</f>
        <v>#NAME?</v>
      </c>
      <c r="Q299" s="23" t="e">
        <f t="shared" ca="1" si="112"/>
        <v>#NAME?</v>
      </c>
      <c r="R299" s="25" t="e">
        <f t="shared" ca="1" si="113"/>
        <v>#NAME?</v>
      </c>
      <c r="S299" s="23" t="e">
        <f t="shared" ca="1" si="125"/>
        <v>#NAME?</v>
      </c>
      <c r="T299" s="23" t="e">
        <f t="shared" ca="1" si="114"/>
        <v>#NAME?</v>
      </c>
      <c r="U299" s="25" t="e">
        <f t="shared" ca="1" si="124"/>
        <v>#NAME?</v>
      </c>
      <c r="V299" s="25" t="e">
        <f t="shared" ca="1" si="122"/>
        <v>#NAME?</v>
      </c>
      <c r="W299" s="25" t="e">
        <f t="shared" ca="1" si="115"/>
        <v>#NAME?</v>
      </c>
      <c r="X299" s="25" t="e">
        <f t="shared" ca="1" si="116"/>
        <v>#NAME?</v>
      </c>
      <c r="Y299" t="e">
        <f t="shared" ca="1" si="126"/>
        <v>#NAME?</v>
      </c>
      <c r="Z299" s="25" t="e">
        <f t="shared" ca="1" si="117"/>
        <v>#NAME?</v>
      </c>
      <c r="AA299" s="26" t="e">
        <f t="shared" ca="1" si="123"/>
        <v>#NAME?</v>
      </c>
      <c r="AB299" s="27" t="e">
        <f t="shared" ca="1" si="118"/>
        <v>#NAME?</v>
      </c>
      <c r="AC299" s="28" t="e">
        <f t="shared" ca="1" si="119"/>
        <v>#NAME?</v>
      </c>
    </row>
    <row r="300" spans="1:29" x14ac:dyDescent="0.25">
      <c r="A300">
        <v>281</v>
      </c>
      <c r="B300">
        <v>2.81</v>
      </c>
      <c r="C300">
        <f t="shared" si="103"/>
        <v>5.8100000000000005</v>
      </c>
      <c r="D300">
        <f t="shared" si="104"/>
        <v>10.266774931750177</v>
      </c>
      <c r="E300">
        <f t="shared" si="105"/>
        <v>1606.2334919273897</v>
      </c>
      <c r="F300" s="23" t="e">
        <f t="shared" ca="1" si="120"/>
        <v>#NAME?</v>
      </c>
      <c r="G300">
        <f t="shared" si="106"/>
        <v>8</v>
      </c>
      <c r="H300">
        <f t="shared" si="107"/>
        <v>900</v>
      </c>
      <c r="I300" s="23">
        <f t="shared" si="108"/>
        <v>106.04791577384243</v>
      </c>
      <c r="J300">
        <f t="shared" si="109"/>
        <v>7.5437597633326275E-2</v>
      </c>
      <c r="K300" s="24" t="e">
        <f t="shared" ca="1" si="110"/>
        <v>#NAME?</v>
      </c>
      <c r="L300" s="23" t="e">
        <f t="shared" ca="1" si="102"/>
        <v>#NAME?</v>
      </c>
      <c r="M300" s="25" t="e">
        <f t="shared" ca="1" si="121"/>
        <v>#NAME?</v>
      </c>
      <c r="N300" s="26" t="e">
        <f ca="1">[1]!CEQUEL("ROCKET","AR",'Loomis-Task5(equations)'!$B$15,1,'Loomis-Task5(equations)'!$B$4,"Mass",3,"HTPB",90,"IPDI (ARC)",10,"AIR (500 K)",100,"OPT:FOX","O","OF",'Loomis-Task5(equations)'!M300,1,0,"CSTAR",FALSE,FALSE)</f>
        <v>#NAME?</v>
      </c>
      <c r="O300" s="26" t="e">
        <f t="shared" ca="1" si="111"/>
        <v>#NAME?</v>
      </c>
      <c r="P300" s="25" t="e">
        <f ca="1">[1]!CEQUEL("ROCKET","AR",'Loomis-Task5(equations)'!U300,1,'Loomis-Task5(equations)'!AC300,"Mass",3,"HTPB",90,"IPDI (ARC)",10,"AIR (500 K)",100,"OPT:FOX","O","OF",'Loomis-Task5(equations)'!M300,1,0,"ISPV",FALSE,FALSE)</f>
        <v>#NAME?</v>
      </c>
      <c r="Q300" s="23" t="e">
        <f t="shared" ca="1" si="112"/>
        <v>#NAME?</v>
      </c>
      <c r="R300" s="25" t="e">
        <f t="shared" ca="1" si="113"/>
        <v>#NAME?</v>
      </c>
      <c r="S300" s="23" t="e">
        <f t="shared" ca="1" si="125"/>
        <v>#NAME?</v>
      </c>
      <c r="T300" s="23" t="e">
        <f t="shared" ca="1" si="114"/>
        <v>#NAME?</v>
      </c>
      <c r="U300" s="25" t="e">
        <f t="shared" ca="1" si="124"/>
        <v>#NAME?</v>
      </c>
      <c r="V300" s="25" t="e">
        <f t="shared" ca="1" si="122"/>
        <v>#NAME?</v>
      </c>
      <c r="W300" s="25" t="e">
        <f t="shared" ca="1" si="115"/>
        <v>#NAME?</v>
      </c>
      <c r="X300" s="25" t="e">
        <f t="shared" ca="1" si="116"/>
        <v>#NAME?</v>
      </c>
      <c r="Y300" t="e">
        <f t="shared" ca="1" si="126"/>
        <v>#NAME?</v>
      </c>
      <c r="Z300" s="25" t="e">
        <f t="shared" ca="1" si="117"/>
        <v>#NAME?</v>
      </c>
      <c r="AA300" s="26" t="e">
        <f t="shared" ca="1" si="123"/>
        <v>#NAME?</v>
      </c>
      <c r="AB300" s="27" t="e">
        <f t="shared" ca="1" si="118"/>
        <v>#NAME?</v>
      </c>
      <c r="AC300" s="28" t="e">
        <f t="shared" ca="1" si="119"/>
        <v>#NAME?</v>
      </c>
    </row>
    <row r="301" spans="1:29" x14ac:dyDescent="0.25">
      <c r="A301">
        <v>282</v>
      </c>
      <c r="B301">
        <v>2.82</v>
      </c>
      <c r="C301">
        <f t="shared" si="103"/>
        <v>5.82</v>
      </c>
      <c r="D301">
        <f t="shared" si="104"/>
        <v>9.7346541043681327</v>
      </c>
      <c r="E301">
        <f t="shared" si="105"/>
        <v>1608.9980934625485</v>
      </c>
      <c r="F301" s="23" t="e">
        <f t="shared" ca="1" si="120"/>
        <v>#NAME?</v>
      </c>
      <c r="G301">
        <f t="shared" si="106"/>
        <v>8</v>
      </c>
      <c r="H301">
        <f t="shared" si="107"/>
        <v>900</v>
      </c>
      <c r="I301" s="23">
        <f t="shared" si="108"/>
        <v>106.41328299945492</v>
      </c>
      <c r="J301">
        <f t="shared" si="109"/>
        <v>7.5178584613736416E-2</v>
      </c>
      <c r="K301" s="24" t="e">
        <f t="shared" ca="1" si="110"/>
        <v>#NAME?</v>
      </c>
      <c r="L301" s="23" t="e">
        <f t="shared" ca="1" si="102"/>
        <v>#NAME?</v>
      </c>
      <c r="M301" s="25" t="e">
        <f t="shared" ca="1" si="121"/>
        <v>#NAME?</v>
      </c>
      <c r="N301" s="26" t="e">
        <f ca="1">[1]!CEQUEL("ROCKET","AR",'Loomis-Task5(equations)'!$B$15,1,'Loomis-Task5(equations)'!$B$4,"Mass",3,"HTPB",90,"IPDI (ARC)",10,"AIR (500 K)",100,"OPT:FOX","O","OF",'Loomis-Task5(equations)'!M301,1,0,"CSTAR",FALSE,FALSE)</f>
        <v>#NAME?</v>
      </c>
      <c r="O301" s="26" t="e">
        <f t="shared" ca="1" si="111"/>
        <v>#NAME?</v>
      </c>
      <c r="P301" s="25" t="e">
        <f ca="1">[1]!CEQUEL("ROCKET","AR",'Loomis-Task5(equations)'!U301,1,'Loomis-Task5(equations)'!AC301,"Mass",3,"HTPB",90,"IPDI (ARC)",10,"AIR (500 K)",100,"OPT:FOX","O","OF",'Loomis-Task5(equations)'!M301,1,0,"ISPV",FALSE,FALSE)</f>
        <v>#NAME?</v>
      </c>
      <c r="Q301" s="23" t="e">
        <f t="shared" ca="1" si="112"/>
        <v>#NAME?</v>
      </c>
      <c r="R301" s="25" t="e">
        <f t="shared" ca="1" si="113"/>
        <v>#NAME?</v>
      </c>
      <c r="S301" s="23" t="e">
        <f t="shared" ca="1" si="125"/>
        <v>#NAME?</v>
      </c>
      <c r="T301" s="23" t="e">
        <f t="shared" ca="1" si="114"/>
        <v>#NAME?</v>
      </c>
      <c r="U301" s="25" t="e">
        <f t="shared" ca="1" si="124"/>
        <v>#NAME?</v>
      </c>
      <c r="V301" s="25" t="e">
        <f t="shared" ca="1" si="122"/>
        <v>#NAME?</v>
      </c>
      <c r="W301" s="25" t="e">
        <f t="shared" ca="1" si="115"/>
        <v>#NAME?</v>
      </c>
      <c r="X301" s="25" t="e">
        <f t="shared" ca="1" si="116"/>
        <v>#NAME?</v>
      </c>
      <c r="Y301" t="e">
        <f t="shared" ca="1" si="126"/>
        <v>#NAME?</v>
      </c>
      <c r="Z301" s="25" t="e">
        <f t="shared" ca="1" si="117"/>
        <v>#NAME?</v>
      </c>
      <c r="AA301" s="26" t="e">
        <f t="shared" ca="1" si="123"/>
        <v>#NAME?</v>
      </c>
      <c r="AB301" s="27" t="e">
        <f t="shared" ca="1" si="118"/>
        <v>#NAME?</v>
      </c>
      <c r="AC301" s="28" t="e">
        <f t="shared" ca="1" si="119"/>
        <v>#NAME?</v>
      </c>
    </row>
    <row r="302" spans="1:29" x14ac:dyDescent="0.25">
      <c r="A302">
        <v>283</v>
      </c>
      <c r="B302">
        <v>2.83</v>
      </c>
      <c r="C302">
        <f t="shared" si="103"/>
        <v>5.83</v>
      </c>
      <c r="D302">
        <f t="shared" si="104"/>
        <v>9.2016181938779837</v>
      </c>
      <c r="E302">
        <f t="shared" si="105"/>
        <v>1611.7626949977075</v>
      </c>
      <c r="F302" s="23" t="e">
        <f t="shared" ca="1" si="120"/>
        <v>#NAME?</v>
      </c>
      <c r="G302">
        <f t="shared" si="106"/>
        <v>8</v>
      </c>
      <c r="H302">
        <f t="shared" si="107"/>
        <v>900</v>
      </c>
      <c r="I302" s="23">
        <f t="shared" si="108"/>
        <v>106.77927854359812</v>
      </c>
      <c r="J302">
        <f t="shared" si="109"/>
        <v>7.4920903279315457E-2</v>
      </c>
      <c r="K302" s="24" t="e">
        <f t="shared" ca="1" si="110"/>
        <v>#NAME?</v>
      </c>
      <c r="L302" s="23" t="e">
        <f t="shared" ca="1" si="102"/>
        <v>#NAME?</v>
      </c>
      <c r="M302" s="25" t="e">
        <f t="shared" ca="1" si="121"/>
        <v>#NAME?</v>
      </c>
      <c r="N302" s="26" t="e">
        <f ca="1">[1]!CEQUEL("ROCKET","AR",'Loomis-Task5(equations)'!$B$15,1,'Loomis-Task5(equations)'!$B$4,"Mass",3,"HTPB",90,"IPDI (ARC)",10,"AIR (500 K)",100,"OPT:FOX","O","OF",'Loomis-Task5(equations)'!M302,1,0,"CSTAR",FALSE,FALSE)</f>
        <v>#NAME?</v>
      </c>
      <c r="O302" s="26" t="e">
        <f t="shared" ca="1" si="111"/>
        <v>#NAME?</v>
      </c>
      <c r="P302" s="25" t="e">
        <f ca="1">[1]!CEQUEL("ROCKET","AR",'Loomis-Task5(equations)'!U302,1,'Loomis-Task5(equations)'!AC302,"Mass",3,"HTPB",90,"IPDI (ARC)",10,"AIR (500 K)",100,"OPT:FOX","O","OF",'Loomis-Task5(equations)'!M302,1,0,"ISPV",FALSE,FALSE)</f>
        <v>#NAME?</v>
      </c>
      <c r="Q302" s="23" t="e">
        <f t="shared" ca="1" si="112"/>
        <v>#NAME?</v>
      </c>
      <c r="R302" s="25" t="e">
        <f t="shared" ca="1" si="113"/>
        <v>#NAME?</v>
      </c>
      <c r="S302" s="23" t="e">
        <f t="shared" ca="1" si="125"/>
        <v>#NAME?</v>
      </c>
      <c r="T302" s="23" t="e">
        <f t="shared" ca="1" si="114"/>
        <v>#NAME?</v>
      </c>
      <c r="U302" s="25" t="e">
        <f t="shared" ca="1" si="124"/>
        <v>#NAME?</v>
      </c>
      <c r="V302" s="25" t="e">
        <f t="shared" ca="1" si="122"/>
        <v>#NAME?</v>
      </c>
      <c r="W302" s="25" t="e">
        <f t="shared" ca="1" si="115"/>
        <v>#NAME?</v>
      </c>
      <c r="X302" s="25" t="e">
        <f t="shared" ca="1" si="116"/>
        <v>#NAME?</v>
      </c>
      <c r="Y302" t="e">
        <f t="shared" ca="1" si="126"/>
        <v>#NAME?</v>
      </c>
      <c r="Z302" s="25" t="e">
        <f t="shared" ca="1" si="117"/>
        <v>#NAME?</v>
      </c>
      <c r="AA302" s="26" t="e">
        <f t="shared" ca="1" si="123"/>
        <v>#NAME?</v>
      </c>
      <c r="AB302" s="27" t="e">
        <f t="shared" ca="1" si="118"/>
        <v>#NAME?</v>
      </c>
      <c r="AC302" s="28" t="e">
        <f t="shared" ca="1" si="119"/>
        <v>#NAME?</v>
      </c>
    </row>
    <row r="303" spans="1:29" x14ac:dyDescent="0.25">
      <c r="A303">
        <v>284</v>
      </c>
      <c r="B303">
        <v>2.84</v>
      </c>
      <c r="C303">
        <f t="shared" si="103"/>
        <v>5.84</v>
      </c>
      <c r="D303">
        <f t="shared" si="104"/>
        <v>8.6676672002796984</v>
      </c>
      <c r="E303">
        <f t="shared" si="105"/>
        <v>1614.5272965328663</v>
      </c>
      <c r="F303" s="23" t="e">
        <f t="shared" ca="1" si="120"/>
        <v>#NAME?</v>
      </c>
      <c r="G303">
        <f t="shared" si="106"/>
        <v>8</v>
      </c>
      <c r="H303">
        <f t="shared" si="107"/>
        <v>900</v>
      </c>
      <c r="I303" s="23">
        <f t="shared" si="108"/>
        <v>107.14590240627203</v>
      </c>
      <c r="J303">
        <f t="shared" si="109"/>
        <v>7.4664544516745812E-2</v>
      </c>
      <c r="K303" s="24" t="e">
        <f t="shared" ca="1" si="110"/>
        <v>#NAME?</v>
      </c>
      <c r="L303" s="23" t="e">
        <f t="shared" ca="1" si="102"/>
        <v>#NAME?</v>
      </c>
      <c r="M303" s="25" t="e">
        <f t="shared" ca="1" si="121"/>
        <v>#NAME?</v>
      </c>
      <c r="N303" s="26" t="e">
        <f ca="1">[1]!CEQUEL("ROCKET","AR",'Loomis-Task5(equations)'!$B$15,1,'Loomis-Task5(equations)'!$B$4,"Mass",3,"HTPB",90,"IPDI (ARC)",10,"AIR (500 K)",100,"OPT:FOX","O","OF",'Loomis-Task5(equations)'!M303,1,0,"CSTAR",FALSE,FALSE)</f>
        <v>#NAME?</v>
      </c>
      <c r="O303" s="26" t="e">
        <f t="shared" ca="1" si="111"/>
        <v>#NAME?</v>
      </c>
      <c r="P303" s="25" t="e">
        <f ca="1">[1]!CEQUEL("ROCKET","AR",'Loomis-Task5(equations)'!U303,1,'Loomis-Task5(equations)'!AC303,"Mass",3,"HTPB",90,"IPDI (ARC)",10,"AIR (500 K)",100,"OPT:FOX","O","OF",'Loomis-Task5(equations)'!M303,1,0,"ISPV",FALSE,FALSE)</f>
        <v>#NAME?</v>
      </c>
      <c r="Q303" s="23" t="e">
        <f t="shared" ca="1" si="112"/>
        <v>#NAME?</v>
      </c>
      <c r="R303" s="25" t="e">
        <f t="shared" ca="1" si="113"/>
        <v>#NAME?</v>
      </c>
      <c r="S303" s="23" t="e">
        <f t="shared" ca="1" si="125"/>
        <v>#NAME?</v>
      </c>
      <c r="T303" s="23" t="e">
        <f t="shared" ca="1" si="114"/>
        <v>#NAME?</v>
      </c>
      <c r="U303" s="25" t="e">
        <f t="shared" ca="1" si="124"/>
        <v>#NAME?</v>
      </c>
      <c r="V303" s="25" t="e">
        <f t="shared" ca="1" si="122"/>
        <v>#NAME?</v>
      </c>
      <c r="W303" s="25" t="e">
        <f t="shared" ca="1" si="115"/>
        <v>#NAME?</v>
      </c>
      <c r="X303" s="25" t="e">
        <f t="shared" ca="1" si="116"/>
        <v>#NAME?</v>
      </c>
      <c r="Y303" t="e">
        <f t="shared" ca="1" si="126"/>
        <v>#NAME?</v>
      </c>
      <c r="Z303" s="25" t="e">
        <f t="shared" ca="1" si="117"/>
        <v>#NAME?</v>
      </c>
      <c r="AA303" s="26" t="e">
        <f t="shared" ca="1" si="123"/>
        <v>#NAME?</v>
      </c>
      <c r="AB303" s="27" t="e">
        <f t="shared" ca="1" si="118"/>
        <v>#NAME?</v>
      </c>
      <c r="AC303" s="28" t="e">
        <f t="shared" ca="1" si="119"/>
        <v>#NAME?</v>
      </c>
    </row>
    <row r="304" spans="1:29" x14ac:dyDescent="0.25">
      <c r="A304">
        <v>285</v>
      </c>
      <c r="B304">
        <v>2.85</v>
      </c>
      <c r="C304">
        <f t="shared" si="103"/>
        <v>5.85</v>
      </c>
      <c r="D304">
        <f t="shared" si="104"/>
        <v>8.1328011235732465</v>
      </c>
      <c r="E304">
        <f t="shared" si="105"/>
        <v>1617.2918980680251</v>
      </c>
      <c r="F304" s="23" t="e">
        <f t="shared" ca="1" si="120"/>
        <v>#NAME?</v>
      </c>
      <c r="G304">
        <f t="shared" si="106"/>
        <v>8</v>
      </c>
      <c r="H304">
        <f t="shared" si="107"/>
        <v>900</v>
      </c>
      <c r="I304" s="23">
        <f t="shared" si="108"/>
        <v>107.51315458747668</v>
      </c>
      <c r="J304">
        <f t="shared" si="109"/>
        <v>7.4409499290534767E-2</v>
      </c>
      <c r="K304" s="24" t="e">
        <f t="shared" ca="1" si="110"/>
        <v>#NAME?</v>
      </c>
      <c r="L304" s="23" t="e">
        <f t="shared" ca="1" si="102"/>
        <v>#NAME?</v>
      </c>
      <c r="M304" s="25" t="e">
        <f t="shared" ca="1" si="121"/>
        <v>#NAME?</v>
      </c>
      <c r="N304" s="26" t="e">
        <f ca="1">[1]!CEQUEL("ROCKET","AR",'Loomis-Task5(equations)'!$B$15,1,'Loomis-Task5(equations)'!$B$4,"Mass",3,"HTPB",90,"IPDI (ARC)",10,"AIR (500 K)",100,"OPT:FOX","O","OF",'Loomis-Task5(equations)'!M304,1,0,"CSTAR",FALSE,FALSE)</f>
        <v>#NAME?</v>
      </c>
      <c r="O304" s="26" t="e">
        <f t="shared" ca="1" si="111"/>
        <v>#NAME?</v>
      </c>
      <c r="P304" s="25" t="e">
        <f ca="1">[1]!CEQUEL("ROCKET","AR",'Loomis-Task5(equations)'!U304,1,'Loomis-Task5(equations)'!AC304,"Mass",3,"HTPB",90,"IPDI (ARC)",10,"AIR (500 K)",100,"OPT:FOX","O","OF",'Loomis-Task5(equations)'!M304,1,0,"ISPV",FALSE,FALSE)</f>
        <v>#NAME?</v>
      </c>
      <c r="Q304" s="23" t="e">
        <f t="shared" ca="1" si="112"/>
        <v>#NAME?</v>
      </c>
      <c r="R304" s="25" t="e">
        <f t="shared" ca="1" si="113"/>
        <v>#NAME?</v>
      </c>
      <c r="S304" s="23" t="e">
        <f t="shared" ca="1" si="125"/>
        <v>#NAME?</v>
      </c>
      <c r="T304" s="23" t="e">
        <f t="shared" ca="1" si="114"/>
        <v>#NAME?</v>
      </c>
      <c r="U304" s="25" t="e">
        <f t="shared" ca="1" si="124"/>
        <v>#NAME?</v>
      </c>
      <c r="V304" s="25" t="e">
        <f t="shared" ca="1" si="122"/>
        <v>#NAME?</v>
      </c>
      <c r="W304" s="25" t="e">
        <f t="shared" ca="1" si="115"/>
        <v>#NAME?</v>
      </c>
      <c r="X304" s="25" t="e">
        <f t="shared" ca="1" si="116"/>
        <v>#NAME?</v>
      </c>
      <c r="Y304" t="e">
        <f t="shared" ca="1" si="126"/>
        <v>#NAME?</v>
      </c>
      <c r="Z304" s="25" t="e">
        <f t="shared" ca="1" si="117"/>
        <v>#NAME?</v>
      </c>
      <c r="AA304" s="26" t="e">
        <f t="shared" ca="1" si="123"/>
        <v>#NAME?</v>
      </c>
      <c r="AB304" s="27" t="e">
        <f t="shared" ca="1" si="118"/>
        <v>#NAME?</v>
      </c>
      <c r="AC304" s="28" t="e">
        <f t="shared" ca="1" si="119"/>
        <v>#NAME?</v>
      </c>
    </row>
    <row r="305" spans="1:29" x14ac:dyDescent="0.25">
      <c r="A305">
        <v>286</v>
      </c>
      <c r="B305">
        <v>2.86</v>
      </c>
      <c r="C305">
        <f t="shared" si="103"/>
        <v>5.8599999999999994</v>
      </c>
      <c r="D305">
        <f t="shared" si="104"/>
        <v>7.5970199637586902</v>
      </c>
      <c r="E305">
        <f t="shared" si="105"/>
        <v>1620.0564996031844</v>
      </c>
      <c r="F305" s="23" t="e">
        <f t="shared" ca="1" si="120"/>
        <v>#NAME?</v>
      </c>
      <c r="G305">
        <f t="shared" si="106"/>
        <v>8</v>
      </c>
      <c r="H305">
        <f t="shared" si="107"/>
        <v>900</v>
      </c>
      <c r="I305" s="23">
        <f t="shared" si="108"/>
        <v>107.88103508721203</v>
      </c>
      <c r="J305">
        <f t="shared" si="109"/>
        <v>7.4155758642218489E-2</v>
      </c>
      <c r="K305" s="24" t="e">
        <f t="shared" ca="1" si="110"/>
        <v>#NAME?</v>
      </c>
      <c r="L305" s="23" t="e">
        <f t="shared" ca="1" si="102"/>
        <v>#NAME?</v>
      </c>
      <c r="M305" s="25" t="e">
        <f t="shared" ca="1" si="121"/>
        <v>#NAME?</v>
      </c>
      <c r="N305" s="26" t="e">
        <f ca="1">[1]!CEQUEL("ROCKET","AR",'Loomis-Task5(equations)'!$B$15,1,'Loomis-Task5(equations)'!$B$4,"Mass",3,"HTPB",90,"IPDI (ARC)",10,"AIR (500 K)",100,"OPT:FOX","O","OF",'Loomis-Task5(equations)'!M305,1,0,"CSTAR",FALSE,FALSE)</f>
        <v>#NAME?</v>
      </c>
      <c r="O305" s="26" t="e">
        <f t="shared" ca="1" si="111"/>
        <v>#NAME?</v>
      </c>
      <c r="P305" s="25" t="e">
        <f ca="1">[1]!CEQUEL("ROCKET","AR",'Loomis-Task5(equations)'!U305,1,'Loomis-Task5(equations)'!AC305,"Mass",3,"HTPB",90,"IPDI (ARC)",10,"AIR (500 K)",100,"OPT:FOX","O","OF",'Loomis-Task5(equations)'!M305,1,0,"ISPV",FALSE,FALSE)</f>
        <v>#NAME?</v>
      </c>
      <c r="Q305" s="23" t="e">
        <f t="shared" ca="1" si="112"/>
        <v>#NAME?</v>
      </c>
      <c r="R305" s="25" t="e">
        <f t="shared" ca="1" si="113"/>
        <v>#NAME?</v>
      </c>
      <c r="S305" s="23" t="e">
        <f t="shared" ca="1" si="125"/>
        <v>#NAME?</v>
      </c>
      <c r="T305" s="23" t="e">
        <f t="shared" ca="1" si="114"/>
        <v>#NAME?</v>
      </c>
      <c r="U305" s="25" t="e">
        <f t="shared" ca="1" si="124"/>
        <v>#NAME?</v>
      </c>
      <c r="V305" s="25" t="e">
        <f t="shared" ca="1" si="122"/>
        <v>#NAME?</v>
      </c>
      <c r="W305" s="25" t="e">
        <f t="shared" ca="1" si="115"/>
        <v>#NAME?</v>
      </c>
      <c r="X305" s="25" t="e">
        <f t="shared" ca="1" si="116"/>
        <v>#NAME?</v>
      </c>
      <c r="Y305" t="e">
        <f t="shared" ca="1" si="126"/>
        <v>#NAME?</v>
      </c>
      <c r="Z305" s="25" t="e">
        <f t="shared" ca="1" si="117"/>
        <v>#NAME?</v>
      </c>
      <c r="AA305" s="26" t="e">
        <f t="shared" ca="1" si="123"/>
        <v>#NAME?</v>
      </c>
      <c r="AB305" s="27" t="e">
        <f t="shared" ca="1" si="118"/>
        <v>#NAME?</v>
      </c>
      <c r="AC305" s="28" t="e">
        <f t="shared" ca="1" si="119"/>
        <v>#NAME?</v>
      </c>
    </row>
    <row r="306" spans="1:29" x14ac:dyDescent="0.25">
      <c r="A306">
        <v>287</v>
      </c>
      <c r="B306">
        <v>2.87</v>
      </c>
      <c r="C306">
        <f t="shared" si="103"/>
        <v>5.87</v>
      </c>
      <c r="D306">
        <f t="shared" si="104"/>
        <v>7.0603237208359015</v>
      </c>
      <c r="E306">
        <f t="shared" si="105"/>
        <v>1622.8211011383437</v>
      </c>
      <c r="F306" s="23" t="e">
        <f t="shared" ca="1" si="120"/>
        <v>#NAME?</v>
      </c>
      <c r="G306">
        <f t="shared" si="106"/>
        <v>8</v>
      </c>
      <c r="H306">
        <f t="shared" si="107"/>
        <v>900</v>
      </c>
      <c r="I306" s="23">
        <f t="shared" si="108"/>
        <v>108.24954390547816</v>
      </c>
      <c r="J306">
        <f t="shared" si="109"/>
        <v>7.3903313689575242E-2</v>
      </c>
      <c r="K306" s="24" t="e">
        <f t="shared" ca="1" si="110"/>
        <v>#NAME?</v>
      </c>
      <c r="L306" s="23" t="e">
        <f t="shared" ca="1" si="102"/>
        <v>#NAME?</v>
      </c>
      <c r="M306" s="25" t="e">
        <f t="shared" ca="1" si="121"/>
        <v>#NAME?</v>
      </c>
      <c r="N306" s="26" t="e">
        <f ca="1">[1]!CEQUEL("ROCKET","AR",'Loomis-Task5(equations)'!$B$15,1,'Loomis-Task5(equations)'!$B$4,"Mass",3,"HTPB",90,"IPDI (ARC)",10,"AIR (500 K)",100,"OPT:FOX","O","OF",'Loomis-Task5(equations)'!M306,1,0,"CSTAR",FALSE,FALSE)</f>
        <v>#NAME?</v>
      </c>
      <c r="O306" s="26" t="e">
        <f t="shared" ca="1" si="111"/>
        <v>#NAME?</v>
      </c>
      <c r="P306" s="25" t="e">
        <f ca="1">[1]!CEQUEL("ROCKET","AR",'Loomis-Task5(equations)'!U306,1,'Loomis-Task5(equations)'!AC306,"Mass",3,"HTPB",90,"IPDI (ARC)",10,"AIR (500 K)",100,"OPT:FOX","O","OF",'Loomis-Task5(equations)'!M306,1,0,"ISPV",FALSE,FALSE)</f>
        <v>#NAME?</v>
      </c>
      <c r="Q306" s="23" t="e">
        <f t="shared" ca="1" si="112"/>
        <v>#NAME?</v>
      </c>
      <c r="R306" s="25" t="e">
        <f t="shared" ca="1" si="113"/>
        <v>#NAME?</v>
      </c>
      <c r="S306" s="23" t="e">
        <f t="shared" ca="1" si="125"/>
        <v>#NAME?</v>
      </c>
      <c r="T306" s="23" t="e">
        <f t="shared" ca="1" si="114"/>
        <v>#NAME?</v>
      </c>
      <c r="U306" s="25" t="e">
        <f t="shared" ca="1" si="124"/>
        <v>#NAME?</v>
      </c>
      <c r="V306" s="25" t="e">
        <f t="shared" ca="1" si="122"/>
        <v>#NAME?</v>
      </c>
      <c r="W306" s="25" t="e">
        <f t="shared" ca="1" si="115"/>
        <v>#NAME?</v>
      </c>
      <c r="X306" s="25" t="e">
        <f t="shared" ca="1" si="116"/>
        <v>#NAME?</v>
      </c>
      <c r="Y306" t="e">
        <f t="shared" ca="1" si="126"/>
        <v>#NAME?</v>
      </c>
      <c r="Z306" s="25" t="e">
        <f t="shared" ca="1" si="117"/>
        <v>#NAME?</v>
      </c>
      <c r="AA306" s="26" t="e">
        <f t="shared" ca="1" si="123"/>
        <v>#NAME?</v>
      </c>
      <c r="AB306" s="27" t="e">
        <f t="shared" ca="1" si="118"/>
        <v>#NAME?</v>
      </c>
      <c r="AC306" s="28" t="e">
        <f t="shared" ca="1" si="119"/>
        <v>#NAME?</v>
      </c>
    </row>
    <row r="307" spans="1:29" x14ac:dyDescent="0.25">
      <c r="A307">
        <v>288</v>
      </c>
      <c r="B307">
        <v>2.88</v>
      </c>
      <c r="C307">
        <f t="shared" si="103"/>
        <v>5.88</v>
      </c>
      <c r="D307">
        <f t="shared" si="104"/>
        <v>6.5227123948050743</v>
      </c>
      <c r="E307">
        <f t="shared" si="105"/>
        <v>1625.5857026735025</v>
      </c>
      <c r="F307" s="23" t="e">
        <f t="shared" ca="1" si="120"/>
        <v>#NAME?</v>
      </c>
      <c r="G307">
        <f t="shared" si="106"/>
        <v>8</v>
      </c>
      <c r="H307">
        <f t="shared" si="107"/>
        <v>900</v>
      </c>
      <c r="I307" s="23">
        <f t="shared" si="108"/>
        <v>108.61868104227493</v>
      </c>
      <c r="J307">
        <f t="shared" si="109"/>
        <v>7.365215562584819E-2</v>
      </c>
      <c r="K307" s="24" t="e">
        <f t="shared" ca="1" si="110"/>
        <v>#NAME?</v>
      </c>
      <c r="L307" s="23" t="e">
        <f t="shared" ca="1" si="102"/>
        <v>#NAME?</v>
      </c>
      <c r="M307" s="25" t="e">
        <f t="shared" ca="1" si="121"/>
        <v>#NAME?</v>
      </c>
      <c r="N307" s="26" t="e">
        <f ca="1">[1]!CEQUEL("ROCKET","AR",'Loomis-Task5(equations)'!$B$15,1,'Loomis-Task5(equations)'!$B$4,"Mass",3,"HTPB",90,"IPDI (ARC)",10,"AIR (500 K)",100,"OPT:FOX","O","OF",'Loomis-Task5(equations)'!M307,1,0,"CSTAR",FALSE,FALSE)</f>
        <v>#NAME?</v>
      </c>
      <c r="O307" s="26" t="e">
        <f t="shared" ca="1" si="111"/>
        <v>#NAME?</v>
      </c>
      <c r="P307" s="25" t="e">
        <f ca="1">[1]!CEQUEL("ROCKET","AR",'Loomis-Task5(equations)'!U307,1,'Loomis-Task5(equations)'!AC307,"Mass",3,"HTPB",90,"IPDI (ARC)",10,"AIR (500 K)",100,"OPT:FOX","O","OF",'Loomis-Task5(equations)'!M307,1,0,"ISPV",FALSE,FALSE)</f>
        <v>#NAME?</v>
      </c>
      <c r="Q307" s="23" t="e">
        <f t="shared" ca="1" si="112"/>
        <v>#NAME?</v>
      </c>
      <c r="R307" s="25" t="e">
        <f t="shared" ca="1" si="113"/>
        <v>#NAME?</v>
      </c>
      <c r="S307" s="23" t="e">
        <f t="shared" ca="1" si="125"/>
        <v>#NAME?</v>
      </c>
      <c r="T307" s="23" t="e">
        <f t="shared" ca="1" si="114"/>
        <v>#NAME?</v>
      </c>
      <c r="U307" s="25" t="e">
        <f t="shared" ca="1" si="124"/>
        <v>#NAME?</v>
      </c>
      <c r="V307" s="25" t="e">
        <f t="shared" ca="1" si="122"/>
        <v>#NAME?</v>
      </c>
      <c r="W307" s="25" t="e">
        <f t="shared" ca="1" si="115"/>
        <v>#NAME?</v>
      </c>
      <c r="X307" s="25" t="e">
        <f t="shared" ca="1" si="116"/>
        <v>#NAME?</v>
      </c>
      <c r="Y307" t="e">
        <f t="shared" ca="1" si="126"/>
        <v>#NAME?</v>
      </c>
      <c r="Z307" s="25" t="e">
        <f t="shared" ca="1" si="117"/>
        <v>#NAME?</v>
      </c>
      <c r="AA307" s="26" t="e">
        <f t="shared" ca="1" si="123"/>
        <v>#NAME?</v>
      </c>
      <c r="AB307" s="27" t="e">
        <f t="shared" ca="1" si="118"/>
        <v>#NAME?</v>
      </c>
      <c r="AC307" s="28" t="e">
        <f t="shared" ca="1" si="119"/>
        <v>#NAME?</v>
      </c>
    </row>
    <row r="308" spans="1:29" x14ac:dyDescent="0.25">
      <c r="A308">
        <v>289</v>
      </c>
      <c r="B308">
        <v>2.89</v>
      </c>
      <c r="C308">
        <f t="shared" si="103"/>
        <v>5.8900000000000006</v>
      </c>
      <c r="D308">
        <f t="shared" si="104"/>
        <v>5.9841859856660475</v>
      </c>
      <c r="E308">
        <f t="shared" si="105"/>
        <v>1628.3503042086616</v>
      </c>
      <c r="F308" s="23" t="e">
        <f t="shared" ca="1" si="120"/>
        <v>#NAME?</v>
      </c>
      <c r="G308">
        <f t="shared" si="106"/>
        <v>8</v>
      </c>
      <c r="H308">
        <f t="shared" si="107"/>
        <v>900</v>
      </c>
      <c r="I308" s="23">
        <f t="shared" si="108"/>
        <v>108.98844649760247</v>
      </c>
      <c r="J308">
        <f t="shared" si="109"/>
        <v>7.3402275718977103E-2</v>
      </c>
      <c r="K308" s="24" t="e">
        <f t="shared" ca="1" si="110"/>
        <v>#NAME?</v>
      </c>
      <c r="L308" s="23" t="e">
        <f t="shared" ca="1" si="102"/>
        <v>#NAME?</v>
      </c>
      <c r="M308" s="25" t="e">
        <f t="shared" ca="1" si="121"/>
        <v>#NAME?</v>
      </c>
      <c r="N308" s="26" t="e">
        <f ca="1">[1]!CEQUEL("ROCKET","AR",'Loomis-Task5(equations)'!$B$15,1,'Loomis-Task5(equations)'!$B$4,"Mass",3,"HTPB",90,"IPDI (ARC)",10,"AIR (500 K)",100,"OPT:FOX","O","OF",'Loomis-Task5(equations)'!M308,1,0,"CSTAR",FALSE,FALSE)</f>
        <v>#NAME?</v>
      </c>
      <c r="O308" s="26" t="e">
        <f t="shared" ca="1" si="111"/>
        <v>#NAME?</v>
      </c>
      <c r="P308" s="25" t="e">
        <f ca="1">[1]!CEQUEL("ROCKET","AR",'Loomis-Task5(equations)'!U308,1,'Loomis-Task5(equations)'!AC308,"Mass",3,"HTPB",90,"IPDI (ARC)",10,"AIR (500 K)",100,"OPT:FOX","O","OF",'Loomis-Task5(equations)'!M308,1,0,"ISPV",FALSE,FALSE)</f>
        <v>#NAME?</v>
      </c>
      <c r="Q308" s="23" t="e">
        <f t="shared" ca="1" si="112"/>
        <v>#NAME?</v>
      </c>
      <c r="R308" s="25" t="e">
        <f t="shared" ca="1" si="113"/>
        <v>#NAME?</v>
      </c>
      <c r="S308" s="23" t="e">
        <f t="shared" ca="1" si="125"/>
        <v>#NAME?</v>
      </c>
      <c r="T308" s="23" t="e">
        <f t="shared" ca="1" si="114"/>
        <v>#NAME?</v>
      </c>
      <c r="U308" s="25" t="e">
        <f t="shared" ca="1" si="124"/>
        <v>#NAME?</v>
      </c>
      <c r="V308" s="25" t="e">
        <f t="shared" ca="1" si="122"/>
        <v>#NAME?</v>
      </c>
      <c r="W308" s="25" t="e">
        <f t="shared" ca="1" si="115"/>
        <v>#NAME?</v>
      </c>
      <c r="X308" s="25" t="e">
        <f t="shared" ca="1" si="116"/>
        <v>#NAME?</v>
      </c>
      <c r="Y308" t="e">
        <f t="shared" ca="1" si="126"/>
        <v>#NAME?</v>
      </c>
      <c r="Z308" s="25" t="e">
        <f t="shared" ca="1" si="117"/>
        <v>#NAME?</v>
      </c>
      <c r="AA308" s="26" t="e">
        <f t="shared" ca="1" si="123"/>
        <v>#NAME?</v>
      </c>
      <c r="AB308" s="27" t="e">
        <f t="shared" ca="1" si="118"/>
        <v>#NAME?</v>
      </c>
      <c r="AC308" s="28" t="e">
        <f t="shared" ca="1" si="119"/>
        <v>#NAME?</v>
      </c>
    </row>
    <row r="309" spans="1:29" x14ac:dyDescent="0.25">
      <c r="A309">
        <v>290</v>
      </c>
      <c r="B309">
        <v>2.9</v>
      </c>
      <c r="C309">
        <f t="shared" si="103"/>
        <v>5.9</v>
      </c>
      <c r="D309">
        <f t="shared" si="104"/>
        <v>5.4447444934189164</v>
      </c>
      <c r="E309">
        <f t="shared" si="105"/>
        <v>1631.1149057438208</v>
      </c>
      <c r="F309" s="23" t="e">
        <f t="shared" ca="1" si="120"/>
        <v>#NAME?</v>
      </c>
      <c r="G309">
        <f t="shared" si="106"/>
        <v>8</v>
      </c>
      <c r="H309">
        <f t="shared" si="107"/>
        <v>900</v>
      </c>
      <c r="I309" s="23">
        <f t="shared" si="108"/>
        <v>109.35884027146071</v>
      </c>
      <c r="J309">
        <f t="shared" si="109"/>
        <v>7.3153665310839569E-2</v>
      </c>
      <c r="K309" s="24" t="e">
        <f t="shared" ca="1" si="110"/>
        <v>#NAME?</v>
      </c>
      <c r="L309" s="23" t="e">
        <f t="shared" ca="1" si="102"/>
        <v>#NAME?</v>
      </c>
      <c r="M309" s="25" t="e">
        <f t="shared" ca="1" si="121"/>
        <v>#NAME?</v>
      </c>
      <c r="N309" s="26" t="e">
        <f ca="1">[1]!CEQUEL("ROCKET","AR",'Loomis-Task5(equations)'!$B$15,1,'Loomis-Task5(equations)'!$B$4,"Mass",3,"HTPB",90,"IPDI (ARC)",10,"AIR (500 K)",100,"OPT:FOX","O","OF",'Loomis-Task5(equations)'!M309,1,0,"CSTAR",FALSE,FALSE)</f>
        <v>#NAME?</v>
      </c>
      <c r="O309" s="26" t="e">
        <f t="shared" ca="1" si="111"/>
        <v>#NAME?</v>
      </c>
      <c r="P309" s="25" t="e">
        <f ca="1">[1]!CEQUEL("ROCKET","AR",'Loomis-Task5(equations)'!U309,1,'Loomis-Task5(equations)'!AC309,"Mass",3,"HTPB",90,"IPDI (ARC)",10,"AIR (500 K)",100,"OPT:FOX","O","OF",'Loomis-Task5(equations)'!M309,1,0,"ISPV",FALSE,FALSE)</f>
        <v>#NAME?</v>
      </c>
      <c r="Q309" s="23" t="e">
        <f t="shared" ca="1" si="112"/>
        <v>#NAME?</v>
      </c>
      <c r="R309" s="25" t="e">
        <f t="shared" ca="1" si="113"/>
        <v>#NAME?</v>
      </c>
      <c r="S309" s="23" t="e">
        <f t="shared" ca="1" si="125"/>
        <v>#NAME?</v>
      </c>
      <c r="T309" s="23" t="e">
        <f t="shared" ca="1" si="114"/>
        <v>#NAME?</v>
      </c>
      <c r="U309" s="25" t="e">
        <f t="shared" ca="1" si="124"/>
        <v>#NAME?</v>
      </c>
      <c r="V309" s="25" t="e">
        <f t="shared" ca="1" si="122"/>
        <v>#NAME?</v>
      </c>
      <c r="W309" s="25" t="e">
        <f t="shared" ca="1" si="115"/>
        <v>#NAME?</v>
      </c>
      <c r="X309" s="25" t="e">
        <f t="shared" ca="1" si="116"/>
        <v>#NAME?</v>
      </c>
      <c r="Y309" t="e">
        <f t="shared" ca="1" si="126"/>
        <v>#NAME?</v>
      </c>
      <c r="Z309" s="25" t="e">
        <f t="shared" ca="1" si="117"/>
        <v>#NAME?</v>
      </c>
      <c r="AA309" s="26" t="e">
        <f t="shared" ca="1" si="123"/>
        <v>#NAME?</v>
      </c>
      <c r="AB309" s="27" t="e">
        <f t="shared" ca="1" si="118"/>
        <v>#NAME?</v>
      </c>
      <c r="AC309" s="28" t="e">
        <f t="shared" ca="1" si="119"/>
        <v>#NAME?</v>
      </c>
    </row>
    <row r="310" spans="1:29" x14ac:dyDescent="0.25">
      <c r="A310">
        <v>291</v>
      </c>
      <c r="B310">
        <v>2.91</v>
      </c>
      <c r="C310">
        <f t="shared" si="103"/>
        <v>5.91</v>
      </c>
      <c r="D310">
        <f t="shared" si="104"/>
        <v>4.9043879180636507</v>
      </c>
      <c r="E310">
        <f t="shared" si="105"/>
        <v>1633.8795072789796</v>
      </c>
      <c r="F310" s="23" t="e">
        <f t="shared" ca="1" si="120"/>
        <v>#NAME?</v>
      </c>
      <c r="G310">
        <f t="shared" si="106"/>
        <v>8</v>
      </c>
      <c r="H310">
        <f t="shared" si="107"/>
        <v>900</v>
      </c>
      <c r="I310" s="23">
        <f t="shared" si="108"/>
        <v>109.72986236384965</v>
      </c>
      <c r="J310">
        <f t="shared" si="109"/>
        <v>7.2906315816500908E-2</v>
      </c>
      <c r="K310" s="24" t="e">
        <f t="shared" ca="1" si="110"/>
        <v>#NAME?</v>
      </c>
      <c r="L310" s="23" t="e">
        <f t="shared" ca="1" si="102"/>
        <v>#NAME?</v>
      </c>
      <c r="M310" s="25" t="e">
        <f t="shared" ca="1" si="121"/>
        <v>#NAME?</v>
      </c>
      <c r="N310" s="26" t="e">
        <f ca="1">[1]!CEQUEL("ROCKET","AR",'Loomis-Task5(equations)'!$B$15,1,'Loomis-Task5(equations)'!$B$4,"Mass",3,"HTPB",90,"IPDI (ARC)",10,"AIR (500 K)",100,"OPT:FOX","O","OF",'Loomis-Task5(equations)'!M310,1,0,"CSTAR",FALSE,FALSE)</f>
        <v>#NAME?</v>
      </c>
      <c r="O310" s="26" t="e">
        <f t="shared" ca="1" si="111"/>
        <v>#NAME?</v>
      </c>
      <c r="P310" s="25" t="e">
        <f ca="1">[1]!CEQUEL("ROCKET","AR",'Loomis-Task5(equations)'!U310,1,'Loomis-Task5(equations)'!AC310,"Mass",3,"HTPB",90,"IPDI (ARC)",10,"AIR (500 K)",100,"OPT:FOX","O","OF",'Loomis-Task5(equations)'!M310,1,0,"ISPV",FALSE,FALSE)</f>
        <v>#NAME?</v>
      </c>
      <c r="Q310" s="23" t="e">
        <f t="shared" ca="1" si="112"/>
        <v>#NAME?</v>
      </c>
      <c r="R310" s="25" t="e">
        <f t="shared" ca="1" si="113"/>
        <v>#NAME?</v>
      </c>
      <c r="S310" s="23" t="e">
        <f t="shared" ca="1" si="125"/>
        <v>#NAME?</v>
      </c>
      <c r="T310" s="23" t="e">
        <f t="shared" ca="1" si="114"/>
        <v>#NAME?</v>
      </c>
      <c r="U310" s="25" t="e">
        <f t="shared" ca="1" si="124"/>
        <v>#NAME?</v>
      </c>
      <c r="V310" s="25" t="e">
        <f t="shared" ca="1" si="122"/>
        <v>#NAME?</v>
      </c>
      <c r="W310" s="25" t="e">
        <f t="shared" ca="1" si="115"/>
        <v>#NAME?</v>
      </c>
      <c r="X310" s="25" t="e">
        <f t="shared" ca="1" si="116"/>
        <v>#NAME?</v>
      </c>
      <c r="Y310" t="e">
        <f t="shared" ca="1" si="126"/>
        <v>#NAME?</v>
      </c>
      <c r="Z310" s="25" t="e">
        <f t="shared" ca="1" si="117"/>
        <v>#NAME?</v>
      </c>
      <c r="AA310" s="26" t="e">
        <f t="shared" ca="1" si="123"/>
        <v>#NAME?</v>
      </c>
      <c r="AB310" s="27" t="e">
        <f t="shared" ca="1" si="118"/>
        <v>#NAME?</v>
      </c>
      <c r="AC310" s="28" t="e">
        <f t="shared" ca="1" si="119"/>
        <v>#NAME?</v>
      </c>
    </row>
    <row r="311" spans="1:29" x14ac:dyDescent="0.25">
      <c r="A311">
        <v>292</v>
      </c>
      <c r="B311">
        <v>2.92</v>
      </c>
      <c r="C311">
        <f t="shared" si="103"/>
        <v>5.92</v>
      </c>
      <c r="D311">
        <f t="shared" si="104"/>
        <v>4.3631162596002504</v>
      </c>
      <c r="E311">
        <f t="shared" si="105"/>
        <v>1636.6441088141387</v>
      </c>
      <c r="F311" s="23" t="e">
        <f t="shared" ca="1" si="120"/>
        <v>#NAME?</v>
      </c>
      <c r="G311">
        <f t="shared" si="106"/>
        <v>8</v>
      </c>
      <c r="H311">
        <f t="shared" si="107"/>
        <v>900</v>
      </c>
      <c r="I311" s="23">
        <f t="shared" si="108"/>
        <v>110.10151277476932</v>
      </c>
      <c r="J311">
        <f t="shared" si="109"/>
        <v>7.2660218723473044E-2</v>
      </c>
      <c r="K311" s="24" t="e">
        <f t="shared" ca="1" si="110"/>
        <v>#NAME?</v>
      </c>
      <c r="L311" s="23" t="e">
        <f t="shared" ca="1" si="102"/>
        <v>#NAME?</v>
      </c>
      <c r="M311" s="25" t="e">
        <f t="shared" ca="1" si="121"/>
        <v>#NAME?</v>
      </c>
      <c r="N311" s="26" t="e">
        <f ca="1">[1]!CEQUEL("ROCKET","AR",'Loomis-Task5(equations)'!$B$15,1,'Loomis-Task5(equations)'!$B$4,"Mass",3,"HTPB",90,"IPDI (ARC)",10,"AIR (500 K)",100,"OPT:FOX","O","OF",'Loomis-Task5(equations)'!M311,1,0,"CSTAR",FALSE,FALSE)</f>
        <v>#NAME?</v>
      </c>
      <c r="O311" s="26" t="e">
        <f t="shared" ca="1" si="111"/>
        <v>#NAME?</v>
      </c>
      <c r="P311" s="25" t="e">
        <f ca="1">[1]!CEQUEL("ROCKET","AR",'Loomis-Task5(equations)'!U311,1,'Loomis-Task5(equations)'!AC311,"Mass",3,"HTPB",90,"IPDI (ARC)",10,"AIR (500 K)",100,"OPT:FOX","O","OF",'Loomis-Task5(equations)'!M311,1,0,"ISPV",FALSE,FALSE)</f>
        <v>#NAME?</v>
      </c>
      <c r="Q311" s="23" t="e">
        <f t="shared" ca="1" si="112"/>
        <v>#NAME?</v>
      </c>
      <c r="R311" s="25" t="e">
        <f t="shared" ca="1" si="113"/>
        <v>#NAME?</v>
      </c>
      <c r="S311" s="23" t="e">
        <f t="shared" ca="1" si="125"/>
        <v>#NAME?</v>
      </c>
      <c r="T311" s="23" t="e">
        <f t="shared" ca="1" si="114"/>
        <v>#NAME?</v>
      </c>
      <c r="U311" s="25" t="e">
        <f t="shared" ca="1" si="124"/>
        <v>#NAME?</v>
      </c>
      <c r="V311" s="25" t="e">
        <f t="shared" ca="1" si="122"/>
        <v>#NAME?</v>
      </c>
      <c r="W311" s="25" t="e">
        <f t="shared" ca="1" si="115"/>
        <v>#NAME?</v>
      </c>
      <c r="X311" s="25" t="e">
        <f t="shared" ca="1" si="116"/>
        <v>#NAME?</v>
      </c>
      <c r="Y311" t="e">
        <f t="shared" ca="1" si="126"/>
        <v>#NAME?</v>
      </c>
      <c r="Z311" s="25" t="e">
        <f t="shared" ca="1" si="117"/>
        <v>#NAME?</v>
      </c>
      <c r="AA311" s="26" t="e">
        <f t="shared" ca="1" si="123"/>
        <v>#NAME?</v>
      </c>
      <c r="AB311" s="27" t="e">
        <f t="shared" ca="1" si="118"/>
        <v>#NAME?</v>
      </c>
      <c r="AC311" s="28" t="e">
        <f t="shared" ca="1" si="119"/>
        <v>#NAME?</v>
      </c>
    </row>
    <row r="312" spans="1:29" x14ac:dyDescent="0.25">
      <c r="A312">
        <v>293</v>
      </c>
      <c r="B312">
        <v>2.93</v>
      </c>
      <c r="C312">
        <f t="shared" si="103"/>
        <v>5.93</v>
      </c>
      <c r="D312">
        <f t="shared" si="104"/>
        <v>3.8209295180287137</v>
      </c>
      <c r="E312">
        <f t="shared" si="105"/>
        <v>1639.4087103492975</v>
      </c>
      <c r="F312" s="23" t="e">
        <f t="shared" ca="1" si="120"/>
        <v>#NAME?</v>
      </c>
      <c r="G312">
        <f t="shared" si="106"/>
        <v>8</v>
      </c>
      <c r="H312">
        <f t="shared" si="107"/>
        <v>900</v>
      </c>
      <c r="I312" s="23">
        <f t="shared" si="108"/>
        <v>110.4737915042197</v>
      </c>
      <c r="J312">
        <f t="shared" si="109"/>
        <v>7.2415365590982078E-2</v>
      </c>
      <c r="K312" s="24" t="e">
        <f t="shared" ca="1" si="110"/>
        <v>#NAME?</v>
      </c>
      <c r="L312" s="23" t="e">
        <f t="shared" ca="1" si="102"/>
        <v>#NAME?</v>
      </c>
      <c r="M312" s="25" t="e">
        <f t="shared" ca="1" si="121"/>
        <v>#NAME?</v>
      </c>
      <c r="N312" s="26" t="e">
        <f ca="1">[1]!CEQUEL("ROCKET","AR",'Loomis-Task5(equations)'!$B$15,1,'Loomis-Task5(equations)'!$B$4,"Mass",3,"HTPB",90,"IPDI (ARC)",10,"AIR (500 K)",100,"OPT:FOX","O","OF",'Loomis-Task5(equations)'!M312,1,0,"CSTAR",FALSE,FALSE)</f>
        <v>#NAME?</v>
      </c>
      <c r="O312" s="26" t="e">
        <f t="shared" ca="1" si="111"/>
        <v>#NAME?</v>
      </c>
      <c r="P312" s="25" t="e">
        <f ca="1">[1]!CEQUEL("ROCKET","AR",'Loomis-Task5(equations)'!U312,1,'Loomis-Task5(equations)'!AC312,"Mass",3,"HTPB",90,"IPDI (ARC)",10,"AIR (500 K)",100,"OPT:FOX","O","OF",'Loomis-Task5(equations)'!M312,1,0,"ISPV",FALSE,FALSE)</f>
        <v>#NAME?</v>
      </c>
      <c r="Q312" s="23" t="e">
        <f t="shared" ca="1" si="112"/>
        <v>#NAME?</v>
      </c>
      <c r="R312" s="25" t="e">
        <f t="shared" ca="1" si="113"/>
        <v>#NAME?</v>
      </c>
      <c r="S312" s="23" t="e">
        <f t="shared" ca="1" si="125"/>
        <v>#NAME?</v>
      </c>
      <c r="T312" s="23" t="e">
        <f t="shared" ca="1" si="114"/>
        <v>#NAME?</v>
      </c>
      <c r="U312" s="25" t="e">
        <f t="shared" ca="1" si="124"/>
        <v>#NAME?</v>
      </c>
      <c r="V312" s="25" t="e">
        <f t="shared" ca="1" si="122"/>
        <v>#NAME?</v>
      </c>
      <c r="W312" s="25" t="e">
        <f t="shared" ca="1" si="115"/>
        <v>#NAME?</v>
      </c>
      <c r="X312" s="25" t="e">
        <f t="shared" ca="1" si="116"/>
        <v>#NAME?</v>
      </c>
      <c r="Y312" t="e">
        <f t="shared" ca="1" si="126"/>
        <v>#NAME?</v>
      </c>
      <c r="Z312" s="25" t="e">
        <f t="shared" ca="1" si="117"/>
        <v>#NAME?</v>
      </c>
      <c r="AA312" s="26" t="e">
        <f t="shared" ca="1" si="123"/>
        <v>#NAME?</v>
      </c>
      <c r="AB312" s="27" t="e">
        <f t="shared" ca="1" si="118"/>
        <v>#NAME?</v>
      </c>
      <c r="AC312" s="28" t="e">
        <f t="shared" ca="1" si="119"/>
        <v>#NAME?</v>
      </c>
    </row>
    <row r="313" spans="1:29" x14ac:dyDescent="0.25">
      <c r="A313">
        <v>294</v>
      </c>
      <c r="B313">
        <v>2.94</v>
      </c>
      <c r="C313">
        <f t="shared" si="103"/>
        <v>5.9399999999999995</v>
      </c>
      <c r="D313">
        <f t="shared" si="104"/>
        <v>3.2778276933490411</v>
      </c>
      <c r="E313">
        <f t="shared" si="105"/>
        <v>1642.1733118844563</v>
      </c>
      <c r="F313" s="23" t="e">
        <f t="shared" ca="1" si="120"/>
        <v>#NAME?</v>
      </c>
      <c r="G313">
        <f t="shared" si="106"/>
        <v>8</v>
      </c>
      <c r="H313">
        <f t="shared" si="107"/>
        <v>900</v>
      </c>
      <c r="I313" s="23">
        <f t="shared" si="108"/>
        <v>110.84669855220081</v>
      </c>
      <c r="J313">
        <f t="shared" si="109"/>
        <v>7.2171748049244575E-2</v>
      </c>
      <c r="K313" s="24" t="e">
        <f t="shared" ca="1" si="110"/>
        <v>#NAME?</v>
      </c>
      <c r="L313" s="23" t="e">
        <f t="shared" ca="1" si="102"/>
        <v>#NAME?</v>
      </c>
      <c r="M313" s="25" t="e">
        <f t="shared" ca="1" si="121"/>
        <v>#NAME?</v>
      </c>
      <c r="N313" s="26" t="e">
        <f ca="1">[1]!CEQUEL("ROCKET","AR",'Loomis-Task5(equations)'!$B$15,1,'Loomis-Task5(equations)'!$B$4,"Mass",3,"HTPB",90,"IPDI (ARC)",10,"AIR (500 K)",100,"OPT:FOX","O","OF",'Loomis-Task5(equations)'!M313,1,0,"CSTAR",FALSE,FALSE)</f>
        <v>#NAME?</v>
      </c>
      <c r="O313" s="26" t="e">
        <f t="shared" ca="1" si="111"/>
        <v>#NAME?</v>
      </c>
      <c r="P313" s="25" t="e">
        <f ca="1">[1]!CEQUEL("ROCKET","AR",'Loomis-Task5(equations)'!U313,1,'Loomis-Task5(equations)'!AC313,"Mass",3,"HTPB",90,"IPDI (ARC)",10,"AIR (500 K)",100,"OPT:FOX","O","OF",'Loomis-Task5(equations)'!M313,1,0,"ISPV",FALSE,FALSE)</f>
        <v>#NAME?</v>
      </c>
      <c r="Q313" s="23" t="e">
        <f t="shared" ca="1" si="112"/>
        <v>#NAME?</v>
      </c>
      <c r="R313" s="25" t="e">
        <f t="shared" ca="1" si="113"/>
        <v>#NAME?</v>
      </c>
      <c r="S313" s="23" t="e">
        <f t="shared" ca="1" si="125"/>
        <v>#NAME?</v>
      </c>
      <c r="T313" s="23" t="e">
        <f t="shared" ca="1" si="114"/>
        <v>#NAME?</v>
      </c>
      <c r="U313" s="25" t="e">
        <f t="shared" ca="1" si="124"/>
        <v>#NAME?</v>
      </c>
      <c r="V313" s="25" t="e">
        <f t="shared" ca="1" si="122"/>
        <v>#NAME?</v>
      </c>
      <c r="W313" s="25" t="e">
        <f t="shared" ca="1" si="115"/>
        <v>#NAME?</v>
      </c>
      <c r="X313" s="25" t="e">
        <f t="shared" ca="1" si="116"/>
        <v>#NAME?</v>
      </c>
      <c r="Y313" t="e">
        <f t="shared" ca="1" si="126"/>
        <v>#NAME?</v>
      </c>
      <c r="Z313" s="25" t="e">
        <f t="shared" ca="1" si="117"/>
        <v>#NAME?</v>
      </c>
      <c r="AA313" s="26" t="e">
        <f t="shared" ca="1" si="123"/>
        <v>#NAME?</v>
      </c>
      <c r="AB313" s="27" t="e">
        <f t="shared" ca="1" si="118"/>
        <v>#NAME?</v>
      </c>
      <c r="AC313" s="28" t="e">
        <f t="shared" ca="1" si="119"/>
        <v>#NAME?</v>
      </c>
    </row>
    <row r="314" spans="1:29" x14ac:dyDescent="0.25">
      <c r="A314">
        <v>295</v>
      </c>
      <c r="B314">
        <v>2.95</v>
      </c>
      <c r="C314">
        <f t="shared" si="103"/>
        <v>5.95</v>
      </c>
      <c r="D314">
        <f t="shared" si="104"/>
        <v>2.7338107855611686</v>
      </c>
      <c r="E314">
        <f t="shared" si="105"/>
        <v>1644.9379134196156</v>
      </c>
      <c r="F314" s="23" t="e">
        <f t="shared" ca="1" si="120"/>
        <v>#NAME?</v>
      </c>
      <c r="G314">
        <f t="shared" si="106"/>
        <v>8</v>
      </c>
      <c r="H314">
        <f t="shared" si="107"/>
        <v>900</v>
      </c>
      <c r="I314" s="23">
        <f t="shared" si="108"/>
        <v>111.22023391871267</v>
      </c>
      <c r="J314">
        <f t="shared" si="109"/>
        <v>7.1929357798752216E-2</v>
      </c>
      <c r="K314" s="24" t="e">
        <f t="shared" ca="1" si="110"/>
        <v>#NAME?</v>
      </c>
      <c r="L314" s="23" t="e">
        <f t="shared" ca="1" si="102"/>
        <v>#NAME?</v>
      </c>
      <c r="M314" s="25" t="e">
        <f t="shared" ca="1" si="121"/>
        <v>#NAME?</v>
      </c>
      <c r="N314" s="26" t="e">
        <f ca="1">[1]!CEQUEL("ROCKET","AR",'Loomis-Task5(equations)'!$B$15,1,'Loomis-Task5(equations)'!$B$4,"Mass",3,"HTPB",90,"IPDI (ARC)",10,"AIR (500 K)",100,"OPT:FOX","O","OF",'Loomis-Task5(equations)'!M314,1,0,"CSTAR",FALSE,FALSE)</f>
        <v>#NAME?</v>
      </c>
      <c r="O314" s="26" t="e">
        <f t="shared" ca="1" si="111"/>
        <v>#NAME?</v>
      </c>
      <c r="P314" s="25" t="e">
        <f ca="1">[1]!CEQUEL("ROCKET","AR",'Loomis-Task5(equations)'!U314,1,'Loomis-Task5(equations)'!AC314,"Mass",3,"HTPB",90,"IPDI (ARC)",10,"AIR (500 K)",100,"OPT:FOX","O","OF",'Loomis-Task5(equations)'!M314,1,0,"ISPV",FALSE,FALSE)</f>
        <v>#NAME?</v>
      </c>
      <c r="Q314" s="23" t="e">
        <f t="shared" ca="1" si="112"/>
        <v>#NAME?</v>
      </c>
      <c r="R314" s="25" t="e">
        <f t="shared" ca="1" si="113"/>
        <v>#NAME?</v>
      </c>
      <c r="S314" s="23" t="e">
        <f t="shared" ca="1" si="125"/>
        <v>#NAME?</v>
      </c>
      <c r="T314" s="23" t="e">
        <f t="shared" ca="1" si="114"/>
        <v>#NAME?</v>
      </c>
      <c r="U314" s="25" t="e">
        <f t="shared" ca="1" si="124"/>
        <v>#NAME?</v>
      </c>
      <c r="V314" s="25" t="e">
        <f t="shared" ca="1" si="122"/>
        <v>#NAME?</v>
      </c>
      <c r="W314" s="25" t="e">
        <f t="shared" ca="1" si="115"/>
        <v>#NAME?</v>
      </c>
      <c r="X314" s="25" t="e">
        <f t="shared" ca="1" si="116"/>
        <v>#NAME?</v>
      </c>
      <c r="Y314" t="e">
        <f t="shared" ca="1" si="126"/>
        <v>#NAME?</v>
      </c>
      <c r="Z314" s="25" t="e">
        <f t="shared" ca="1" si="117"/>
        <v>#NAME?</v>
      </c>
      <c r="AA314" s="26" t="e">
        <f t="shared" ca="1" si="123"/>
        <v>#NAME?</v>
      </c>
      <c r="AB314" s="27" t="e">
        <f t="shared" ca="1" si="118"/>
        <v>#NAME?</v>
      </c>
      <c r="AC314" s="28" t="e">
        <f t="shared" ca="1" si="119"/>
        <v>#NAME?</v>
      </c>
    </row>
    <row r="315" spans="1:29" x14ac:dyDescent="0.25">
      <c r="A315">
        <v>296</v>
      </c>
      <c r="B315">
        <v>2.96</v>
      </c>
      <c r="C315">
        <f t="shared" si="103"/>
        <v>5.96</v>
      </c>
      <c r="D315">
        <f t="shared" si="104"/>
        <v>2.1888787946652255</v>
      </c>
      <c r="E315">
        <f t="shared" si="105"/>
        <v>1647.7025149547749</v>
      </c>
      <c r="F315" s="23" t="e">
        <f t="shared" ca="1" si="120"/>
        <v>#NAME?</v>
      </c>
      <c r="G315">
        <f t="shared" si="106"/>
        <v>8</v>
      </c>
      <c r="H315">
        <f t="shared" si="107"/>
        <v>900</v>
      </c>
      <c r="I315" s="23">
        <f t="shared" si="108"/>
        <v>111.5943976037552</v>
      </c>
      <c r="J315">
        <f t="shared" si="109"/>
        <v>7.1688186609565038E-2</v>
      </c>
      <c r="K315" s="24" t="e">
        <f t="shared" ca="1" si="110"/>
        <v>#NAME?</v>
      </c>
      <c r="L315" s="23" t="e">
        <f t="shared" ca="1" si="102"/>
        <v>#NAME?</v>
      </c>
      <c r="M315" s="25" t="e">
        <f t="shared" ca="1" si="121"/>
        <v>#NAME?</v>
      </c>
      <c r="N315" s="26" t="e">
        <f ca="1">[1]!CEQUEL("ROCKET","AR",'Loomis-Task5(equations)'!$B$15,1,'Loomis-Task5(equations)'!$B$4,"Mass",3,"HTPB",90,"IPDI (ARC)",10,"AIR (500 K)",100,"OPT:FOX","O","OF",'Loomis-Task5(equations)'!M315,1,0,"CSTAR",FALSE,FALSE)</f>
        <v>#NAME?</v>
      </c>
      <c r="O315" s="26" t="e">
        <f t="shared" ca="1" si="111"/>
        <v>#NAME?</v>
      </c>
      <c r="P315" s="25" t="e">
        <f ca="1">[1]!CEQUEL("ROCKET","AR",'Loomis-Task5(equations)'!U315,1,'Loomis-Task5(equations)'!AC315,"Mass",3,"HTPB",90,"IPDI (ARC)",10,"AIR (500 K)",100,"OPT:FOX","O","OF",'Loomis-Task5(equations)'!M315,1,0,"ISPV",FALSE,FALSE)</f>
        <v>#NAME?</v>
      </c>
      <c r="Q315" s="23" t="e">
        <f t="shared" ca="1" si="112"/>
        <v>#NAME?</v>
      </c>
      <c r="R315" s="25" t="e">
        <f t="shared" ca="1" si="113"/>
        <v>#NAME?</v>
      </c>
      <c r="S315" s="23" t="e">
        <f t="shared" ca="1" si="125"/>
        <v>#NAME?</v>
      </c>
      <c r="T315" s="23" t="e">
        <f t="shared" ca="1" si="114"/>
        <v>#NAME?</v>
      </c>
      <c r="U315" s="25" t="e">
        <f t="shared" ca="1" si="124"/>
        <v>#NAME?</v>
      </c>
      <c r="V315" s="25" t="e">
        <f t="shared" ca="1" si="122"/>
        <v>#NAME?</v>
      </c>
      <c r="W315" s="25" t="e">
        <f t="shared" ca="1" si="115"/>
        <v>#NAME?</v>
      </c>
      <c r="X315" s="25" t="e">
        <f t="shared" ca="1" si="116"/>
        <v>#NAME?</v>
      </c>
      <c r="Y315" t="e">
        <f t="shared" ca="1" si="126"/>
        <v>#NAME?</v>
      </c>
      <c r="Z315" s="25" t="e">
        <f t="shared" ca="1" si="117"/>
        <v>#NAME?</v>
      </c>
      <c r="AA315" s="26" t="e">
        <f t="shared" ca="1" si="123"/>
        <v>#NAME?</v>
      </c>
      <c r="AB315" s="27" t="e">
        <f t="shared" ca="1" si="118"/>
        <v>#NAME?</v>
      </c>
      <c r="AC315" s="28" t="e">
        <f t="shared" ca="1" si="119"/>
        <v>#NAME?</v>
      </c>
    </row>
    <row r="316" spans="1:29" x14ac:dyDescent="0.25">
      <c r="A316">
        <v>297</v>
      </c>
      <c r="B316">
        <v>2.97</v>
      </c>
      <c r="C316">
        <f t="shared" si="103"/>
        <v>5.9700000000000006</v>
      </c>
      <c r="D316">
        <f t="shared" si="104"/>
        <v>1.6430317206610816</v>
      </c>
      <c r="E316">
        <f t="shared" si="105"/>
        <v>1650.4671164899339</v>
      </c>
      <c r="F316" s="23" t="e">
        <f t="shared" ca="1" si="120"/>
        <v>#NAME?</v>
      </c>
      <c r="G316">
        <f t="shared" si="106"/>
        <v>8</v>
      </c>
      <c r="H316">
        <f t="shared" si="107"/>
        <v>900</v>
      </c>
      <c r="I316" s="23">
        <f t="shared" si="108"/>
        <v>111.96918960732849</v>
      </c>
      <c r="J316">
        <f t="shared" si="109"/>
        <v>7.1448226320612693E-2</v>
      </c>
      <c r="K316" s="24" t="e">
        <f t="shared" ca="1" si="110"/>
        <v>#NAME?</v>
      </c>
      <c r="L316" s="23" t="e">
        <f t="shared" ca="1" si="102"/>
        <v>#NAME?</v>
      </c>
      <c r="M316" s="25" t="e">
        <f t="shared" ca="1" si="121"/>
        <v>#NAME?</v>
      </c>
      <c r="N316" s="26" t="e">
        <f ca="1">[1]!CEQUEL("ROCKET","AR",'Loomis-Task5(equations)'!$B$15,1,'Loomis-Task5(equations)'!$B$4,"Mass",3,"HTPB",90,"IPDI (ARC)",10,"AIR (500 K)",100,"OPT:FOX","O","OF",'Loomis-Task5(equations)'!M316,1,0,"CSTAR",FALSE,FALSE)</f>
        <v>#NAME?</v>
      </c>
      <c r="O316" s="26" t="e">
        <f t="shared" ca="1" si="111"/>
        <v>#NAME?</v>
      </c>
      <c r="P316" s="25" t="e">
        <f ca="1">[1]!CEQUEL("ROCKET","AR",'Loomis-Task5(equations)'!U316,1,'Loomis-Task5(equations)'!AC316,"Mass",3,"HTPB",90,"IPDI (ARC)",10,"AIR (500 K)",100,"OPT:FOX","O","OF",'Loomis-Task5(equations)'!M316,1,0,"ISPV",FALSE,FALSE)</f>
        <v>#NAME?</v>
      </c>
      <c r="Q316" s="23" t="e">
        <f t="shared" ca="1" si="112"/>
        <v>#NAME?</v>
      </c>
      <c r="R316" s="25" t="e">
        <f t="shared" ca="1" si="113"/>
        <v>#NAME?</v>
      </c>
      <c r="S316" s="23" t="e">
        <f t="shared" ca="1" si="125"/>
        <v>#NAME?</v>
      </c>
      <c r="T316" s="23" t="e">
        <f t="shared" ca="1" si="114"/>
        <v>#NAME?</v>
      </c>
      <c r="U316" s="25" t="e">
        <f t="shared" ca="1" si="124"/>
        <v>#NAME?</v>
      </c>
      <c r="V316" s="25" t="e">
        <f t="shared" ca="1" si="122"/>
        <v>#NAME?</v>
      </c>
      <c r="W316" s="25" t="e">
        <f t="shared" ca="1" si="115"/>
        <v>#NAME?</v>
      </c>
      <c r="X316" s="25" t="e">
        <f t="shared" ca="1" si="116"/>
        <v>#NAME?</v>
      </c>
      <c r="Y316" t="e">
        <f t="shared" ca="1" si="126"/>
        <v>#NAME?</v>
      </c>
      <c r="Z316" s="25" t="e">
        <f t="shared" ca="1" si="117"/>
        <v>#NAME?</v>
      </c>
      <c r="AA316" s="26" t="e">
        <f t="shared" ca="1" si="123"/>
        <v>#NAME?</v>
      </c>
      <c r="AB316" s="27" t="e">
        <f t="shared" ca="1" si="118"/>
        <v>#NAME?</v>
      </c>
      <c r="AC316" s="28" t="e">
        <f t="shared" ca="1" si="119"/>
        <v>#NAME?</v>
      </c>
    </row>
    <row r="317" spans="1:29" x14ac:dyDescent="0.25">
      <c r="A317">
        <v>298</v>
      </c>
      <c r="B317">
        <v>2.98</v>
      </c>
      <c r="C317">
        <f t="shared" si="103"/>
        <v>5.98</v>
      </c>
      <c r="D317">
        <f t="shared" si="104"/>
        <v>1.0962695635488675</v>
      </c>
      <c r="E317">
        <f t="shared" si="105"/>
        <v>1653.2317180250927</v>
      </c>
      <c r="F317" s="23" t="e">
        <f t="shared" ca="1" si="120"/>
        <v>#NAME?</v>
      </c>
      <c r="G317">
        <f t="shared" si="106"/>
        <v>8</v>
      </c>
      <c r="H317">
        <f t="shared" si="107"/>
        <v>900</v>
      </c>
      <c r="I317" s="23">
        <f t="shared" si="108"/>
        <v>112.34460992943245</v>
      </c>
      <c r="J317">
        <f t="shared" si="109"/>
        <v>7.1209468839004184E-2</v>
      </c>
      <c r="K317" s="24" t="e">
        <f t="shared" ca="1" si="110"/>
        <v>#NAME?</v>
      </c>
      <c r="L317" s="23" t="e">
        <f t="shared" ca="1" si="102"/>
        <v>#NAME?</v>
      </c>
      <c r="M317" s="25" t="e">
        <f t="shared" ca="1" si="121"/>
        <v>#NAME?</v>
      </c>
      <c r="N317" s="26" t="e">
        <f ca="1">[1]!CEQUEL("ROCKET","AR",'Loomis-Task5(equations)'!$B$15,1,'Loomis-Task5(equations)'!$B$4,"Mass",3,"HTPB",90,"IPDI (ARC)",10,"AIR (500 K)",100,"OPT:FOX","O","OF",'Loomis-Task5(equations)'!M317,1,0,"CSTAR",FALSE,FALSE)</f>
        <v>#NAME?</v>
      </c>
      <c r="O317" s="26" t="e">
        <f t="shared" ca="1" si="111"/>
        <v>#NAME?</v>
      </c>
      <c r="P317" s="25" t="e">
        <f ca="1">[1]!CEQUEL("ROCKET","AR",'Loomis-Task5(equations)'!U317,1,'Loomis-Task5(equations)'!AC317,"Mass",3,"HTPB",90,"IPDI (ARC)",10,"AIR (500 K)",100,"OPT:FOX","O","OF",'Loomis-Task5(equations)'!M317,1,0,"ISPV",FALSE,FALSE)</f>
        <v>#NAME?</v>
      </c>
      <c r="Q317" s="23" t="e">
        <f t="shared" ca="1" si="112"/>
        <v>#NAME?</v>
      </c>
      <c r="R317" s="25" t="e">
        <f t="shared" ca="1" si="113"/>
        <v>#NAME?</v>
      </c>
      <c r="S317" s="23" t="e">
        <f t="shared" ca="1" si="125"/>
        <v>#NAME?</v>
      </c>
      <c r="T317" s="23" t="e">
        <f t="shared" ca="1" si="114"/>
        <v>#NAME?</v>
      </c>
      <c r="U317" s="25" t="e">
        <f t="shared" ca="1" si="124"/>
        <v>#NAME?</v>
      </c>
      <c r="V317" s="25" t="e">
        <f t="shared" ca="1" si="122"/>
        <v>#NAME?</v>
      </c>
      <c r="W317" s="25" t="e">
        <f t="shared" ca="1" si="115"/>
        <v>#NAME?</v>
      </c>
      <c r="X317" s="25" t="e">
        <f t="shared" ca="1" si="116"/>
        <v>#NAME?</v>
      </c>
      <c r="Y317" t="e">
        <f t="shared" ca="1" si="126"/>
        <v>#NAME?</v>
      </c>
      <c r="Z317" s="25" t="e">
        <f t="shared" ca="1" si="117"/>
        <v>#NAME?</v>
      </c>
      <c r="AA317" s="26" t="e">
        <f t="shared" ca="1" si="123"/>
        <v>#NAME?</v>
      </c>
      <c r="AB317" s="27" t="e">
        <f t="shared" ca="1" si="118"/>
        <v>#NAME?</v>
      </c>
      <c r="AC317" s="28" t="e">
        <f t="shared" ca="1" si="119"/>
        <v>#NAME?</v>
      </c>
    </row>
    <row r="318" spans="1:29" x14ac:dyDescent="0.25">
      <c r="A318">
        <v>299</v>
      </c>
      <c r="B318">
        <v>2.99</v>
      </c>
      <c r="C318">
        <f t="shared" si="103"/>
        <v>5.99</v>
      </c>
      <c r="D318">
        <f t="shared" si="104"/>
        <v>0.54859232332848518</v>
      </c>
      <c r="E318">
        <f t="shared" si="105"/>
        <v>1655.996319560252</v>
      </c>
      <c r="F318" s="23" t="e">
        <f t="shared" ca="1" si="120"/>
        <v>#NAME?</v>
      </c>
      <c r="G318">
        <f t="shared" si="106"/>
        <v>8</v>
      </c>
      <c r="H318">
        <f t="shared" si="107"/>
        <v>900</v>
      </c>
      <c r="I318" s="23">
        <f t="shared" si="108"/>
        <v>112.72065857006716</v>
      </c>
      <c r="J318">
        <f t="shared" si="109"/>
        <v>7.0971906139345342E-2</v>
      </c>
      <c r="K318" s="24" t="e">
        <f t="shared" ca="1" si="110"/>
        <v>#NAME?</v>
      </c>
      <c r="L318" s="23" t="e">
        <f t="shared" ca="1" si="102"/>
        <v>#NAME?</v>
      </c>
      <c r="M318" s="25" t="e">
        <f t="shared" ca="1" si="121"/>
        <v>#NAME?</v>
      </c>
      <c r="N318" s="26" t="e">
        <f ca="1">[1]!CEQUEL("ROCKET","AR",'Loomis-Task5(equations)'!$B$15,1,'Loomis-Task5(equations)'!$B$4,"Mass",3,"HTPB",90,"IPDI (ARC)",10,"AIR (500 K)",100,"OPT:FOX","O","OF",'Loomis-Task5(equations)'!M318,1,0,"CSTAR",FALSE,FALSE)</f>
        <v>#NAME?</v>
      </c>
      <c r="O318" s="26" t="e">
        <f t="shared" ca="1" si="111"/>
        <v>#NAME?</v>
      </c>
      <c r="P318" s="25" t="e">
        <f ca="1">[1]!CEQUEL("ROCKET","AR",'Loomis-Task5(equations)'!U318,1,'Loomis-Task5(equations)'!AC318,"Mass",3,"HTPB",90,"IPDI (ARC)",10,"AIR (500 K)",100,"OPT:FOX","O","OF",'Loomis-Task5(equations)'!M318,1,0,"ISPV",FALSE,FALSE)</f>
        <v>#NAME?</v>
      </c>
      <c r="Q318" s="23" t="e">
        <f t="shared" ca="1" si="112"/>
        <v>#NAME?</v>
      </c>
      <c r="R318" s="25" t="e">
        <f t="shared" ca="1" si="113"/>
        <v>#NAME?</v>
      </c>
      <c r="S318" s="23" t="e">
        <f t="shared" ca="1" si="125"/>
        <v>#NAME?</v>
      </c>
      <c r="T318" s="23" t="e">
        <f t="shared" ca="1" si="114"/>
        <v>#NAME?</v>
      </c>
      <c r="U318" s="25" t="e">
        <f t="shared" ca="1" si="124"/>
        <v>#NAME?</v>
      </c>
      <c r="V318" s="25" t="e">
        <f t="shared" ca="1" si="122"/>
        <v>#NAME?</v>
      </c>
      <c r="W318" s="25" t="e">
        <f t="shared" ca="1" si="115"/>
        <v>#NAME?</v>
      </c>
      <c r="X318" s="25" t="e">
        <f t="shared" ca="1" si="116"/>
        <v>#NAME?</v>
      </c>
      <c r="Y318" t="e">
        <f t="shared" ca="1" si="126"/>
        <v>#NAME?</v>
      </c>
      <c r="Z318" s="25" t="e">
        <f t="shared" ca="1" si="117"/>
        <v>#NAME?</v>
      </c>
      <c r="AA318" s="26" t="e">
        <f t="shared" ca="1" si="123"/>
        <v>#NAME?</v>
      </c>
      <c r="AB318" s="27" t="e">
        <f t="shared" ca="1" si="118"/>
        <v>#NAME?</v>
      </c>
      <c r="AC318" s="28" t="e">
        <f t="shared" ca="1" si="119"/>
        <v>#NAME?</v>
      </c>
    </row>
    <row r="319" spans="1:29" x14ac:dyDescent="0.25">
      <c r="A319">
        <v>300</v>
      </c>
      <c r="B319">
        <v>3</v>
      </c>
      <c r="C319">
        <f t="shared" si="103"/>
        <v>6</v>
      </c>
      <c r="D319">
        <f t="shared" si="104"/>
        <v>0</v>
      </c>
      <c r="E319">
        <f t="shared" si="105"/>
        <v>1658.7609210954108</v>
      </c>
      <c r="F319" s="23" t="e">
        <f t="shared" ca="1" si="120"/>
        <v>#NAME?</v>
      </c>
      <c r="G319">
        <f t="shared" si="106"/>
        <v>8</v>
      </c>
      <c r="H319">
        <f t="shared" si="107"/>
        <v>900</v>
      </c>
      <c r="I319" s="23">
        <f t="shared" si="108"/>
        <v>113.09733552923255</v>
      </c>
      <c r="J319">
        <f t="shared" si="109"/>
        <v>7.0735530263064603E-2</v>
      </c>
      <c r="K319" s="24" t="e">
        <f t="shared" ca="1" si="110"/>
        <v>#NAME?</v>
      </c>
      <c r="L319" s="23" t="e">
        <f t="shared" ca="1" si="102"/>
        <v>#NAME?</v>
      </c>
      <c r="M319" s="25" t="e">
        <f t="shared" ca="1" si="121"/>
        <v>#NAME?</v>
      </c>
      <c r="N319" s="26" t="e">
        <f ca="1">[1]!CEQUEL("ROCKET","AR",'Loomis-Task5(equations)'!$B$15,1,'Loomis-Task5(equations)'!$B$4,"Mass",3,"HTPB",90,"IPDI (ARC)",10,"AIR (500 K)",100,"OPT:FOX","O","OF",'Loomis-Task5(equations)'!M319,1,0,"CSTAR",FALSE,FALSE)</f>
        <v>#NAME?</v>
      </c>
      <c r="O319" s="26" t="e">
        <f t="shared" ca="1" si="111"/>
        <v>#NAME?</v>
      </c>
      <c r="P319" s="25" t="e">
        <f ca="1">[1]!CEQUEL("ROCKET","AR",'Loomis-Task5(equations)'!U319,1,'Loomis-Task5(equations)'!AC319,"Mass",3,"HTPB",90,"IPDI (ARC)",10,"AIR (500 K)",100,"OPT:FOX","O","OF",'Loomis-Task5(equations)'!M319,1,0,"ISPV",FALSE,FALSE)</f>
        <v>#NAME?</v>
      </c>
      <c r="Q319" s="23" t="e">
        <f t="shared" ca="1" si="112"/>
        <v>#NAME?</v>
      </c>
      <c r="R319" s="25" t="e">
        <f t="shared" ca="1" si="113"/>
        <v>#NAME?</v>
      </c>
      <c r="S319" s="23" t="e">
        <f t="shared" ca="1" si="125"/>
        <v>#NAME?</v>
      </c>
      <c r="T319" s="23" t="e">
        <f t="shared" ca="1" si="114"/>
        <v>#NAME?</v>
      </c>
      <c r="U319" s="25" t="e">
        <f t="shared" ca="1" si="124"/>
        <v>#NAME?</v>
      </c>
      <c r="V319" s="25" t="e">
        <f t="shared" ca="1" si="122"/>
        <v>#NAME?</v>
      </c>
      <c r="W319" s="25" t="e">
        <f t="shared" ca="1" si="115"/>
        <v>#NAME?</v>
      </c>
      <c r="X319" s="25" t="e">
        <f t="shared" ca="1" si="116"/>
        <v>#NAME?</v>
      </c>
      <c r="Y319" t="e">
        <f t="shared" ca="1" si="126"/>
        <v>#NAME?</v>
      </c>
      <c r="Z319" s="25" t="e">
        <f t="shared" ca="1" si="117"/>
        <v>#NAME?</v>
      </c>
      <c r="AA319" s="26" t="e">
        <f t="shared" ca="1" si="123"/>
        <v>#NAME?</v>
      </c>
      <c r="AB319" s="27" t="e">
        <f t="shared" ca="1" si="118"/>
        <v>#NAME?</v>
      </c>
      <c r="AC319" s="28" t="e">
        <f t="shared" ca="1" si="119"/>
        <v>#NAME?</v>
      </c>
    </row>
    <row r="320" spans="1:29" x14ac:dyDescent="0.25">
      <c r="A320">
        <v>301</v>
      </c>
      <c r="B320">
        <v>3.01</v>
      </c>
      <c r="C320">
        <f t="shared" si="103"/>
        <v>6.01</v>
      </c>
      <c r="D320">
        <f t="shared" si="104"/>
        <v>-0.5495074064366533</v>
      </c>
      <c r="E320">
        <f t="shared" si="105"/>
        <v>1661.5255226305696</v>
      </c>
      <c r="F320" s="23" t="e">
        <f t="shared" ca="1" si="120"/>
        <v>#NAME?</v>
      </c>
      <c r="G320">
        <f t="shared" si="106"/>
        <v>8</v>
      </c>
      <c r="H320">
        <f t="shared" si="107"/>
        <v>900</v>
      </c>
      <c r="I320" s="23">
        <f t="shared" si="108"/>
        <v>113.47464080692869</v>
      </c>
      <c r="J320">
        <f t="shared" si="109"/>
        <v>7.050033331774623E-2</v>
      </c>
      <c r="K320" s="24" t="e">
        <f t="shared" ca="1" si="110"/>
        <v>#NAME?</v>
      </c>
      <c r="L320" s="23" t="e">
        <f t="shared" ca="1" si="102"/>
        <v>#NAME?</v>
      </c>
      <c r="M320" s="25" t="e">
        <f t="shared" ca="1" si="121"/>
        <v>#NAME?</v>
      </c>
      <c r="N320" s="26" t="e">
        <f ca="1">[1]!CEQUEL("ROCKET","AR",'Loomis-Task5(equations)'!$B$15,1,'Loomis-Task5(equations)'!$B$4,"Mass",3,"HTPB",90,"IPDI (ARC)",10,"AIR (500 K)",100,"OPT:FOX","O","OF",'Loomis-Task5(equations)'!M320,1,0,"CSTAR",FALSE,FALSE)</f>
        <v>#NAME?</v>
      </c>
      <c r="O320" s="26" t="e">
        <f t="shared" ca="1" si="111"/>
        <v>#NAME?</v>
      </c>
      <c r="P320" s="25" t="e">
        <f ca="1">[1]!CEQUEL("ROCKET","AR",'Loomis-Task5(equations)'!U320,1,'Loomis-Task5(equations)'!AC320,"Mass",3,"HTPB",90,"IPDI (ARC)",10,"AIR (500 K)",100,"OPT:FOX","O","OF",'Loomis-Task5(equations)'!M320,1,0,"ISPV",FALSE,FALSE)</f>
        <v>#NAME?</v>
      </c>
      <c r="Q320" s="23" t="e">
        <f t="shared" ca="1" si="112"/>
        <v>#NAME?</v>
      </c>
      <c r="R320" s="25" t="e">
        <f t="shared" ca="1" si="113"/>
        <v>#NAME?</v>
      </c>
      <c r="S320" s="23" t="e">
        <f t="shared" ca="1" si="125"/>
        <v>#NAME?</v>
      </c>
      <c r="T320" s="23" t="e">
        <f t="shared" ca="1" si="114"/>
        <v>#NAME?</v>
      </c>
      <c r="U320" s="25" t="e">
        <f t="shared" ca="1" si="124"/>
        <v>#NAME?</v>
      </c>
      <c r="V320" s="25" t="e">
        <f t="shared" ca="1" si="122"/>
        <v>#NAME?</v>
      </c>
      <c r="W320" s="25" t="e">
        <f t="shared" ca="1" si="115"/>
        <v>#NAME?</v>
      </c>
      <c r="X320" s="25" t="e">
        <f t="shared" ca="1" si="116"/>
        <v>#NAME?</v>
      </c>
      <c r="Y320" t="e">
        <f t="shared" ca="1" si="126"/>
        <v>#NAME?</v>
      </c>
      <c r="Z320" s="25" t="e">
        <f t="shared" ca="1" si="117"/>
        <v>#NAME?</v>
      </c>
      <c r="AA320" s="26" t="e">
        <f t="shared" ca="1" si="123"/>
        <v>#NAME?</v>
      </c>
      <c r="AB320" s="27" t="e">
        <f t="shared" ca="1" si="118"/>
        <v>#NAME?</v>
      </c>
      <c r="AC320" s="28" t="e">
        <f t="shared" ca="1" si="119"/>
        <v>#NAME?</v>
      </c>
    </row>
    <row r="321" spans="1:29" x14ac:dyDescent="0.25">
      <c r="A321">
        <v>302</v>
      </c>
      <c r="B321">
        <v>3.02</v>
      </c>
      <c r="C321">
        <f t="shared" si="103"/>
        <v>6.02</v>
      </c>
      <c r="D321">
        <f t="shared" si="104"/>
        <v>-1.0999298959814094</v>
      </c>
      <c r="E321">
        <f t="shared" si="105"/>
        <v>1664.2901241657287</v>
      </c>
      <c r="F321" s="23" t="e">
        <f t="shared" ca="1" si="120"/>
        <v>#NAME?</v>
      </c>
      <c r="G321">
        <f t="shared" si="106"/>
        <v>8</v>
      </c>
      <c r="H321">
        <f t="shared" si="107"/>
        <v>900</v>
      </c>
      <c r="I321" s="23">
        <f t="shared" si="108"/>
        <v>113.85257440315551</v>
      </c>
      <c r="J321">
        <f t="shared" si="109"/>
        <v>7.0266307476471723E-2</v>
      </c>
      <c r="K321" s="24" t="e">
        <f t="shared" ca="1" si="110"/>
        <v>#NAME?</v>
      </c>
      <c r="L321" s="23" t="e">
        <f t="shared" ca="1" si="102"/>
        <v>#NAME?</v>
      </c>
      <c r="M321" s="25" t="e">
        <f t="shared" ca="1" si="121"/>
        <v>#NAME?</v>
      </c>
      <c r="N321" s="26" t="e">
        <f ca="1">[1]!CEQUEL("ROCKET","AR",'Loomis-Task5(equations)'!$B$15,1,'Loomis-Task5(equations)'!$B$4,"Mass",3,"HTPB",90,"IPDI (ARC)",10,"AIR (500 K)",100,"OPT:FOX","O","OF",'Loomis-Task5(equations)'!M321,1,0,"CSTAR",FALSE,FALSE)</f>
        <v>#NAME?</v>
      </c>
      <c r="O321" s="26" t="e">
        <f t="shared" ca="1" si="111"/>
        <v>#NAME?</v>
      </c>
      <c r="P321" s="25" t="e">
        <f ca="1">[1]!CEQUEL("ROCKET","AR",'Loomis-Task5(equations)'!U321,1,'Loomis-Task5(equations)'!AC321,"Mass",3,"HTPB",90,"IPDI (ARC)",10,"AIR (500 K)",100,"OPT:FOX","O","OF",'Loomis-Task5(equations)'!M321,1,0,"ISPV",FALSE,FALSE)</f>
        <v>#NAME?</v>
      </c>
      <c r="Q321" s="23" t="e">
        <f t="shared" ca="1" si="112"/>
        <v>#NAME?</v>
      </c>
      <c r="R321" s="25" t="e">
        <f t="shared" ca="1" si="113"/>
        <v>#NAME?</v>
      </c>
      <c r="S321" s="23" t="e">
        <f t="shared" ca="1" si="125"/>
        <v>#NAME?</v>
      </c>
      <c r="T321" s="23" t="e">
        <f t="shared" ca="1" si="114"/>
        <v>#NAME?</v>
      </c>
      <c r="U321" s="25" t="e">
        <f t="shared" ca="1" si="124"/>
        <v>#NAME?</v>
      </c>
      <c r="V321" s="25" t="e">
        <f t="shared" ca="1" si="122"/>
        <v>#NAME?</v>
      </c>
      <c r="W321" s="25" t="e">
        <f t="shared" ca="1" si="115"/>
        <v>#NAME?</v>
      </c>
      <c r="X321" s="25" t="e">
        <f t="shared" ca="1" si="116"/>
        <v>#NAME?</v>
      </c>
      <c r="Y321" t="e">
        <f t="shared" ca="1" si="126"/>
        <v>#NAME?</v>
      </c>
      <c r="Z321" s="25" t="e">
        <f t="shared" ca="1" si="117"/>
        <v>#NAME?</v>
      </c>
      <c r="AA321" s="26" t="e">
        <f t="shared" ca="1" si="123"/>
        <v>#NAME?</v>
      </c>
      <c r="AB321" s="27" t="e">
        <f t="shared" ca="1" si="118"/>
        <v>#NAME?</v>
      </c>
      <c r="AC321" s="28" t="e">
        <f t="shared" ca="1" si="119"/>
        <v>#NAME?</v>
      </c>
    </row>
    <row r="322" spans="1:29" x14ac:dyDescent="0.25">
      <c r="A322">
        <v>303</v>
      </c>
      <c r="B322">
        <v>3.03</v>
      </c>
      <c r="C322">
        <f t="shared" si="103"/>
        <v>6.0299999999999994</v>
      </c>
      <c r="D322">
        <f t="shared" si="104"/>
        <v>-1.6512674686343338</v>
      </c>
      <c r="E322">
        <f t="shared" si="105"/>
        <v>1667.0547257008875</v>
      </c>
      <c r="F322" s="23" t="e">
        <f t="shared" ca="1" si="120"/>
        <v>#NAME?</v>
      </c>
      <c r="G322">
        <f t="shared" si="106"/>
        <v>8</v>
      </c>
      <c r="H322">
        <f t="shared" si="107"/>
        <v>900</v>
      </c>
      <c r="I322" s="23">
        <f t="shared" si="108"/>
        <v>114.23113631791308</v>
      </c>
      <c r="J322">
        <f t="shared" si="109"/>
        <v>7.0033444977168499E-2</v>
      </c>
      <c r="K322" s="24" t="e">
        <f t="shared" ca="1" si="110"/>
        <v>#NAME?</v>
      </c>
      <c r="L322" s="23" t="e">
        <f t="shared" ca="1" si="102"/>
        <v>#NAME?</v>
      </c>
      <c r="M322" s="25" t="e">
        <f t="shared" ca="1" si="121"/>
        <v>#NAME?</v>
      </c>
      <c r="N322" s="26" t="e">
        <f ca="1">[1]!CEQUEL("ROCKET","AR",'Loomis-Task5(equations)'!$B$15,1,'Loomis-Task5(equations)'!$B$4,"Mass",3,"HTPB",90,"IPDI (ARC)",10,"AIR (500 K)",100,"OPT:FOX","O","OF",'Loomis-Task5(equations)'!M322,1,0,"CSTAR",FALSE,FALSE)</f>
        <v>#NAME?</v>
      </c>
      <c r="O322" s="26" t="e">
        <f t="shared" ca="1" si="111"/>
        <v>#NAME?</v>
      </c>
      <c r="P322" s="25" t="e">
        <f ca="1">[1]!CEQUEL("ROCKET","AR",'Loomis-Task5(equations)'!U322,1,'Loomis-Task5(equations)'!AC322,"Mass",3,"HTPB",90,"IPDI (ARC)",10,"AIR (500 K)",100,"OPT:FOX","O","OF",'Loomis-Task5(equations)'!M322,1,0,"ISPV",FALSE,FALSE)</f>
        <v>#NAME?</v>
      </c>
      <c r="Q322" s="23" t="e">
        <f t="shared" ca="1" si="112"/>
        <v>#NAME?</v>
      </c>
      <c r="R322" s="25" t="e">
        <f t="shared" ca="1" si="113"/>
        <v>#NAME?</v>
      </c>
      <c r="S322" s="23" t="e">
        <f t="shared" ca="1" si="125"/>
        <v>#NAME?</v>
      </c>
      <c r="T322" s="23" t="e">
        <f t="shared" ca="1" si="114"/>
        <v>#NAME?</v>
      </c>
      <c r="U322" s="25" t="e">
        <f t="shared" ca="1" si="124"/>
        <v>#NAME?</v>
      </c>
      <c r="V322" s="25" t="e">
        <f t="shared" ca="1" si="122"/>
        <v>#NAME?</v>
      </c>
      <c r="W322" s="25" t="e">
        <f t="shared" ca="1" si="115"/>
        <v>#NAME?</v>
      </c>
      <c r="X322" s="25" t="e">
        <f t="shared" ca="1" si="116"/>
        <v>#NAME?</v>
      </c>
      <c r="Y322" t="e">
        <f t="shared" ca="1" si="126"/>
        <v>#NAME?</v>
      </c>
      <c r="Z322" s="25" t="e">
        <f t="shared" ca="1" si="117"/>
        <v>#NAME?</v>
      </c>
      <c r="AA322" s="26" t="e">
        <f t="shared" ca="1" si="123"/>
        <v>#NAME?</v>
      </c>
      <c r="AB322" s="27" t="e">
        <f t="shared" ca="1" si="118"/>
        <v>#NAME?</v>
      </c>
      <c r="AC322" s="28" t="e">
        <f t="shared" ca="1" si="119"/>
        <v>#NAME?</v>
      </c>
    </row>
    <row r="323" spans="1:29" x14ac:dyDescent="0.25">
      <c r="A323">
        <v>304</v>
      </c>
      <c r="B323">
        <v>3.04</v>
      </c>
      <c r="C323">
        <f t="shared" si="103"/>
        <v>6.04</v>
      </c>
      <c r="D323">
        <f t="shared" si="104"/>
        <v>-2.2035201243954257</v>
      </c>
      <c r="E323">
        <f t="shared" si="105"/>
        <v>1669.8193272360468</v>
      </c>
      <c r="F323" s="23" t="e">
        <f t="shared" ca="1" si="120"/>
        <v>#NAME?</v>
      </c>
      <c r="G323">
        <f t="shared" si="106"/>
        <v>8</v>
      </c>
      <c r="H323">
        <f t="shared" si="107"/>
        <v>900</v>
      </c>
      <c r="I323" s="23">
        <f t="shared" si="108"/>
        <v>114.6103265512014</v>
      </c>
      <c r="J323">
        <f t="shared" si="109"/>
        <v>6.9801738121966286E-2</v>
      </c>
      <c r="K323" s="24" t="e">
        <f t="shared" ca="1" si="110"/>
        <v>#NAME?</v>
      </c>
      <c r="L323" s="23" t="e">
        <f t="shared" ca="1" si="102"/>
        <v>#NAME?</v>
      </c>
      <c r="M323" s="25" t="e">
        <f t="shared" ca="1" si="121"/>
        <v>#NAME?</v>
      </c>
      <c r="N323" s="26" t="e">
        <f ca="1">[1]!CEQUEL("ROCKET","AR",'Loomis-Task5(equations)'!$B$15,1,'Loomis-Task5(equations)'!$B$4,"Mass",3,"HTPB",90,"IPDI (ARC)",10,"AIR (500 K)",100,"OPT:FOX","O","OF",'Loomis-Task5(equations)'!M323,1,0,"CSTAR",FALSE,FALSE)</f>
        <v>#NAME?</v>
      </c>
      <c r="O323" s="26" t="e">
        <f t="shared" ca="1" si="111"/>
        <v>#NAME?</v>
      </c>
      <c r="P323" s="25" t="e">
        <f ca="1">[1]!CEQUEL("ROCKET","AR",'Loomis-Task5(equations)'!U323,1,'Loomis-Task5(equations)'!AC323,"Mass",3,"HTPB",90,"IPDI (ARC)",10,"AIR (500 K)",100,"OPT:FOX","O","OF",'Loomis-Task5(equations)'!M323,1,0,"ISPV",FALSE,FALSE)</f>
        <v>#NAME?</v>
      </c>
      <c r="Q323" s="23" t="e">
        <f t="shared" ca="1" si="112"/>
        <v>#NAME?</v>
      </c>
      <c r="R323" s="25" t="e">
        <f t="shared" ca="1" si="113"/>
        <v>#NAME?</v>
      </c>
      <c r="S323" s="23" t="e">
        <f t="shared" ca="1" si="125"/>
        <v>#NAME?</v>
      </c>
      <c r="T323" s="23" t="e">
        <f t="shared" ca="1" si="114"/>
        <v>#NAME?</v>
      </c>
      <c r="U323" s="25" t="e">
        <f t="shared" ca="1" si="124"/>
        <v>#NAME?</v>
      </c>
      <c r="V323" s="25" t="e">
        <f t="shared" ca="1" si="122"/>
        <v>#NAME?</v>
      </c>
      <c r="W323" s="25" t="e">
        <f t="shared" ca="1" si="115"/>
        <v>#NAME?</v>
      </c>
      <c r="X323" s="25" t="e">
        <f t="shared" ca="1" si="116"/>
        <v>#NAME?</v>
      </c>
      <c r="Y323" t="e">
        <f t="shared" ca="1" si="126"/>
        <v>#NAME?</v>
      </c>
      <c r="Z323" s="25" t="e">
        <f t="shared" ca="1" si="117"/>
        <v>#NAME?</v>
      </c>
      <c r="AA323" s="26" t="e">
        <f t="shared" ca="1" si="123"/>
        <v>#NAME?</v>
      </c>
      <c r="AB323" s="27" t="e">
        <f t="shared" ca="1" si="118"/>
        <v>#NAME?</v>
      </c>
      <c r="AC323" s="28" t="e">
        <f t="shared" ca="1" si="119"/>
        <v>#NAME?</v>
      </c>
    </row>
    <row r="324" spans="1:29" x14ac:dyDescent="0.25">
      <c r="A324">
        <v>305</v>
      </c>
      <c r="B324">
        <v>3.05</v>
      </c>
      <c r="C324">
        <f t="shared" si="103"/>
        <v>6.05</v>
      </c>
      <c r="D324">
        <f t="shared" si="104"/>
        <v>-2.7566878632646215</v>
      </c>
      <c r="E324">
        <f t="shared" si="105"/>
        <v>1672.583928771206</v>
      </c>
      <c r="F324" s="23" t="e">
        <f t="shared" ca="1" si="120"/>
        <v>#NAME?</v>
      </c>
      <c r="G324">
        <f t="shared" si="106"/>
        <v>8</v>
      </c>
      <c r="H324">
        <f t="shared" si="107"/>
        <v>900</v>
      </c>
      <c r="I324" s="23">
        <f t="shared" si="108"/>
        <v>114.9901451030204</v>
      </c>
      <c r="J324">
        <f t="shared" si="109"/>
        <v>6.9571179276561049E-2</v>
      </c>
      <c r="K324" s="24" t="e">
        <f t="shared" ca="1" si="110"/>
        <v>#NAME?</v>
      </c>
      <c r="L324" s="23" t="e">
        <f t="shared" ca="1" si="102"/>
        <v>#NAME?</v>
      </c>
      <c r="M324" s="25" t="e">
        <f t="shared" ca="1" si="121"/>
        <v>#NAME?</v>
      </c>
      <c r="N324" s="26" t="e">
        <f ca="1">[1]!CEQUEL("ROCKET","AR",'Loomis-Task5(equations)'!$B$15,1,'Loomis-Task5(equations)'!$B$4,"Mass",3,"HTPB",90,"IPDI (ARC)",10,"AIR (500 K)",100,"OPT:FOX","O","OF",'Loomis-Task5(equations)'!M324,1,0,"CSTAR",FALSE,FALSE)</f>
        <v>#NAME?</v>
      </c>
      <c r="O324" s="26" t="e">
        <f t="shared" ca="1" si="111"/>
        <v>#NAME?</v>
      </c>
      <c r="P324" s="25" t="e">
        <f ca="1">[1]!CEQUEL("ROCKET","AR",'Loomis-Task5(equations)'!U324,1,'Loomis-Task5(equations)'!AC324,"Mass",3,"HTPB",90,"IPDI (ARC)",10,"AIR (500 K)",100,"OPT:FOX","O","OF",'Loomis-Task5(equations)'!M324,1,0,"ISPV",FALSE,FALSE)</f>
        <v>#NAME?</v>
      </c>
      <c r="Q324" s="23" t="e">
        <f t="shared" ca="1" si="112"/>
        <v>#NAME?</v>
      </c>
      <c r="R324" s="25" t="e">
        <f t="shared" ca="1" si="113"/>
        <v>#NAME?</v>
      </c>
      <c r="S324" s="23" t="e">
        <f t="shared" ca="1" si="125"/>
        <v>#NAME?</v>
      </c>
      <c r="T324" s="23" t="e">
        <f t="shared" ca="1" si="114"/>
        <v>#NAME?</v>
      </c>
      <c r="U324" s="25" t="e">
        <f t="shared" ca="1" si="124"/>
        <v>#NAME?</v>
      </c>
      <c r="V324" s="25" t="e">
        <f t="shared" ca="1" si="122"/>
        <v>#NAME?</v>
      </c>
      <c r="W324" s="25" t="e">
        <f t="shared" ca="1" si="115"/>
        <v>#NAME?</v>
      </c>
      <c r="X324" s="25" t="e">
        <f t="shared" ca="1" si="116"/>
        <v>#NAME?</v>
      </c>
      <c r="Y324" t="e">
        <f t="shared" ca="1" si="126"/>
        <v>#NAME?</v>
      </c>
      <c r="Z324" s="25" t="e">
        <f t="shared" ca="1" si="117"/>
        <v>#NAME?</v>
      </c>
      <c r="AA324" s="26" t="e">
        <f t="shared" ca="1" si="123"/>
        <v>#NAME?</v>
      </c>
      <c r="AB324" s="27" t="e">
        <f t="shared" ca="1" si="118"/>
        <v>#NAME?</v>
      </c>
      <c r="AC324" s="28" t="e">
        <f t="shared" ca="1" si="119"/>
        <v>#NAME?</v>
      </c>
    </row>
    <row r="325" spans="1:29" x14ac:dyDescent="0.25">
      <c r="A325">
        <v>306</v>
      </c>
      <c r="B325">
        <v>3.06</v>
      </c>
      <c r="C325">
        <f t="shared" si="103"/>
        <v>6.0600000000000005</v>
      </c>
      <c r="D325">
        <f t="shared" si="104"/>
        <v>-3.3107706852419843</v>
      </c>
      <c r="E325">
        <f t="shared" si="105"/>
        <v>1675.3485303063651</v>
      </c>
      <c r="F325" s="23" t="e">
        <f t="shared" ca="1" si="120"/>
        <v>#NAME?</v>
      </c>
      <c r="G325">
        <f t="shared" si="106"/>
        <v>8</v>
      </c>
      <c r="H325">
        <f t="shared" si="107"/>
        <v>900</v>
      </c>
      <c r="I325" s="23">
        <f t="shared" si="108"/>
        <v>115.37059197337014</v>
      </c>
      <c r="J325">
        <f t="shared" si="109"/>
        <v>6.9341760869585906E-2</v>
      </c>
      <c r="K325" s="24" t="e">
        <f t="shared" ca="1" si="110"/>
        <v>#NAME?</v>
      </c>
      <c r="L325" s="23" t="e">
        <f t="shared" ca="1" si="102"/>
        <v>#NAME?</v>
      </c>
      <c r="M325" s="25" t="e">
        <f t="shared" ca="1" si="121"/>
        <v>#NAME?</v>
      </c>
      <c r="N325" s="26" t="e">
        <f ca="1">[1]!CEQUEL("ROCKET","AR",'Loomis-Task5(equations)'!$B$15,1,'Loomis-Task5(equations)'!$B$4,"Mass",3,"HTPB",90,"IPDI (ARC)",10,"AIR (500 K)",100,"OPT:FOX","O","OF",'Loomis-Task5(equations)'!M325,1,0,"CSTAR",FALSE,FALSE)</f>
        <v>#NAME?</v>
      </c>
      <c r="O325" s="26" t="e">
        <f t="shared" ca="1" si="111"/>
        <v>#NAME?</v>
      </c>
      <c r="P325" s="25" t="e">
        <f ca="1">[1]!CEQUEL("ROCKET","AR",'Loomis-Task5(equations)'!U325,1,'Loomis-Task5(equations)'!AC325,"Mass",3,"HTPB",90,"IPDI (ARC)",10,"AIR (500 K)",100,"OPT:FOX","O","OF",'Loomis-Task5(equations)'!M325,1,0,"ISPV",FALSE,FALSE)</f>
        <v>#NAME?</v>
      </c>
      <c r="Q325" s="23" t="e">
        <f t="shared" ca="1" si="112"/>
        <v>#NAME?</v>
      </c>
      <c r="R325" s="25" t="e">
        <f t="shared" ca="1" si="113"/>
        <v>#NAME?</v>
      </c>
      <c r="S325" s="23" t="e">
        <f t="shared" ca="1" si="125"/>
        <v>#NAME?</v>
      </c>
      <c r="T325" s="23" t="e">
        <f t="shared" ca="1" si="114"/>
        <v>#NAME?</v>
      </c>
      <c r="U325" s="25" t="e">
        <f t="shared" ca="1" si="124"/>
        <v>#NAME?</v>
      </c>
      <c r="V325" s="25" t="e">
        <f t="shared" ca="1" si="122"/>
        <v>#NAME?</v>
      </c>
      <c r="W325" s="25" t="e">
        <f t="shared" ca="1" si="115"/>
        <v>#NAME?</v>
      </c>
      <c r="X325" s="25" t="e">
        <f t="shared" ca="1" si="116"/>
        <v>#NAME?</v>
      </c>
      <c r="Y325" t="e">
        <f t="shared" ca="1" si="126"/>
        <v>#NAME?</v>
      </c>
      <c r="Z325" s="25" t="e">
        <f t="shared" ca="1" si="117"/>
        <v>#NAME?</v>
      </c>
      <c r="AA325" s="26" t="e">
        <f t="shared" ca="1" si="123"/>
        <v>#NAME?</v>
      </c>
      <c r="AB325" s="27" t="e">
        <f t="shared" ca="1" si="118"/>
        <v>#NAME?</v>
      </c>
      <c r="AC325" s="28" t="e">
        <f t="shared" ca="1" si="119"/>
        <v>#NAME?</v>
      </c>
    </row>
    <row r="326" spans="1:29" x14ac:dyDescent="0.25">
      <c r="A326">
        <v>307</v>
      </c>
      <c r="B326">
        <v>3.07</v>
      </c>
      <c r="C326">
        <f t="shared" si="103"/>
        <v>6.07</v>
      </c>
      <c r="D326">
        <f t="shared" si="104"/>
        <v>-3.8657685903274506</v>
      </c>
      <c r="E326">
        <f t="shared" si="105"/>
        <v>1678.1131318415239</v>
      </c>
      <c r="F326" s="23" t="e">
        <f t="shared" ca="1" si="120"/>
        <v>#NAME?</v>
      </c>
      <c r="G326">
        <f t="shared" si="106"/>
        <v>8</v>
      </c>
      <c r="H326">
        <f t="shared" si="107"/>
        <v>900</v>
      </c>
      <c r="I326" s="23">
        <f t="shared" si="108"/>
        <v>115.75166716225057</v>
      </c>
      <c r="J326">
        <f t="shared" si="109"/>
        <v>6.9113475391989809E-2</v>
      </c>
      <c r="K326" s="24" t="e">
        <f t="shared" ca="1" si="110"/>
        <v>#NAME?</v>
      </c>
      <c r="L326" s="23" t="e">
        <f t="shared" ca="1" si="102"/>
        <v>#NAME?</v>
      </c>
      <c r="M326" s="25" t="e">
        <f t="shared" ca="1" si="121"/>
        <v>#NAME?</v>
      </c>
      <c r="N326" s="26" t="e">
        <f ca="1">[1]!CEQUEL("ROCKET","AR",'Loomis-Task5(equations)'!$B$15,1,'Loomis-Task5(equations)'!$B$4,"Mass",3,"HTPB",90,"IPDI (ARC)",10,"AIR (500 K)",100,"OPT:FOX","O","OF",'Loomis-Task5(equations)'!M326,1,0,"CSTAR",FALSE,FALSE)</f>
        <v>#NAME?</v>
      </c>
      <c r="O326" s="26" t="e">
        <f t="shared" ca="1" si="111"/>
        <v>#NAME?</v>
      </c>
      <c r="P326" s="25" t="e">
        <f ca="1">[1]!CEQUEL("ROCKET","AR",'Loomis-Task5(equations)'!U326,1,'Loomis-Task5(equations)'!AC326,"Mass",3,"HTPB",90,"IPDI (ARC)",10,"AIR (500 K)",100,"OPT:FOX","O","OF",'Loomis-Task5(equations)'!M326,1,0,"ISPV",FALSE,FALSE)</f>
        <v>#NAME?</v>
      </c>
      <c r="Q326" s="23" t="e">
        <f t="shared" ca="1" si="112"/>
        <v>#NAME?</v>
      </c>
      <c r="R326" s="25" t="e">
        <f t="shared" ca="1" si="113"/>
        <v>#NAME?</v>
      </c>
      <c r="S326" s="23" t="e">
        <f t="shared" ca="1" si="125"/>
        <v>#NAME?</v>
      </c>
      <c r="T326" s="23" t="e">
        <f t="shared" ca="1" si="114"/>
        <v>#NAME?</v>
      </c>
      <c r="U326" s="25" t="e">
        <f t="shared" ca="1" si="124"/>
        <v>#NAME?</v>
      </c>
      <c r="V326" s="25" t="e">
        <f t="shared" ca="1" si="122"/>
        <v>#NAME?</v>
      </c>
      <c r="W326" s="25" t="e">
        <f t="shared" ca="1" si="115"/>
        <v>#NAME?</v>
      </c>
      <c r="X326" s="25" t="e">
        <f t="shared" ca="1" si="116"/>
        <v>#NAME?</v>
      </c>
      <c r="Y326" t="e">
        <f t="shared" ca="1" si="126"/>
        <v>#NAME?</v>
      </c>
      <c r="Z326" s="25" t="e">
        <f t="shared" ca="1" si="117"/>
        <v>#NAME?</v>
      </c>
      <c r="AA326" s="26" t="e">
        <f t="shared" ca="1" si="123"/>
        <v>#NAME?</v>
      </c>
      <c r="AB326" s="27" t="e">
        <f t="shared" ca="1" si="118"/>
        <v>#NAME?</v>
      </c>
      <c r="AC326" s="28" t="e">
        <f t="shared" ca="1" si="119"/>
        <v>#NAME?</v>
      </c>
    </row>
    <row r="327" spans="1:29" x14ac:dyDescent="0.25">
      <c r="A327">
        <v>308</v>
      </c>
      <c r="B327">
        <v>3.08</v>
      </c>
      <c r="C327">
        <f t="shared" si="103"/>
        <v>6.08</v>
      </c>
      <c r="D327">
        <f t="shared" si="104"/>
        <v>-4.4216815785210528</v>
      </c>
      <c r="E327">
        <f t="shared" si="105"/>
        <v>1680.8777333766827</v>
      </c>
      <c r="F327" s="23" t="e">
        <f t="shared" ca="1" si="120"/>
        <v>#NAME?</v>
      </c>
      <c r="G327">
        <f t="shared" si="106"/>
        <v>8</v>
      </c>
      <c r="H327">
        <f t="shared" si="107"/>
        <v>900</v>
      </c>
      <c r="I327" s="23">
        <f t="shared" si="108"/>
        <v>116.13337066966173</v>
      </c>
      <c r="J327">
        <f t="shared" si="109"/>
        <v>6.8886315396422843E-2</v>
      </c>
      <c r="K327" s="24" t="e">
        <f t="shared" ca="1" si="110"/>
        <v>#NAME?</v>
      </c>
      <c r="L327" s="23" t="e">
        <f t="shared" ca="1" si="102"/>
        <v>#NAME?</v>
      </c>
      <c r="M327" s="25" t="e">
        <f t="shared" ca="1" si="121"/>
        <v>#NAME?</v>
      </c>
      <c r="N327" s="26" t="e">
        <f ca="1">[1]!CEQUEL("ROCKET","AR",'Loomis-Task5(equations)'!$B$15,1,'Loomis-Task5(equations)'!$B$4,"Mass",3,"HTPB",90,"IPDI (ARC)",10,"AIR (500 K)",100,"OPT:FOX","O","OF",'Loomis-Task5(equations)'!M327,1,0,"CSTAR",FALSE,FALSE)</f>
        <v>#NAME?</v>
      </c>
      <c r="O327" s="26" t="e">
        <f t="shared" ca="1" si="111"/>
        <v>#NAME?</v>
      </c>
      <c r="P327" s="25" t="e">
        <f ca="1">[1]!CEQUEL("ROCKET","AR",'Loomis-Task5(equations)'!U327,1,'Loomis-Task5(equations)'!AC327,"Mass",3,"HTPB",90,"IPDI (ARC)",10,"AIR (500 K)",100,"OPT:FOX","O","OF",'Loomis-Task5(equations)'!M327,1,0,"ISPV",FALSE,FALSE)</f>
        <v>#NAME?</v>
      </c>
      <c r="Q327" s="23" t="e">
        <f t="shared" ca="1" si="112"/>
        <v>#NAME?</v>
      </c>
      <c r="R327" s="25" t="e">
        <f t="shared" ca="1" si="113"/>
        <v>#NAME?</v>
      </c>
      <c r="S327" s="23" t="e">
        <f t="shared" ca="1" si="125"/>
        <v>#NAME?</v>
      </c>
      <c r="T327" s="23" t="e">
        <f t="shared" ca="1" si="114"/>
        <v>#NAME?</v>
      </c>
      <c r="U327" s="25" t="e">
        <f t="shared" ca="1" si="124"/>
        <v>#NAME?</v>
      </c>
      <c r="V327" s="25" t="e">
        <f t="shared" ca="1" si="122"/>
        <v>#NAME?</v>
      </c>
      <c r="W327" s="25" t="e">
        <f t="shared" ca="1" si="115"/>
        <v>#NAME?</v>
      </c>
      <c r="X327" s="25" t="e">
        <f t="shared" ca="1" si="116"/>
        <v>#NAME?</v>
      </c>
      <c r="Y327" t="e">
        <f t="shared" ca="1" si="126"/>
        <v>#NAME?</v>
      </c>
      <c r="Z327" s="25" t="e">
        <f t="shared" ca="1" si="117"/>
        <v>#NAME?</v>
      </c>
      <c r="AA327" s="26" t="e">
        <f t="shared" ca="1" si="123"/>
        <v>#NAME?</v>
      </c>
      <c r="AB327" s="27" t="e">
        <f t="shared" ca="1" si="118"/>
        <v>#NAME?</v>
      </c>
      <c r="AC327" s="28" t="e">
        <f t="shared" ca="1" si="119"/>
        <v>#NAME?</v>
      </c>
    </row>
    <row r="328" spans="1:29" x14ac:dyDescent="0.25">
      <c r="A328">
        <v>309</v>
      </c>
      <c r="B328">
        <v>3.09</v>
      </c>
      <c r="C328">
        <f t="shared" si="103"/>
        <v>6.09</v>
      </c>
      <c r="D328">
        <f t="shared" si="104"/>
        <v>-4.9785096498227901</v>
      </c>
      <c r="E328">
        <f t="shared" si="105"/>
        <v>1683.642334911842</v>
      </c>
      <c r="F328" s="23" t="e">
        <f t="shared" ca="1" si="120"/>
        <v>#NAME?</v>
      </c>
      <c r="G328">
        <f t="shared" si="106"/>
        <v>8</v>
      </c>
      <c r="H328">
        <f t="shared" si="107"/>
        <v>900</v>
      </c>
      <c r="I328" s="23">
        <f t="shared" si="108"/>
        <v>116.51570249560359</v>
      </c>
      <c r="J328">
        <f t="shared" si="109"/>
        <v>6.8660273496628996E-2</v>
      </c>
      <c r="K328" s="24" t="e">
        <f t="shared" ca="1" si="110"/>
        <v>#NAME?</v>
      </c>
      <c r="L328" s="23" t="e">
        <f t="shared" ca="1" si="102"/>
        <v>#NAME?</v>
      </c>
      <c r="M328" s="25" t="e">
        <f t="shared" ca="1" si="121"/>
        <v>#NAME?</v>
      </c>
      <c r="N328" s="26" t="e">
        <f ca="1">[1]!CEQUEL("ROCKET","AR",'Loomis-Task5(equations)'!$B$15,1,'Loomis-Task5(equations)'!$B$4,"Mass",3,"HTPB",90,"IPDI (ARC)",10,"AIR (500 K)",100,"OPT:FOX","O","OF",'Loomis-Task5(equations)'!M328,1,0,"CSTAR",FALSE,FALSE)</f>
        <v>#NAME?</v>
      </c>
      <c r="O328" s="26" t="e">
        <f t="shared" ca="1" si="111"/>
        <v>#NAME?</v>
      </c>
      <c r="P328" s="25" t="e">
        <f ca="1">[1]!CEQUEL("ROCKET","AR",'Loomis-Task5(equations)'!U328,1,'Loomis-Task5(equations)'!AC328,"Mass",3,"HTPB",90,"IPDI (ARC)",10,"AIR (500 K)",100,"OPT:FOX","O","OF",'Loomis-Task5(equations)'!M328,1,0,"ISPV",FALSE,FALSE)</f>
        <v>#NAME?</v>
      </c>
      <c r="Q328" s="23" t="e">
        <f t="shared" ca="1" si="112"/>
        <v>#NAME?</v>
      </c>
      <c r="R328" s="25" t="e">
        <f t="shared" ca="1" si="113"/>
        <v>#NAME?</v>
      </c>
      <c r="S328" s="23" t="e">
        <f t="shared" ca="1" si="125"/>
        <v>#NAME?</v>
      </c>
      <c r="T328" s="23" t="e">
        <f t="shared" ca="1" si="114"/>
        <v>#NAME?</v>
      </c>
      <c r="U328" s="25" t="e">
        <f t="shared" ca="1" si="124"/>
        <v>#NAME?</v>
      </c>
      <c r="V328" s="25" t="e">
        <f t="shared" ca="1" si="122"/>
        <v>#NAME?</v>
      </c>
      <c r="W328" s="25" t="e">
        <f t="shared" ca="1" si="115"/>
        <v>#NAME?</v>
      </c>
      <c r="X328" s="25" t="e">
        <f t="shared" ca="1" si="116"/>
        <v>#NAME?</v>
      </c>
      <c r="Y328" t="e">
        <f t="shared" ca="1" si="126"/>
        <v>#NAME?</v>
      </c>
      <c r="Z328" s="25" t="e">
        <f t="shared" ca="1" si="117"/>
        <v>#NAME?</v>
      </c>
      <c r="AA328" s="26" t="e">
        <f t="shared" ca="1" si="123"/>
        <v>#NAME?</v>
      </c>
      <c r="AB328" s="27" t="e">
        <f t="shared" ca="1" si="118"/>
        <v>#NAME?</v>
      </c>
      <c r="AC328" s="28" t="e">
        <f t="shared" ca="1" si="119"/>
        <v>#NAME?</v>
      </c>
    </row>
    <row r="329" spans="1:29" x14ac:dyDescent="0.25">
      <c r="A329">
        <v>310</v>
      </c>
      <c r="B329">
        <v>3.1</v>
      </c>
      <c r="C329">
        <f t="shared" si="103"/>
        <v>6.1</v>
      </c>
      <c r="D329">
        <f t="shared" si="104"/>
        <v>-5.536252804232662</v>
      </c>
      <c r="E329">
        <f t="shared" si="105"/>
        <v>1686.4069364470008</v>
      </c>
      <c r="F329" s="23" t="e">
        <f t="shared" ca="1" si="120"/>
        <v>#NAME?</v>
      </c>
      <c r="G329">
        <f t="shared" si="106"/>
        <v>8</v>
      </c>
      <c r="H329">
        <f t="shared" si="107"/>
        <v>900</v>
      </c>
      <c r="I329" s="23">
        <f t="shared" si="108"/>
        <v>116.89866264007618</v>
      </c>
      <c r="J329">
        <f t="shared" si="109"/>
        <v>6.8435342366845633E-2</v>
      </c>
      <c r="K329" s="24" t="e">
        <f t="shared" ca="1" si="110"/>
        <v>#NAME?</v>
      </c>
      <c r="L329" s="23" t="e">
        <f t="shared" ca="1" si="102"/>
        <v>#NAME?</v>
      </c>
      <c r="M329" s="25" t="e">
        <f t="shared" ca="1" si="121"/>
        <v>#NAME?</v>
      </c>
      <c r="N329" s="26" t="e">
        <f ca="1">[1]!CEQUEL("ROCKET","AR",'Loomis-Task5(equations)'!$B$15,1,'Loomis-Task5(equations)'!$B$4,"Mass",3,"HTPB",90,"IPDI (ARC)",10,"AIR (500 K)",100,"OPT:FOX","O","OF",'Loomis-Task5(equations)'!M329,1,0,"CSTAR",FALSE,FALSE)</f>
        <v>#NAME?</v>
      </c>
      <c r="O329" s="26" t="e">
        <f t="shared" ca="1" si="111"/>
        <v>#NAME?</v>
      </c>
      <c r="P329" s="25" t="e">
        <f ca="1">[1]!CEQUEL("ROCKET","AR",'Loomis-Task5(equations)'!U329,1,'Loomis-Task5(equations)'!AC329,"Mass",3,"HTPB",90,"IPDI (ARC)",10,"AIR (500 K)",100,"OPT:FOX","O","OF",'Loomis-Task5(equations)'!M329,1,0,"ISPV",FALSE,FALSE)</f>
        <v>#NAME?</v>
      </c>
      <c r="Q329" s="23" t="e">
        <f t="shared" ca="1" si="112"/>
        <v>#NAME?</v>
      </c>
      <c r="R329" s="25" t="e">
        <f t="shared" ca="1" si="113"/>
        <v>#NAME?</v>
      </c>
      <c r="S329" s="23" t="e">
        <f t="shared" ca="1" si="125"/>
        <v>#NAME?</v>
      </c>
      <c r="T329" s="23" t="e">
        <f t="shared" ca="1" si="114"/>
        <v>#NAME?</v>
      </c>
      <c r="U329" s="25" t="e">
        <f t="shared" ca="1" si="124"/>
        <v>#NAME?</v>
      </c>
      <c r="V329" s="25" t="e">
        <f t="shared" ca="1" si="122"/>
        <v>#NAME?</v>
      </c>
      <c r="W329" s="25" t="e">
        <f t="shared" ca="1" si="115"/>
        <v>#NAME?</v>
      </c>
      <c r="X329" s="25" t="e">
        <f t="shared" ca="1" si="116"/>
        <v>#NAME?</v>
      </c>
      <c r="Y329" t="e">
        <f t="shared" ca="1" si="126"/>
        <v>#NAME?</v>
      </c>
      <c r="Z329" s="25" t="e">
        <f t="shared" ca="1" si="117"/>
        <v>#NAME?</v>
      </c>
      <c r="AA329" s="26" t="e">
        <f t="shared" ca="1" si="123"/>
        <v>#NAME?</v>
      </c>
      <c r="AB329" s="27" t="e">
        <f t="shared" ca="1" si="118"/>
        <v>#NAME?</v>
      </c>
      <c r="AC329" s="28" t="e">
        <f t="shared" ca="1" si="119"/>
        <v>#NAME?</v>
      </c>
    </row>
    <row r="330" spans="1:29" x14ac:dyDescent="0.25">
      <c r="A330">
        <v>311</v>
      </c>
      <c r="B330">
        <v>3.11</v>
      </c>
      <c r="C330">
        <f t="shared" si="103"/>
        <v>6.1099999999999994</v>
      </c>
      <c r="D330">
        <f t="shared" si="104"/>
        <v>-6.0949110417506711</v>
      </c>
      <c r="E330">
        <f t="shared" si="105"/>
        <v>1689.1715379821599</v>
      </c>
      <c r="F330" s="23" t="e">
        <f t="shared" ca="1" si="120"/>
        <v>#NAME?</v>
      </c>
      <c r="G330">
        <f t="shared" si="106"/>
        <v>8</v>
      </c>
      <c r="H330">
        <f t="shared" si="107"/>
        <v>900</v>
      </c>
      <c r="I330" s="23">
        <f t="shared" si="108"/>
        <v>117.28225110307949</v>
      </c>
      <c r="J330">
        <f t="shared" si="109"/>
        <v>6.8211514741210011E-2</v>
      </c>
      <c r="K330" s="24" t="e">
        <f t="shared" ca="1" si="110"/>
        <v>#NAME?</v>
      </c>
      <c r="L330" s="23" t="e">
        <f t="shared" ca="1" si="102"/>
        <v>#NAME?</v>
      </c>
      <c r="M330" s="25" t="e">
        <f t="shared" ca="1" si="121"/>
        <v>#NAME?</v>
      </c>
      <c r="N330" s="26" t="e">
        <f ca="1">[1]!CEQUEL("ROCKET","AR",'Loomis-Task5(equations)'!$B$15,1,'Loomis-Task5(equations)'!$B$4,"Mass",3,"HTPB",90,"IPDI (ARC)",10,"AIR (500 K)",100,"OPT:FOX","O","OF",'Loomis-Task5(equations)'!M330,1,0,"CSTAR",FALSE,FALSE)</f>
        <v>#NAME?</v>
      </c>
      <c r="O330" s="26" t="e">
        <f t="shared" ca="1" si="111"/>
        <v>#NAME?</v>
      </c>
      <c r="P330" s="25" t="e">
        <f ca="1">[1]!CEQUEL("ROCKET","AR",'Loomis-Task5(equations)'!U330,1,'Loomis-Task5(equations)'!AC330,"Mass",3,"HTPB",90,"IPDI (ARC)",10,"AIR (500 K)",100,"OPT:FOX","O","OF",'Loomis-Task5(equations)'!M330,1,0,"ISPV",FALSE,FALSE)</f>
        <v>#NAME?</v>
      </c>
      <c r="Q330" s="23" t="e">
        <f t="shared" ca="1" si="112"/>
        <v>#NAME?</v>
      </c>
      <c r="R330" s="25" t="e">
        <f t="shared" ca="1" si="113"/>
        <v>#NAME?</v>
      </c>
      <c r="S330" s="23" t="e">
        <f t="shared" ca="1" si="125"/>
        <v>#NAME?</v>
      </c>
      <c r="T330" s="23" t="e">
        <f t="shared" ca="1" si="114"/>
        <v>#NAME?</v>
      </c>
      <c r="U330" s="25" t="e">
        <f t="shared" ca="1" si="124"/>
        <v>#NAME?</v>
      </c>
      <c r="V330" s="25" t="e">
        <f t="shared" ca="1" si="122"/>
        <v>#NAME?</v>
      </c>
      <c r="W330" s="25" t="e">
        <f t="shared" ca="1" si="115"/>
        <v>#NAME?</v>
      </c>
      <c r="X330" s="25" t="e">
        <f t="shared" ca="1" si="116"/>
        <v>#NAME?</v>
      </c>
      <c r="Y330" t="e">
        <f t="shared" ca="1" si="126"/>
        <v>#NAME?</v>
      </c>
      <c r="Z330" s="25" t="e">
        <f t="shared" ca="1" si="117"/>
        <v>#NAME?</v>
      </c>
      <c r="AA330" s="26" t="e">
        <f t="shared" ca="1" si="123"/>
        <v>#NAME?</v>
      </c>
      <c r="AB330" s="27" t="e">
        <f t="shared" ca="1" si="118"/>
        <v>#NAME?</v>
      </c>
      <c r="AC330" s="28" t="e">
        <f t="shared" ca="1" si="119"/>
        <v>#NAME?</v>
      </c>
    </row>
    <row r="331" spans="1:29" x14ac:dyDescent="0.25">
      <c r="A331">
        <v>312</v>
      </c>
      <c r="B331">
        <v>3.12</v>
      </c>
      <c r="C331">
        <f t="shared" si="103"/>
        <v>6.12</v>
      </c>
      <c r="D331">
        <f t="shared" si="104"/>
        <v>-6.6544843623768797</v>
      </c>
      <c r="E331">
        <f t="shared" si="105"/>
        <v>1691.9361395173191</v>
      </c>
      <c r="F331" s="23" t="e">
        <f t="shared" ca="1" si="120"/>
        <v>#NAME?</v>
      </c>
      <c r="G331">
        <f t="shared" si="106"/>
        <v>8</v>
      </c>
      <c r="H331">
        <f t="shared" si="107"/>
        <v>900</v>
      </c>
      <c r="I331" s="23">
        <f t="shared" si="108"/>
        <v>117.66646788461355</v>
      </c>
      <c r="J331">
        <f t="shared" si="109"/>
        <v>6.7988783413172424E-2</v>
      </c>
      <c r="K331" s="24" t="e">
        <f t="shared" ca="1" si="110"/>
        <v>#NAME?</v>
      </c>
      <c r="L331" s="23" t="e">
        <f t="shared" ca="1" si="102"/>
        <v>#NAME?</v>
      </c>
      <c r="M331" s="25" t="e">
        <f t="shared" ca="1" si="121"/>
        <v>#NAME?</v>
      </c>
      <c r="N331" s="26" t="e">
        <f ca="1">[1]!CEQUEL("ROCKET","AR",'Loomis-Task5(equations)'!$B$15,1,'Loomis-Task5(equations)'!$B$4,"Mass",3,"HTPB",90,"IPDI (ARC)",10,"AIR (500 K)",100,"OPT:FOX","O","OF",'Loomis-Task5(equations)'!M331,1,0,"CSTAR",FALSE,FALSE)</f>
        <v>#NAME?</v>
      </c>
      <c r="O331" s="26" t="e">
        <f t="shared" ca="1" si="111"/>
        <v>#NAME?</v>
      </c>
      <c r="P331" s="25" t="e">
        <f ca="1">[1]!CEQUEL("ROCKET","AR",'Loomis-Task5(equations)'!U331,1,'Loomis-Task5(equations)'!AC331,"Mass",3,"HTPB",90,"IPDI (ARC)",10,"AIR (500 K)",100,"OPT:FOX","O","OF",'Loomis-Task5(equations)'!M331,1,0,"ISPV",FALSE,FALSE)</f>
        <v>#NAME?</v>
      </c>
      <c r="Q331" s="23" t="e">
        <f t="shared" ca="1" si="112"/>
        <v>#NAME?</v>
      </c>
      <c r="R331" s="25" t="e">
        <f t="shared" ca="1" si="113"/>
        <v>#NAME?</v>
      </c>
      <c r="S331" s="23" t="e">
        <f t="shared" ca="1" si="125"/>
        <v>#NAME?</v>
      </c>
      <c r="T331" s="23" t="e">
        <f t="shared" ca="1" si="114"/>
        <v>#NAME?</v>
      </c>
      <c r="U331" s="25" t="e">
        <f t="shared" ca="1" si="124"/>
        <v>#NAME?</v>
      </c>
      <c r="V331" s="25" t="e">
        <f t="shared" ca="1" si="122"/>
        <v>#NAME?</v>
      </c>
      <c r="W331" s="25" t="e">
        <f t="shared" ca="1" si="115"/>
        <v>#NAME?</v>
      </c>
      <c r="X331" s="25" t="e">
        <f t="shared" ca="1" si="116"/>
        <v>#NAME?</v>
      </c>
      <c r="Y331" t="e">
        <f t="shared" ca="1" si="126"/>
        <v>#NAME?</v>
      </c>
      <c r="Z331" s="25" t="e">
        <f t="shared" ca="1" si="117"/>
        <v>#NAME?</v>
      </c>
      <c r="AA331" s="26" t="e">
        <f t="shared" ca="1" si="123"/>
        <v>#NAME?</v>
      </c>
      <c r="AB331" s="27" t="e">
        <f t="shared" ca="1" si="118"/>
        <v>#NAME?</v>
      </c>
      <c r="AC331" s="28" t="e">
        <f t="shared" ca="1" si="119"/>
        <v>#NAME?</v>
      </c>
    </row>
    <row r="332" spans="1:29" x14ac:dyDescent="0.25">
      <c r="A332">
        <v>313</v>
      </c>
      <c r="B332">
        <v>3.13</v>
      </c>
      <c r="C332">
        <f t="shared" si="103"/>
        <v>6.13</v>
      </c>
      <c r="D332">
        <f t="shared" si="104"/>
        <v>-7.2149727661111909</v>
      </c>
      <c r="E332">
        <f t="shared" si="105"/>
        <v>1694.700741052478</v>
      </c>
      <c r="F332" s="23" t="e">
        <f t="shared" ca="1" si="120"/>
        <v>#NAME?</v>
      </c>
      <c r="G332">
        <f t="shared" si="106"/>
        <v>8</v>
      </c>
      <c r="H332">
        <f t="shared" si="107"/>
        <v>900</v>
      </c>
      <c r="I332" s="23">
        <f t="shared" si="108"/>
        <v>118.0513129846783</v>
      </c>
      <c r="J332">
        <f t="shared" si="109"/>
        <v>6.776714123491627E-2</v>
      </c>
      <c r="K332" s="24" t="e">
        <f t="shared" ca="1" si="110"/>
        <v>#NAME?</v>
      </c>
      <c r="L332" s="23" t="e">
        <f t="shared" ca="1" si="102"/>
        <v>#NAME?</v>
      </c>
      <c r="M332" s="25" t="e">
        <f t="shared" ca="1" si="121"/>
        <v>#NAME?</v>
      </c>
      <c r="N332" s="26" t="e">
        <f ca="1">[1]!CEQUEL("ROCKET","AR",'Loomis-Task5(equations)'!$B$15,1,'Loomis-Task5(equations)'!$B$4,"Mass",3,"HTPB",90,"IPDI (ARC)",10,"AIR (500 K)",100,"OPT:FOX","O","OF",'Loomis-Task5(equations)'!M332,1,0,"CSTAR",FALSE,FALSE)</f>
        <v>#NAME?</v>
      </c>
      <c r="O332" s="26" t="e">
        <f t="shared" ca="1" si="111"/>
        <v>#NAME?</v>
      </c>
      <c r="P332" s="25" t="e">
        <f ca="1">[1]!CEQUEL("ROCKET","AR",'Loomis-Task5(equations)'!U332,1,'Loomis-Task5(equations)'!AC332,"Mass",3,"HTPB",90,"IPDI (ARC)",10,"AIR (500 K)",100,"OPT:FOX","O","OF",'Loomis-Task5(equations)'!M332,1,0,"ISPV",FALSE,FALSE)</f>
        <v>#NAME?</v>
      </c>
      <c r="Q332" s="23" t="e">
        <f t="shared" ca="1" si="112"/>
        <v>#NAME?</v>
      </c>
      <c r="R332" s="25" t="e">
        <f t="shared" ca="1" si="113"/>
        <v>#NAME?</v>
      </c>
      <c r="S332" s="23" t="e">
        <f t="shared" ca="1" si="125"/>
        <v>#NAME?</v>
      </c>
      <c r="T332" s="23" t="e">
        <f t="shared" ca="1" si="114"/>
        <v>#NAME?</v>
      </c>
      <c r="U332" s="25" t="e">
        <f t="shared" ca="1" si="124"/>
        <v>#NAME?</v>
      </c>
      <c r="V332" s="25" t="e">
        <f t="shared" ca="1" si="122"/>
        <v>#NAME?</v>
      </c>
      <c r="W332" s="25" t="e">
        <f t="shared" ca="1" si="115"/>
        <v>#NAME?</v>
      </c>
      <c r="X332" s="25" t="e">
        <f t="shared" ca="1" si="116"/>
        <v>#NAME?</v>
      </c>
      <c r="Y332" t="e">
        <f t="shared" ca="1" si="126"/>
        <v>#NAME?</v>
      </c>
      <c r="Z332" s="25" t="e">
        <f t="shared" ca="1" si="117"/>
        <v>#NAME?</v>
      </c>
      <c r="AA332" s="26" t="e">
        <f t="shared" ca="1" si="123"/>
        <v>#NAME?</v>
      </c>
      <c r="AB332" s="27" t="e">
        <f t="shared" ca="1" si="118"/>
        <v>#NAME?</v>
      </c>
      <c r="AC332" s="28" t="e">
        <f t="shared" ca="1" si="119"/>
        <v>#NAME?</v>
      </c>
    </row>
    <row r="333" spans="1:29" x14ac:dyDescent="0.25">
      <c r="A333">
        <v>314</v>
      </c>
      <c r="B333">
        <v>3.14</v>
      </c>
      <c r="C333">
        <f t="shared" si="103"/>
        <v>6.1400000000000006</v>
      </c>
      <c r="D333">
        <f t="shared" si="104"/>
        <v>-7.7763762529536384</v>
      </c>
      <c r="E333">
        <f t="shared" si="105"/>
        <v>1697.4653425876372</v>
      </c>
      <c r="F333" s="23" t="e">
        <f t="shared" ca="1" si="120"/>
        <v>#NAME?</v>
      </c>
      <c r="G333">
        <f t="shared" si="106"/>
        <v>8</v>
      </c>
      <c r="H333">
        <f t="shared" si="107"/>
        <v>900</v>
      </c>
      <c r="I333" s="23">
        <f t="shared" si="108"/>
        <v>118.43678640327377</v>
      </c>
      <c r="J333">
        <f t="shared" si="109"/>
        <v>6.754658111678441E-2</v>
      </c>
      <c r="K333" s="24" t="e">
        <f t="shared" ca="1" si="110"/>
        <v>#NAME?</v>
      </c>
      <c r="L333" s="23" t="e">
        <f t="shared" ca="1" si="102"/>
        <v>#NAME?</v>
      </c>
      <c r="M333" s="25" t="e">
        <f t="shared" ca="1" si="121"/>
        <v>#NAME?</v>
      </c>
      <c r="N333" s="26" t="e">
        <f ca="1">[1]!CEQUEL("ROCKET","AR",'Loomis-Task5(equations)'!$B$15,1,'Loomis-Task5(equations)'!$B$4,"Mass",3,"HTPB",90,"IPDI (ARC)",10,"AIR (500 K)",100,"OPT:FOX","O","OF",'Loomis-Task5(equations)'!M333,1,0,"CSTAR",FALSE,FALSE)</f>
        <v>#NAME?</v>
      </c>
      <c r="O333" s="26" t="e">
        <f t="shared" ca="1" si="111"/>
        <v>#NAME?</v>
      </c>
      <c r="P333" s="25" t="e">
        <f ca="1">[1]!CEQUEL("ROCKET","AR",'Loomis-Task5(equations)'!U333,1,'Loomis-Task5(equations)'!AC333,"Mass",3,"HTPB",90,"IPDI (ARC)",10,"AIR (500 K)",100,"OPT:FOX","O","OF",'Loomis-Task5(equations)'!M333,1,0,"ISPV",FALSE,FALSE)</f>
        <v>#NAME?</v>
      </c>
      <c r="Q333" s="23" t="e">
        <f t="shared" ca="1" si="112"/>
        <v>#NAME?</v>
      </c>
      <c r="R333" s="25" t="e">
        <f t="shared" ca="1" si="113"/>
        <v>#NAME?</v>
      </c>
      <c r="S333" s="23" t="e">
        <f t="shared" ca="1" si="125"/>
        <v>#NAME?</v>
      </c>
      <c r="T333" s="23" t="e">
        <f t="shared" ca="1" si="114"/>
        <v>#NAME?</v>
      </c>
      <c r="U333" s="25" t="e">
        <f t="shared" ca="1" si="124"/>
        <v>#NAME?</v>
      </c>
      <c r="V333" s="25" t="e">
        <f t="shared" ca="1" si="122"/>
        <v>#NAME?</v>
      </c>
      <c r="W333" s="25" t="e">
        <f t="shared" ca="1" si="115"/>
        <v>#NAME?</v>
      </c>
      <c r="X333" s="25" t="e">
        <f t="shared" ca="1" si="116"/>
        <v>#NAME?</v>
      </c>
      <c r="Y333" t="e">
        <f t="shared" ca="1" si="126"/>
        <v>#NAME?</v>
      </c>
      <c r="Z333" s="25" t="e">
        <f t="shared" ca="1" si="117"/>
        <v>#NAME?</v>
      </c>
      <c r="AA333" s="26" t="e">
        <f t="shared" ca="1" si="123"/>
        <v>#NAME?</v>
      </c>
      <c r="AB333" s="27" t="e">
        <f t="shared" ca="1" si="118"/>
        <v>#NAME?</v>
      </c>
      <c r="AC333" s="28" t="e">
        <f t="shared" ca="1" si="119"/>
        <v>#NAME?</v>
      </c>
    </row>
    <row r="334" spans="1:29" x14ac:dyDescent="0.25">
      <c r="A334">
        <v>315</v>
      </c>
      <c r="B334">
        <v>3.15</v>
      </c>
      <c r="C334">
        <f t="shared" si="103"/>
        <v>6.15</v>
      </c>
      <c r="D334">
        <f t="shared" si="104"/>
        <v>-8.3386948229042215</v>
      </c>
      <c r="E334">
        <f t="shared" si="105"/>
        <v>1700.2299441227963</v>
      </c>
      <c r="F334" s="23" t="e">
        <f t="shared" ca="1" si="120"/>
        <v>#NAME?</v>
      </c>
      <c r="G334">
        <f t="shared" si="106"/>
        <v>8</v>
      </c>
      <c r="H334">
        <f t="shared" si="107"/>
        <v>900</v>
      </c>
      <c r="I334" s="23">
        <f t="shared" si="108"/>
        <v>118.82288814039997</v>
      </c>
      <c r="J334">
        <f t="shared" si="109"/>
        <v>6.7327096026712274E-2</v>
      </c>
      <c r="K334" s="24" t="e">
        <f t="shared" ca="1" si="110"/>
        <v>#NAME?</v>
      </c>
      <c r="L334" s="23" t="e">
        <f t="shared" ca="1" si="102"/>
        <v>#NAME?</v>
      </c>
      <c r="M334" s="25" t="e">
        <f t="shared" ca="1" si="121"/>
        <v>#NAME?</v>
      </c>
      <c r="N334" s="26" t="e">
        <f ca="1">[1]!CEQUEL("ROCKET","AR",'Loomis-Task5(equations)'!$B$15,1,'Loomis-Task5(equations)'!$B$4,"Mass",3,"HTPB",90,"IPDI (ARC)",10,"AIR (500 K)",100,"OPT:FOX","O","OF",'Loomis-Task5(equations)'!M334,1,0,"CSTAR",FALSE,FALSE)</f>
        <v>#NAME?</v>
      </c>
      <c r="O334" s="26" t="e">
        <f t="shared" ca="1" si="111"/>
        <v>#NAME?</v>
      </c>
      <c r="P334" s="25" t="e">
        <f ca="1">[1]!CEQUEL("ROCKET","AR",'Loomis-Task5(equations)'!U334,1,'Loomis-Task5(equations)'!AC334,"Mass",3,"HTPB",90,"IPDI (ARC)",10,"AIR (500 K)",100,"OPT:FOX","O","OF",'Loomis-Task5(equations)'!M334,1,0,"ISPV",FALSE,FALSE)</f>
        <v>#NAME?</v>
      </c>
      <c r="Q334" s="23" t="e">
        <f t="shared" ca="1" si="112"/>
        <v>#NAME?</v>
      </c>
      <c r="R334" s="25" t="e">
        <f t="shared" ca="1" si="113"/>
        <v>#NAME?</v>
      </c>
      <c r="S334" s="23" t="e">
        <f t="shared" ca="1" si="125"/>
        <v>#NAME?</v>
      </c>
      <c r="T334" s="23" t="e">
        <f t="shared" ca="1" si="114"/>
        <v>#NAME?</v>
      </c>
      <c r="U334" s="25" t="e">
        <f t="shared" ca="1" si="124"/>
        <v>#NAME?</v>
      </c>
      <c r="V334" s="25" t="e">
        <f t="shared" ca="1" si="122"/>
        <v>#NAME?</v>
      </c>
      <c r="W334" s="25" t="e">
        <f t="shared" ca="1" si="115"/>
        <v>#NAME?</v>
      </c>
      <c r="X334" s="25" t="e">
        <f t="shared" ca="1" si="116"/>
        <v>#NAME?</v>
      </c>
      <c r="Y334" t="e">
        <f t="shared" ca="1" si="126"/>
        <v>#NAME?</v>
      </c>
      <c r="Z334" s="25" t="e">
        <f t="shared" ca="1" si="117"/>
        <v>#NAME?</v>
      </c>
      <c r="AA334" s="26" t="e">
        <f t="shared" ca="1" si="123"/>
        <v>#NAME?</v>
      </c>
      <c r="AB334" s="27" t="e">
        <f t="shared" ca="1" si="118"/>
        <v>#NAME?</v>
      </c>
      <c r="AC334" s="28" t="e">
        <f t="shared" ca="1" si="119"/>
        <v>#NAME?</v>
      </c>
    </row>
    <row r="335" spans="1:29" x14ac:dyDescent="0.25">
      <c r="A335">
        <v>316</v>
      </c>
      <c r="B335">
        <v>3.16</v>
      </c>
      <c r="C335">
        <f t="shared" si="103"/>
        <v>6.16</v>
      </c>
      <c r="D335">
        <f t="shared" si="104"/>
        <v>-8.9019284759629063</v>
      </c>
      <c r="E335">
        <f t="shared" si="105"/>
        <v>1702.9945456579551</v>
      </c>
      <c r="F335" s="23" t="e">
        <f t="shared" ca="1" si="120"/>
        <v>#NAME?</v>
      </c>
      <c r="G335">
        <f t="shared" si="106"/>
        <v>8</v>
      </c>
      <c r="H335">
        <f t="shared" si="107"/>
        <v>900</v>
      </c>
      <c r="I335" s="23">
        <f t="shared" si="108"/>
        <v>119.20961819605685</v>
      </c>
      <c r="J335">
        <f t="shared" si="109"/>
        <v>6.7108678989667464E-2</v>
      </c>
      <c r="K335" s="24" t="e">
        <f t="shared" ca="1" si="110"/>
        <v>#NAME?</v>
      </c>
      <c r="L335" s="23" t="e">
        <f t="shared" ca="1" si="102"/>
        <v>#NAME?</v>
      </c>
      <c r="M335" s="25" t="e">
        <f t="shared" ca="1" si="121"/>
        <v>#NAME?</v>
      </c>
      <c r="N335" s="26" t="e">
        <f ca="1">[1]!CEQUEL("ROCKET","AR",'Loomis-Task5(equations)'!$B$15,1,'Loomis-Task5(equations)'!$B$4,"Mass",3,"HTPB",90,"IPDI (ARC)",10,"AIR (500 K)",100,"OPT:FOX","O","OF",'Loomis-Task5(equations)'!M335,1,0,"CSTAR",FALSE,FALSE)</f>
        <v>#NAME?</v>
      </c>
      <c r="O335" s="26" t="e">
        <f t="shared" ca="1" si="111"/>
        <v>#NAME?</v>
      </c>
      <c r="P335" s="25" t="e">
        <f ca="1">[1]!CEQUEL("ROCKET","AR",'Loomis-Task5(equations)'!U335,1,'Loomis-Task5(equations)'!AC335,"Mass",3,"HTPB",90,"IPDI (ARC)",10,"AIR (500 K)",100,"OPT:FOX","O","OF",'Loomis-Task5(equations)'!M335,1,0,"ISPV",FALSE,FALSE)</f>
        <v>#NAME?</v>
      </c>
      <c r="Q335" s="23" t="e">
        <f t="shared" ca="1" si="112"/>
        <v>#NAME?</v>
      </c>
      <c r="R335" s="25" t="e">
        <f t="shared" ca="1" si="113"/>
        <v>#NAME?</v>
      </c>
      <c r="S335" s="23" t="e">
        <f t="shared" ca="1" si="125"/>
        <v>#NAME?</v>
      </c>
      <c r="T335" s="23" t="e">
        <f t="shared" ca="1" si="114"/>
        <v>#NAME?</v>
      </c>
      <c r="U335" s="25" t="e">
        <f t="shared" ca="1" si="124"/>
        <v>#NAME?</v>
      </c>
      <c r="V335" s="25" t="e">
        <f t="shared" ca="1" si="122"/>
        <v>#NAME?</v>
      </c>
      <c r="W335" s="25" t="e">
        <f t="shared" ca="1" si="115"/>
        <v>#NAME?</v>
      </c>
      <c r="X335" s="25" t="e">
        <f t="shared" ca="1" si="116"/>
        <v>#NAME?</v>
      </c>
      <c r="Y335" t="e">
        <f t="shared" ca="1" si="126"/>
        <v>#NAME?</v>
      </c>
      <c r="Z335" s="25" t="e">
        <f t="shared" ca="1" si="117"/>
        <v>#NAME?</v>
      </c>
      <c r="AA335" s="26" t="e">
        <f t="shared" ca="1" si="123"/>
        <v>#NAME?</v>
      </c>
      <c r="AB335" s="27" t="e">
        <f t="shared" ca="1" si="118"/>
        <v>#NAME?</v>
      </c>
      <c r="AC335" s="28" t="e">
        <f t="shared" ca="1" si="119"/>
        <v>#NAME?</v>
      </c>
    </row>
    <row r="336" spans="1:29" x14ac:dyDescent="0.25">
      <c r="A336">
        <v>317</v>
      </c>
      <c r="B336">
        <v>3.17</v>
      </c>
      <c r="C336">
        <f t="shared" si="103"/>
        <v>6.17</v>
      </c>
      <c r="D336">
        <f t="shared" si="104"/>
        <v>-9.4660772121297612</v>
      </c>
      <c r="E336">
        <f t="shared" si="105"/>
        <v>1705.7591471931139</v>
      </c>
      <c r="F336" s="23" t="e">
        <f t="shared" ca="1" si="120"/>
        <v>#NAME?</v>
      </c>
      <c r="G336">
        <f t="shared" si="106"/>
        <v>8</v>
      </c>
      <c r="H336">
        <f t="shared" si="107"/>
        <v>900</v>
      </c>
      <c r="I336" s="23">
        <f t="shared" si="108"/>
        <v>119.59697657024448</v>
      </c>
      <c r="J336">
        <f t="shared" si="109"/>
        <v>6.6891323087095389E-2</v>
      </c>
      <c r="K336" s="24" t="e">
        <f t="shared" ca="1" si="110"/>
        <v>#NAME?</v>
      </c>
      <c r="L336" s="23" t="e">
        <f t="shared" ca="1" si="102"/>
        <v>#NAME?</v>
      </c>
      <c r="M336" s="25" t="e">
        <f t="shared" ca="1" si="121"/>
        <v>#NAME?</v>
      </c>
      <c r="N336" s="26" t="e">
        <f ca="1">[1]!CEQUEL("ROCKET","AR",'Loomis-Task5(equations)'!$B$15,1,'Loomis-Task5(equations)'!$B$4,"Mass",3,"HTPB",90,"IPDI (ARC)",10,"AIR (500 K)",100,"OPT:FOX","O","OF",'Loomis-Task5(equations)'!M336,1,0,"CSTAR",FALSE,FALSE)</f>
        <v>#NAME?</v>
      </c>
      <c r="O336" s="26" t="e">
        <f t="shared" ca="1" si="111"/>
        <v>#NAME?</v>
      </c>
      <c r="P336" s="25" t="e">
        <f ca="1">[1]!CEQUEL("ROCKET","AR",'Loomis-Task5(equations)'!U336,1,'Loomis-Task5(equations)'!AC336,"Mass",3,"HTPB",90,"IPDI (ARC)",10,"AIR (500 K)",100,"OPT:FOX","O","OF",'Loomis-Task5(equations)'!M336,1,0,"ISPV",FALSE,FALSE)</f>
        <v>#NAME?</v>
      </c>
      <c r="Q336" s="23" t="e">
        <f t="shared" ca="1" si="112"/>
        <v>#NAME?</v>
      </c>
      <c r="R336" s="25" t="e">
        <f t="shared" ca="1" si="113"/>
        <v>#NAME?</v>
      </c>
      <c r="S336" s="23" t="e">
        <f t="shared" ca="1" si="125"/>
        <v>#NAME?</v>
      </c>
      <c r="T336" s="23" t="e">
        <f t="shared" ca="1" si="114"/>
        <v>#NAME?</v>
      </c>
      <c r="U336" s="25" t="e">
        <f t="shared" ca="1" si="124"/>
        <v>#NAME?</v>
      </c>
      <c r="V336" s="25" t="e">
        <f t="shared" ca="1" si="122"/>
        <v>#NAME?</v>
      </c>
      <c r="W336" s="25" t="e">
        <f t="shared" ca="1" si="115"/>
        <v>#NAME?</v>
      </c>
      <c r="X336" s="25" t="e">
        <f t="shared" ca="1" si="116"/>
        <v>#NAME?</v>
      </c>
      <c r="Y336" t="e">
        <f t="shared" ca="1" si="126"/>
        <v>#NAME?</v>
      </c>
      <c r="Z336" s="25" t="e">
        <f t="shared" ca="1" si="117"/>
        <v>#NAME?</v>
      </c>
      <c r="AA336" s="26" t="e">
        <f t="shared" ca="1" si="123"/>
        <v>#NAME?</v>
      </c>
      <c r="AB336" s="27" t="e">
        <f t="shared" ca="1" si="118"/>
        <v>#NAME?</v>
      </c>
      <c r="AC336" s="28" t="e">
        <f t="shared" ca="1" si="119"/>
        <v>#NAME?</v>
      </c>
    </row>
    <row r="337" spans="1:29" x14ac:dyDescent="0.25">
      <c r="A337">
        <v>318</v>
      </c>
      <c r="B337">
        <v>3.18</v>
      </c>
      <c r="C337">
        <f t="shared" si="103"/>
        <v>6.18</v>
      </c>
      <c r="D337">
        <f t="shared" si="104"/>
        <v>-10.031141031404751</v>
      </c>
      <c r="E337">
        <f t="shared" si="105"/>
        <v>1708.5237487282732</v>
      </c>
      <c r="F337" s="23" t="e">
        <f t="shared" ca="1" si="120"/>
        <v>#NAME?</v>
      </c>
      <c r="G337">
        <f t="shared" si="106"/>
        <v>8</v>
      </c>
      <c r="H337">
        <f t="shared" si="107"/>
        <v>900</v>
      </c>
      <c r="I337" s="23">
        <f t="shared" si="108"/>
        <v>119.98496326296281</v>
      </c>
      <c r="J337">
        <f t="shared" si="109"/>
        <v>6.6675021456371567E-2</v>
      </c>
      <c r="K337" s="24" t="e">
        <f t="shared" ca="1" si="110"/>
        <v>#NAME?</v>
      </c>
      <c r="L337" s="23" t="e">
        <f t="shared" ca="1" si="102"/>
        <v>#NAME?</v>
      </c>
      <c r="M337" s="25" t="e">
        <f t="shared" ca="1" si="121"/>
        <v>#NAME?</v>
      </c>
      <c r="N337" s="26" t="e">
        <f ca="1">[1]!CEQUEL("ROCKET","AR",'Loomis-Task5(equations)'!$B$15,1,'Loomis-Task5(equations)'!$B$4,"Mass",3,"HTPB",90,"IPDI (ARC)",10,"AIR (500 K)",100,"OPT:FOX","O","OF",'Loomis-Task5(equations)'!M337,1,0,"CSTAR",FALSE,FALSE)</f>
        <v>#NAME?</v>
      </c>
      <c r="O337" s="26" t="e">
        <f t="shared" ca="1" si="111"/>
        <v>#NAME?</v>
      </c>
      <c r="P337" s="25" t="e">
        <f ca="1">[1]!CEQUEL("ROCKET","AR",'Loomis-Task5(equations)'!U337,1,'Loomis-Task5(equations)'!AC337,"Mass",3,"HTPB",90,"IPDI (ARC)",10,"AIR (500 K)",100,"OPT:FOX","O","OF",'Loomis-Task5(equations)'!M337,1,0,"ISPV",FALSE,FALSE)</f>
        <v>#NAME?</v>
      </c>
      <c r="Q337" s="23" t="e">
        <f t="shared" ca="1" si="112"/>
        <v>#NAME?</v>
      </c>
      <c r="R337" s="25" t="e">
        <f t="shared" ca="1" si="113"/>
        <v>#NAME?</v>
      </c>
      <c r="S337" s="23" t="e">
        <f t="shared" ca="1" si="125"/>
        <v>#NAME?</v>
      </c>
      <c r="T337" s="23" t="e">
        <f t="shared" ca="1" si="114"/>
        <v>#NAME?</v>
      </c>
      <c r="U337" s="25" t="e">
        <f t="shared" ca="1" si="124"/>
        <v>#NAME?</v>
      </c>
      <c r="V337" s="25" t="e">
        <f t="shared" ca="1" si="122"/>
        <v>#NAME?</v>
      </c>
      <c r="W337" s="25" t="e">
        <f t="shared" ca="1" si="115"/>
        <v>#NAME?</v>
      </c>
      <c r="X337" s="25" t="e">
        <f t="shared" ca="1" si="116"/>
        <v>#NAME?</v>
      </c>
      <c r="Y337" t="e">
        <f t="shared" ca="1" si="126"/>
        <v>#NAME?</v>
      </c>
      <c r="Z337" s="25" t="e">
        <f t="shared" ca="1" si="117"/>
        <v>#NAME?</v>
      </c>
      <c r="AA337" s="26" t="e">
        <f t="shared" ca="1" si="123"/>
        <v>#NAME?</v>
      </c>
      <c r="AB337" s="27" t="e">
        <f t="shared" ca="1" si="118"/>
        <v>#NAME?</v>
      </c>
      <c r="AC337" s="28" t="e">
        <f t="shared" ca="1" si="119"/>
        <v>#NAME?</v>
      </c>
    </row>
    <row r="338" spans="1:29" x14ac:dyDescent="0.25">
      <c r="A338">
        <v>319</v>
      </c>
      <c r="B338">
        <v>3.19</v>
      </c>
      <c r="C338">
        <f t="shared" si="103"/>
        <v>6.1899999999999995</v>
      </c>
      <c r="D338">
        <f t="shared" si="104"/>
        <v>-10.597119933787843</v>
      </c>
      <c r="E338">
        <f t="shared" si="105"/>
        <v>1711.288350263432</v>
      </c>
      <c r="F338" s="23" t="e">
        <f t="shared" ca="1" si="120"/>
        <v>#NAME?</v>
      </c>
      <c r="G338">
        <f t="shared" si="106"/>
        <v>8</v>
      </c>
      <c r="H338">
        <f t="shared" si="107"/>
        <v>900</v>
      </c>
      <c r="I338" s="23">
        <f t="shared" si="108"/>
        <v>120.37357827421185</v>
      </c>
      <c r="J338">
        <f t="shared" si="109"/>
        <v>6.6459767290259861E-2</v>
      </c>
      <c r="K338" s="24" t="e">
        <f t="shared" ca="1" si="110"/>
        <v>#NAME?</v>
      </c>
      <c r="L338" s="23" t="e">
        <f t="shared" ca="1" si="102"/>
        <v>#NAME?</v>
      </c>
      <c r="M338" s="25" t="e">
        <f t="shared" ca="1" si="121"/>
        <v>#NAME?</v>
      </c>
      <c r="N338" s="26" t="e">
        <f ca="1">[1]!CEQUEL("ROCKET","AR",'Loomis-Task5(equations)'!$B$15,1,'Loomis-Task5(equations)'!$B$4,"Mass",3,"HTPB",90,"IPDI (ARC)",10,"AIR (500 K)",100,"OPT:FOX","O","OF",'Loomis-Task5(equations)'!M338,1,0,"CSTAR",FALSE,FALSE)</f>
        <v>#NAME?</v>
      </c>
      <c r="O338" s="26" t="e">
        <f t="shared" ca="1" si="111"/>
        <v>#NAME?</v>
      </c>
      <c r="P338" s="25" t="e">
        <f ca="1">[1]!CEQUEL("ROCKET","AR",'Loomis-Task5(equations)'!U338,1,'Loomis-Task5(equations)'!AC338,"Mass",3,"HTPB",90,"IPDI (ARC)",10,"AIR (500 K)",100,"OPT:FOX","O","OF",'Loomis-Task5(equations)'!M338,1,0,"ISPV",FALSE,FALSE)</f>
        <v>#NAME?</v>
      </c>
      <c r="Q338" s="23" t="e">
        <f t="shared" ca="1" si="112"/>
        <v>#NAME?</v>
      </c>
      <c r="R338" s="25" t="e">
        <f t="shared" ca="1" si="113"/>
        <v>#NAME?</v>
      </c>
      <c r="S338" s="23" t="e">
        <f t="shared" ca="1" si="125"/>
        <v>#NAME?</v>
      </c>
      <c r="T338" s="23" t="e">
        <f t="shared" ca="1" si="114"/>
        <v>#NAME?</v>
      </c>
      <c r="U338" s="25" t="e">
        <f t="shared" ca="1" si="124"/>
        <v>#NAME?</v>
      </c>
      <c r="V338" s="25" t="e">
        <f t="shared" ca="1" si="122"/>
        <v>#NAME?</v>
      </c>
      <c r="W338" s="25" t="e">
        <f t="shared" ca="1" si="115"/>
        <v>#NAME?</v>
      </c>
      <c r="X338" s="25" t="e">
        <f t="shared" ca="1" si="116"/>
        <v>#NAME?</v>
      </c>
      <c r="Y338" t="e">
        <f t="shared" ca="1" si="126"/>
        <v>#NAME?</v>
      </c>
      <c r="Z338" s="25" t="e">
        <f t="shared" ca="1" si="117"/>
        <v>#NAME?</v>
      </c>
      <c r="AA338" s="26" t="e">
        <f t="shared" ca="1" si="123"/>
        <v>#NAME?</v>
      </c>
      <c r="AB338" s="27" t="e">
        <f t="shared" ca="1" si="118"/>
        <v>#NAME?</v>
      </c>
      <c r="AC338" s="28" t="e">
        <f t="shared" ca="1" si="119"/>
        <v>#NAME?</v>
      </c>
    </row>
    <row r="339" spans="1:29" x14ac:dyDescent="0.25">
      <c r="A339">
        <v>320</v>
      </c>
      <c r="B339">
        <v>3.2</v>
      </c>
      <c r="C339">
        <f t="shared" si="103"/>
        <v>6.2</v>
      </c>
      <c r="D339">
        <f t="shared" si="104"/>
        <v>-11.164013919279167</v>
      </c>
      <c r="E339">
        <f t="shared" si="105"/>
        <v>1714.052951798591</v>
      </c>
      <c r="F339" s="23" t="e">
        <f t="shared" ca="1" si="120"/>
        <v>#NAME?</v>
      </c>
      <c r="G339">
        <f t="shared" si="106"/>
        <v>8</v>
      </c>
      <c r="H339">
        <f t="shared" si="107"/>
        <v>900</v>
      </c>
      <c r="I339" s="23">
        <f t="shared" si="108"/>
        <v>120.76282160399167</v>
      </c>
      <c r="J339">
        <f t="shared" si="109"/>
        <v>6.6245553836376828E-2</v>
      </c>
      <c r="K339" s="24" t="e">
        <f t="shared" ca="1" si="110"/>
        <v>#NAME?</v>
      </c>
      <c r="L339" s="23" t="e">
        <f t="shared" ref="L339:L402" ca="1" si="127">2*PI()*$B$3*C339*$B$2*K339</f>
        <v>#NAME?</v>
      </c>
      <c r="M339" s="25" t="e">
        <f t="shared" ca="1" si="121"/>
        <v>#NAME?</v>
      </c>
      <c r="N339" s="26" t="e">
        <f ca="1">[1]!CEQUEL("ROCKET","AR",'Loomis-Task5(equations)'!$B$15,1,'Loomis-Task5(equations)'!$B$4,"Mass",3,"HTPB",90,"IPDI (ARC)",10,"AIR (500 K)",100,"OPT:FOX","O","OF",'Loomis-Task5(equations)'!M339,1,0,"CSTAR",FALSE,FALSE)</f>
        <v>#NAME?</v>
      </c>
      <c r="O339" s="26" t="e">
        <f t="shared" ca="1" si="111"/>
        <v>#NAME?</v>
      </c>
      <c r="P339" s="25" t="e">
        <f ca="1">[1]!CEQUEL("ROCKET","AR",'Loomis-Task5(equations)'!U339,1,'Loomis-Task5(equations)'!AC339,"Mass",3,"HTPB",90,"IPDI (ARC)",10,"AIR (500 K)",100,"OPT:FOX","O","OF",'Loomis-Task5(equations)'!M339,1,0,"ISPV",FALSE,FALSE)</f>
        <v>#NAME?</v>
      </c>
      <c r="Q339" s="23" t="e">
        <f t="shared" ca="1" si="112"/>
        <v>#NAME?</v>
      </c>
      <c r="R339" s="25" t="e">
        <f t="shared" ca="1" si="113"/>
        <v>#NAME?</v>
      </c>
      <c r="S339" s="23" t="e">
        <f t="shared" ca="1" si="125"/>
        <v>#NAME?</v>
      </c>
      <c r="T339" s="23" t="e">
        <f t="shared" ca="1" si="114"/>
        <v>#NAME?</v>
      </c>
      <c r="U339" s="25" t="e">
        <f t="shared" ca="1" si="124"/>
        <v>#NAME?</v>
      </c>
      <c r="V339" s="25" t="e">
        <f t="shared" ca="1" si="122"/>
        <v>#NAME?</v>
      </c>
      <c r="W339" s="25" t="e">
        <f t="shared" ca="1" si="115"/>
        <v>#NAME?</v>
      </c>
      <c r="X339" s="25" t="e">
        <f t="shared" ca="1" si="116"/>
        <v>#NAME?</v>
      </c>
      <c r="Y339" t="e">
        <f t="shared" ca="1" si="126"/>
        <v>#NAME?</v>
      </c>
      <c r="Z339" s="25" t="e">
        <f t="shared" ca="1" si="117"/>
        <v>#NAME?</v>
      </c>
      <c r="AA339" s="26" t="e">
        <f t="shared" ca="1" si="123"/>
        <v>#NAME?</v>
      </c>
      <c r="AB339" s="27" t="e">
        <f t="shared" ca="1" si="118"/>
        <v>#NAME?</v>
      </c>
      <c r="AC339" s="28" t="e">
        <f t="shared" ca="1" si="119"/>
        <v>#NAME?</v>
      </c>
    </row>
    <row r="340" spans="1:29" x14ac:dyDescent="0.25">
      <c r="A340">
        <v>321</v>
      </c>
      <c r="B340">
        <v>3.21</v>
      </c>
      <c r="C340">
        <f t="shared" ref="C340:C403" si="128">3+B340</f>
        <v>6.21</v>
      </c>
      <c r="D340">
        <f t="shared" ref="D340:D403" si="129">$B$3*PI()*($B$1^2-C340^2)*44</f>
        <v>-11.73182298787853</v>
      </c>
      <c r="E340">
        <f t="shared" ref="E340:E403" si="130">PI()*2*C340*$B$2</f>
        <v>1716.8175533337503</v>
      </c>
      <c r="F340" s="23" t="e">
        <f t="shared" ca="1" si="120"/>
        <v>#NAME?</v>
      </c>
      <c r="G340">
        <f t="shared" ref="G340:G403" si="131">$B$5</f>
        <v>8</v>
      </c>
      <c r="H340">
        <f t="shared" ref="H340:H403" si="132">$B$6</f>
        <v>900</v>
      </c>
      <c r="I340" s="23">
        <f t="shared" ref="I340:I403" si="133">PI()*C340^2</f>
        <v>121.15269325230213</v>
      </c>
      <c r="J340">
        <f t="shared" ref="J340:J403" si="134">G340/(PI()*C340^2)</f>
        <v>6.6032374396662333E-2</v>
      </c>
      <c r="K340" s="24" t="e">
        <f t="shared" ref="K340:K403" ca="1" si="135">$B$8*J340^$B$9 *U339^$B$10 *H340^$B$11 / (100^$B$10 * 530^$B$11)</f>
        <v>#NAME?</v>
      </c>
      <c r="L340" s="23" t="e">
        <f t="shared" ca="1" si="127"/>
        <v>#NAME?</v>
      </c>
      <c r="M340" s="25" t="e">
        <f t="shared" ca="1" si="121"/>
        <v>#NAME?</v>
      </c>
      <c r="N340" s="26" t="e">
        <f ca="1">[1]!CEQUEL("ROCKET","AR",'Loomis-Task5(equations)'!$B$15,1,'Loomis-Task5(equations)'!$B$4,"Mass",3,"HTPB",90,"IPDI (ARC)",10,"AIR (500 K)",100,"OPT:FOX","O","OF",'Loomis-Task5(equations)'!M340,1,0,"CSTAR",FALSE,FALSE)</f>
        <v>#NAME?</v>
      </c>
      <c r="O340" s="26" t="e">
        <f t="shared" ref="O340:O403" ca="1" si="136">N340</f>
        <v>#NAME?</v>
      </c>
      <c r="P340" s="25" t="e">
        <f ca="1">[1]!CEQUEL("ROCKET","AR",'Loomis-Task5(equations)'!U340,1,'Loomis-Task5(equations)'!AC340,"Mass",3,"HTPB",90,"IPDI (ARC)",10,"AIR (500 K)",100,"OPT:FOX","O","OF",'Loomis-Task5(equations)'!M340,1,0,"ISPV",FALSE,FALSE)</f>
        <v>#NAME?</v>
      </c>
      <c r="Q340" s="23" t="e">
        <f t="shared" ref="Q340:Q403" ca="1" si="137">P340*32.2/N340</f>
        <v>#NAME?</v>
      </c>
      <c r="R340" s="25" t="e">
        <f t="shared" ref="R340:R403" ca="1" si="138">Q340-($B$12/U340)*AC340</f>
        <v>#NAME?</v>
      </c>
      <c r="S340" s="23" t="e">
        <f t="shared" ca="1" si="125"/>
        <v>#NAME?</v>
      </c>
      <c r="T340" s="23" t="e">
        <f t="shared" ref="T340:T403" ca="1" si="139">PI()*(S340^2)/4</f>
        <v>#NAME?</v>
      </c>
      <c r="U340" s="25" t="e">
        <f t="shared" ca="1" si="124"/>
        <v>#NAME?</v>
      </c>
      <c r="V340" s="25" t="e">
        <f t="shared" ca="1" si="122"/>
        <v>#NAME?</v>
      </c>
      <c r="W340" s="25" t="e">
        <f t="shared" ref="W340:W403" ca="1" si="140">(Q340-($B$12/U340)*AC340)*T340*U340</f>
        <v>#NAME?</v>
      </c>
      <c r="X340" s="25" t="e">
        <f t="shared" ref="X340:X403" ca="1" si="141">Z340-W340</f>
        <v>#NAME?</v>
      </c>
      <c r="Y340" t="e">
        <f t="shared" ca="1" si="126"/>
        <v>#NAME?</v>
      </c>
      <c r="Z340" s="25" t="e">
        <f t="shared" ref="Z340:Z403" ca="1" si="142">(L340+G340)*Y340-G340*Y340+(U340-$B$12)*T340</f>
        <v>#NAME?</v>
      </c>
      <c r="AA340" s="26" t="e">
        <f t="shared" ca="1" si="123"/>
        <v>#NAME?</v>
      </c>
      <c r="AB340" s="27" t="e">
        <f t="shared" ref="AB340:AB403" ca="1" si="143">S341-S340</f>
        <v>#NAME?</v>
      </c>
      <c r="AC340" s="28" t="e">
        <f t="shared" ref="AC340:AC403" ca="1" si="144">(3*$T$19)/T340</f>
        <v>#NAME?</v>
      </c>
    </row>
    <row r="341" spans="1:29" x14ac:dyDescent="0.25">
      <c r="A341">
        <v>322</v>
      </c>
      <c r="B341">
        <v>3.22</v>
      </c>
      <c r="C341">
        <f t="shared" si="128"/>
        <v>6.2200000000000006</v>
      </c>
      <c r="D341">
        <f t="shared" si="129"/>
        <v>-12.300547139586126</v>
      </c>
      <c r="E341">
        <f t="shared" si="130"/>
        <v>1719.5821548689094</v>
      </c>
      <c r="F341" s="23" t="e">
        <f t="shared" ref="F341:F404" ca="1" si="145">F340+(B341-B340)/K340</f>
        <v>#NAME?</v>
      </c>
      <c r="G341">
        <f t="shared" si="131"/>
        <v>8</v>
      </c>
      <c r="H341">
        <f t="shared" si="132"/>
        <v>900</v>
      </c>
      <c r="I341" s="23">
        <f t="shared" si="133"/>
        <v>121.54319321914338</v>
      </c>
      <c r="J341">
        <f t="shared" si="134"/>
        <v>6.5820222326855721E-2</v>
      </c>
      <c r="K341" s="24" t="e">
        <f t="shared" ca="1" si="135"/>
        <v>#NAME?</v>
      </c>
      <c r="L341" s="23" t="e">
        <f t="shared" ca="1" si="127"/>
        <v>#NAME?</v>
      </c>
      <c r="M341" s="25" t="e">
        <f t="shared" ref="M341:M404" ca="1" si="146">G341/L341</f>
        <v>#NAME?</v>
      </c>
      <c r="N341" s="26" t="e">
        <f ca="1">[1]!CEQUEL("ROCKET","AR",'Loomis-Task5(equations)'!$B$15,1,'Loomis-Task5(equations)'!$B$4,"Mass",3,"HTPB",90,"IPDI (ARC)",10,"AIR (500 K)",100,"OPT:FOX","O","OF",'Loomis-Task5(equations)'!M341,1,0,"CSTAR",FALSE,FALSE)</f>
        <v>#NAME?</v>
      </c>
      <c r="O341" s="26" t="e">
        <f t="shared" ca="1" si="136"/>
        <v>#NAME?</v>
      </c>
      <c r="P341" s="25" t="e">
        <f ca="1">[1]!CEQUEL("ROCKET","AR",'Loomis-Task5(equations)'!U341,1,'Loomis-Task5(equations)'!AC341,"Mass",3,"HTPB",90,"IPDI (ARC)",10,"AIR (500 K)",100,"OPT:FOX","O","OF",'Loomis-Task5(equations)'!M341,1,0,"ISPV",FALSE,FALSE)</f>
        <v>#NAME?</v>
      </c>
      <c r="Q341" s="23" t="e">
        <f t="shared" ca="1" si="137"/>
        <v>#NAME?</v>
      </c>
      <c r="R341" s="25" t="e">
        <f t="shared" ca="1" si="138"/>
        <v>#NAME?</v>
      </c>
      <c r="S341" s="23" t="e">
        <f t="shared" ca="1" si="125"/>
        <v>#NAME?</v>
      </c>
      <c r="T341" s="23" t="e">
        <f t="shared" ca="1" si="139"/>
        <v>#NAME?</v>
      </c>
      <c r="U341" s="25" t="e">
        <f t="shared" ca="1" si="124"/>
        <v>#NAME?</v>
      </c>
      <c r="V341" s="25" t="e">
        <f t="shared" ref="V341:V404" ca="1" si="147">Q341*U341*T341</f>
        <v>#NAME?</v>
      </c>
      <c r="W341" s="25" t="e">
        <f t="shared" ca="1" si="140"/>
        <v>#NAME?</v>
      </c>
      <c r="X341" s="25" t="e">
        <f t="shared" ca="1" si="141"/>
        <v>#NAME?</v>
      </c>
      <c r="Y341" t="e">
        <f t="shared" ca="1" si="126"/>
        <v>#NAME?</v>
      </c>
      <c r="Z341" s="25" t="e">
        <f t="shared" ca="1" si="142"/>
        <v>#NAME?</v>
      </c>
      <c r="AA341" s="26" t="e">
        <f t="shared" ref="AA341:AA404" ca="1" si="148">(W341+W340)/(2)*(F341-F340)</f>
        <v>#NAME?</v>
      </c>
      <c r="AB341" s="27" t="e">
        <f t="shared" ca="1" si="143"/>
        <v>#NAME?</v>
      </c>
      <c r="AC341" s="28" t="e">
        <f t="shared" ca="1" si="144"/>
        <v>#NAME?</v>
      </c>
    </row>
    <row r="342" spans="1:29" x14ac:dyDescent="0.25">
      <c r="A342">
        <v>323</v>
      </c>
      <c r="B342">
        <v>3.23</v>
      </c>
      <c r="C342">
        <f t="shared" si="128"/>
        <v>6.23</v>
      </c>
      <c r="D342">
        <f t="shared" si="129"/>
        <v>-12.870186374401795</v>
      </c>
      <c r="E342">
        <f t="shared" si="130"/>
        <v>1722.3467564040684</v>
      </c>
      <c r="F342" s="23" t="e">
        <f t="shared" ca="1" si="145"/>
        <v>#NAME?</v>
      </c>
      <c r="G342">
        <f t="shared" si="131"/>
        <v>8</v>
      </c>
      <c r="H342">
        <f t="shared" si="132"/>
        <v>900</v>
      </c>
      <c r="I342" s="23">
        <f t="shared" si="133"/>
        <v>121.9343215045153</v>
      </c>
      <c r="J342">
        <f t="shared" si="134"/>
        <v>6.5609091035978381E-2</v>
      </c>
      <c r="K342" s="24" t="e">
        <f t="shared" ca="1" si="135"/>
        <v>#NAME?</v>
      </c>
      <c r="L342" s="23" t="e">
        <f t="shared" ca="1" si="127"/>
        <v>#NAME?</v>
      </c>
      <c r="M342" s="25" t="e">
        <f t="shared" ca="1" si="146"/>
        <v>#NAME?</v>
      </c>
      <c r="N342" s="26" t="e">
        <f ca="1">[1]!CEQUEL("ROCKET","AR",'Loomis-Task5(equations)'!$B$15,1,'Loomis-Task5(equations)'!$B$4,"Mass",3,"HTPB",90,"IPDI (ARC)",10,"AIR (500 K)",100,"OPT:FOX","O","OF",'Loomis-Task5(equations)'!M342,1,0,"CSTAR",FALSE,FALSE)</f>
        <v>#NAME?</v>
      </c>
      <c r="O342" s="26" t="e">
        <f t="shared" ca="1" si="136"/>
        <v>#NAME?</v>
      </c>
      <c r="P342" s="25" t="e">
        <f ca="1">[1]!CEQUEL("ROCKET","AR",'Loomis-Task5(equations)'!U342,1,'Loomis-Task5(equations)'!AC342,"Mass",3,"HTPB",90,"IPDI (ARC)",10,"AIR (500 K)",100,"OPT:FOX","O","OF",'Loomis-Task5(equations)'!M342,1,0,"ISPV",FALSE,FALSE)</f>
        <v>#NAME?</v>
      </c>
      <c r="Q342" s="23" t="e">
        <f t="shared" ca="1" si="137"/>
        <v>#NAME?</v>
      </c>
      <c r="R342" s="25" t="e">
        <f t="shared" ca="1" si="138"/>
        <v>#NAME?</v>
      </c>
      <c r="S342" s="23" t="e">
        <f t="shared" ca="1" si="125"/>
        <v>#NAME?</v>
      </c>
      <c r="T342" s="23" t="e">
        <f t="shared" ca="1" si="139"/>
        <v>#NAME?</v>
      </c>
      <c r="U342" s="25" t="e">
        <f t="shared" ref="U342:U405" ca="1" si="149">N342*(G342+L342)/(T342*32.2)</f>
        <v>#NAME?</v>
      </c>
      <c r="V342" s="25" t="e">
        <f t="shared" ca="1" si="147"/>
        <v>#NAME?</v>
      </c>
      <c r="W342" s="25" t="e">
        <f t="shared" ca="1" si="140"/>
        <v>#NAME?</v>
      </c>
      <c r="X342" s="25" t="e">
        <f t="shared" ca="1" si="141"/>
        <v>#NAME?</v>
      </c>
      <c r="Y342" t="e">
        <f t="shared" ca="1" si="126"/>
        <v>#NAME?</v>
      </c>
      <c r="Z342" s="25" t="e">
        <f t="shared" ca="1" si="142"/>
        <v>#NAME?</v>
      </c>
      <c r="AA342" s="26" t="e">
        <f t="shared" ca="1" si="148"/>
        <v>#NAME?</v>
      </c>
      <c r="AB342" s="27" t="e">
        <f t="shared" ca="1" si="143"/>
        <v>#NAME?</v>
      </c>
      <c r="AC342" s="28" t="e">
        <f t="shared" ca="1" si="144"/>
        <v>#NAME?</v>
      </c>
    </row>
    <row r="343" spans="1:29" x14ac:dyDescent="0.25">
      <c r="A343">
        <v>324</v>
      </c>
      <c r="B343">
        <v>3.24</v>
      </c>
      <c r="C343">
        <f t="shared" si="128"/>
        <v>6.24</v>
      </c>
      <c r="D343">
        <f t="shared" si="129"/>
        <v>-13.440740692325598</v>
      </c>
      <c r="E343">
        <f t="shared" si="130"/>
        <v>1725.1113579392272</v>
      </c>
      <c r="F343" s="23" t="e">
        <f t="shared" ca="1" si="145"/>
        <v>#NAME?</v>
      </c>
      <c r="G343">
        <f t="shared" si="131"/>
        <v>8</v>
      </c>
      <c r="H343">
        <f t="shared" si="132"/>
        <v>900</v>
      </c>
      <c r="I343" s="23">
        <f t="shared" si="133"/>
        <v>122.32607810841795</v>
      </c>
      <c r="J343">
        <f t="shared" si="134"/>
        <v>6.5398973985821549E-2</v>
      </c>
      <c r="K343" s="24" t="e">
        <f t="shared" ca="1" si="135"/>
        <v>#NAME?</v>
      </c>
      <c r="L343" s="23" t="e">
        <f t="shared" ca="1" si="127"/>
        <v>#NAME?</v>
      </c>
      <c r="M343" s="25" t="e">
        <f t="shared" ca="1" si="146"/>
        <v>#NAME?</v>
      </c>
      <c r="N343" s="26" t="e">
        <f ca="1">[1]!CEQUEL("ROCKET","AR",'Loomis-Task5(equations)'!$B$15,1,'Loomis-Task5(equations)'!$B$4,"Mass",3,"HTPB",90,"IPDI (ARC)",10,"AIR (500 K)",100,"OPT:FOX","O","OF",'Loomis-Task5(equations)'!M343,1,0,"CSTAR",FALSE,FALSE)</f>
        <v>#NAME?</v>
      </c>
      <c r="O343" s="26" t="e">
        <f t="shared" ca="1" si="136"/>
        <v>#NAME?</v>
      </c>
      <c r="P343" s="25" t="e">
        <f ca="1">[1]!CEQUEL("ROCKET","AR",'Loomis-Task5(equations)'!U343,1,'Loomis-Task5(equations)'!AC343,"Mass",3,"HTPB",90,"IPDI (ARC)",10,"AIR (500 K)",100,"OPT:FOX","O","OF",'Loomis-Task5(equations)'!M343,1,0,"ISPV",FALSE,FALSE)</f>
        <v>#NAME?</v>
      </c>
      <c r="Q343" s="23" t="e">
        <f t="shared" ca="1" si="137"/>
        <v>#NAME?</v>
      </c>
      <c r="R343" s="25" t="e">
        <f t="shared" ca="1" si="138"/>
        <v>#NAME?</v>
      </c>
      <c r="S343" s="23" t="e">
        <f t="shared" ca="1" si="125"/>
        <v>#NAME?</v>
      </c>
      <c r="T343" s="23" t="e">
        <f t="shared" ca="1" si="139"/>
        <v>#NAME?</v>
      </c>
      <c r="U343" s="25" t="e">
        <f t="shared" ca="1" si="149"/>
        <v>#NAME?</v>
      </c>
      <c r="V343" s="25" t="e">
        <f t="shared" ca="1" si="147"/>
        <v>#NAME?</v>
      </c>
      <c r="W343" s="25" t="e">
        <f t="shared" ca="1" si="140"/>
        <v>#NAME?</v>
      </c>
      <c r="X343" s="25" t="e">
        <f t="shared" ca="1" si="141"/>
        <v>#NAME?</v>
      </c>
      <c r="Y343" t="e">
        <f t="shared" ca="1" si="126"/>
        <v>#NAME?</v>
      </c>
      <c r="Z343" s="25" t="e">
        <f t="shared" ca="1" si="142"/>
        <v>#NAME?</v>
      </c>
      <c r="AA343" s="26" t="e">
        <f t="shared" ca="1" si="148"/>
        <v>#NAME?</v>
      </c>
      <c r="AB343" s="27" t="e">
        <f t="shared" ca="1" si="143"/>
        <v>#NAME?</v>
      </c>
      <c r="AC343" s="28" t="e">
        <f t="shared" ca="1" si="144"/>
        <v>#NAME?</v>
      </c>
    </row>
    <row r="344" spans="1:29" x14ac:dyDescent="0.25">
      <c r="A344">
        <v>325</v>
      </c>
      <c r="B344">
        <v>3.25</v>
      </c>
      <c r="C344">
        <f t="shared" si="128"/>
        <v>6.25</v>
      </c>
      <c r="D344">
        <f t="shared" si="129"/>
        <v>-14.012210093357535</v>
      </c>
      <c r="E344">
        <f t="shared" si="130"/>
        <v>1727.8759594743863</v>
      </c>
      <c r="F344" s="23" t="e">
        <f t="shared" ca="1" si="145"/>
        <v>#NAME?</v>
      </c>
      <c r="G344">
        <f t="shared" si="131"/>
        <v>8</v>
      </c>
      <c r="H344">
        <f t="shared" si="132"/>
        <v>900</v>
      </c>
      <c r="I344" s="23">
        <f t="shared" si="133"/>
        <v>122.7184630308513</v>
      </c>
      <c r="J344">
        <f t="shared" si="134"/>
        <v>6.518986469044033E-2</v>
      </c>
      <c r="K344" s="24" t="e">
        <f t="shared" ca="1" si="135"/>
        <v>#NAME?</v>
      </c>
      <c r="L344" s="23" t="e">
        <f t="shared" ca="1" si="127"/>
        <v>#NAME?</v>
      </c>
      <c r="M344" s="25" t="e">
        <f t="shared" ca="1" si="146"/>
        <v>#NAME?</v>
      </c>
      <c r="N344" s="26" t="e">
        <f ca="1">[1]!CEQUEL("ROCKET","AR",'Loomis-Task5(equations)'!$B$15,1,'Loomis-Task5(equations)'!$B$4,"Mass",3,"HTPB",90,"IPDI (ARC)",10,"AIR (500 K)",100,"OPT:FOX","O","OF",'Loomis-Task5(equations)'!M344,1,0,"CSTAR",FALSE,FALSE)</f>
        <v>#NAME?</v>
      </c>
      <c r="O344" s="26" t="e">
        <f t="shared" ca="1" si="136"/>
        <v>#NAME?</v>
      </c>
      <c r="P344" s="25" t="e">
        <f ca="1">[1]!CEQUEL("ROCKET","AR",'Loomis-Task5(equations)'!U344,1,'Loomis-Task5(equations)'!AC344,"Mass",3,"HTPB",90,"IPDI (ARC)",10,"AIR (500 K)",100,"OPT:FOX","O","OF",'Loomis-Task5(equations)'!M344,1,0,"ISPV",FALSE,FALSE)</f>
        <v>#NAME?</v>
      </c>
      <c r="Q344" s="23" t="e">
        <f t="shared" ca="1" si="137"/>
        <v>#NAME?</v>
      </c>
      <c r="R344" s="25" t="e">
        <f t="shared" ca="1" si="138"/>
        <v>#NAME?</v>
      </c>
      <c r="S344" s="23" t="e">
        <f t="shared" ca="1" si="125"/>
        <v>#NAME?</v>
      </c>
      <c r="T344" s="23" t="e">
        <f t="shared" ca="1" si="139"/>
        <v>#NAME?</v>
      </c>
      <c r="U344" s="25" t="e">
        <f t="shared" ca="1" si="149"/>
        <v>#NAME?</v>
      </c>
      <c r="V344" s="25" t="e">
        <f t="shared" ca="1" si="147"/>
        <v>#NAME?</v>
      </c>
      <c r="W344" s="25" t="e">
        <f t="shared" ca="1" si="140"/>
        <v>#NAME?</v>
      </c>
      <c r="X344" s="25" t="e">
        <f t="shared" ca="1" si="141"/>
        <v>#NAME?</v>
      </c>
      <c r="Y344" t="e">
        <f t="shared" ca="1" si="126"/>
        <v>#NAME?</v>
      </c>
      <c r="Z344" s="25" t="e">
        <f t="shared" ca="1" si="142"/>
        <v>#NAME?</v>
      </c>
      <c r="AA344" s="26" t="e">
        <f t="shared" ca="1" si="148"/>
        <v>#NAME?</v>
      </c>
      <c r="AB344" s="27" t="e">
        <f t="shared" ca="1" si="143"/>
        <v>#NAME?</v>
      </c>
      <c r="AC344" s="28" t="e">
        <f t="shared" ca="1" si="144"/>
        <v>#NAME?</v>
      </c>
    </row>
    <row r="345" spans="1:29" x14ac:dyDescent="0.25">
      <c r="A345">
        <v>326</v>
      </c>
      <c r="B345">
        <v>3.26</v>
      </c>
      <c r="C345">
        <f t="shared" si="128"/>
        <v>6.26</v>
      </c>
      <c r="D345">
        <f t="shared" si="129"/>
        <v>-14.584594577497608</v>
      </c>
      <c r="E345">
        <f t="shared" si="130"/>
        <v>1730.6405610095451</v>
      </c>
      <c r="F345" s="23" t="e">
        <f t="shared" ca="1" si="145"/>
        <v>#NAME?</v>
      </c>
      <c r="G345">
        <f t="shared" si="131"/>
        <v>8</v>
      </c>
      <c r="H345">
        <f t="shared" si="132"/>
        <v>900</v>
      </c>
      <c r="I345" s="23">
        <f t="shared" si="133"/>
        <v>123.11147627181536</v>
      </c>
      <c r="J345">
        <f t="shared" si="134"/>
        <v>6.4981756715653052E-2</v>
      </c>
      <c r="K345" s="24" t="e">
        <f t="shared" ca="1" si="135"/>
        <v>#NAME?</v>
      </c>
      <c r="L345" s="23" t="e">
        <f t="shared" ca="1" si="127"/>
        <v>#NAME?</v>
      </c>
      <c r="M345" s="25" t="e">
        <f t="shared" ca="1" si="146"/>
        <v>#NAME?</v>
      </c>
      <c r="N345" s="26" t="e">
        <f ca="1">[1]!CEQUEL("ROCKET","AR",'Loomis-Task5(equations)'!$B$15,1,'Loomis-Task5(equations)'!$B$4,"Mass",3,"HTPB",90,"IPDI (ARC)",10,"AIR (500 K)",100,"OPT:FOX","O","OF",'Loomis-Task5(equations)'!M345,1,0,"CSTAR",FALSE,FALSE)</f>
        <v>#NAME?</v>
      </c>
      <c r="O345" s="26" t="e">
        <f t="shared" ca="1" si="136"/>
        <v>#NAME?</v>
      </c>
      <c r="P345" s="25" t="e">
        <f ca="1">[1]!CEQUEL("ROCKET","AR",'Loomis-Task5(equations)'!U345,1,'Loomis-Task5(equations)'!AC345,"Mass",3,"HTPB",90,"IPDI (ARC)",10,"AIR (500 K)",100,"OPT:FOX","O","OF",'Loomis-Task5(equations)'!M345,1,0,"ISPV",FALSE,FALSE)</f>
        <v>#NAME?</v>
      </c>
      <c r="Q345" s="23" t="e">
        <f t="shared" ca="1" si="137"/>
        <v>#NAME?</v>
      </c>
      <c r="R345" s="25" t="e">
        <f t="shared" ca="1" si="138"/>
        <v>#NAME?</v>
      </c>
      <c r="S345" s="23" t="e">
        <f t="shared" ca="1" si="125"/>
        <v>#NAME?</v>
      </c>
      <c r="T345" s="23" t="e">
        <f t="shared" ca="1" si="139"/>
        <v>#NAME?</v>
      </c>
      <c r="U345" s="25" t="e">
        <f t="shared" ca="1" si="149"/>
        <v>#NAME?</v>
      </c>
      <c r="V345" s="25" t="e">
        <f t="shared" ca="1" si="147"/>
        <v>#NAME?</v>
      </c>
      <c r="W345" s="25" t="e">
        <f t="shared" ca="1" si="140"/>
        <v>#NAME?</v>
      </c>
      <c r="X345" s="25" t="e">
        <f t="shared" ca="1" si="141"/>
        <v>#NAME?</v>
      </c>
      <c r="Y345" t="e">
        <f t="shared" ca="1" si="126"/>
        <v>#NAME?</v>
      </c>
      <c r="Z345" s="25" t="e">
        <f t="shared" ca="1" si="142"/>
        <v>#NAME?</v>
      </c>
      <c r="AA345" s="26" t="e">
        <f t="shared" ca="1" si="148"/>
        <v>#NAME?</v>
      </c>
      <c r="AB345" s="27" t="e">
        <f t="shared" ca="1" si="143"/>
        <v>#NAME?</v>
      </c>
      <c r="AC345" s="28" t="e">
        <f t="shared" ca="1" si="144"/>
        <v>#NAME?</v>
      </c>
    </row>
    <row r="346" spans="1:29" x14ac:dyDescent="0.25">
      <c r="A346">
        <v>327</v>
      </c>
      <c r="B346">
        <v>3.27</v>
      </c>
      <c r="C346">
        <f t="shared" si="128"/>
        <v>6.27</v>
      </c>
      <c r="D346">
        <f t="shared" si="129"/>
        <v>-15.157894144745814</v>
      </c>
      <c r="E346">
        <f t="shared" si="130"/>
        <v>1733.4051625447039</v>
      </c>
      <c r="F346" s="23" t="e">
        <f t="shared" ca="1" si="145"/>
        <v>#NAME?</v>
      </c>
      <c r="G346">
        <f t="shared" si="131"/>
        <v>8</v>
      </c>
      <c r="H346">
        <f t="shared" si="132"/>
        <v>900</v>
      </c>
      <c r="I346" s="23">
        <f t="shared" si="133"/>
        <v>123.50511783131016</v>
      </c>
      <c r="J346">
        <f t="shared" si="134"/>
        <v>6.4774643678546379E-2</v>
      </c>
      <c r="K346" s="24" t="e">
        <f t="shared" ca="1" si="135"/>
        <v>#NAME?</v>
      </c>
      <c r="L346" s="23" t="e">
        <f t="shared" ca="1" si="127"/>
        <v>#NAME?</v>
      </c>
      <c r="M346" s="25" t="e">
        <f t="shared" ca="1" si="146"/>
        <v>#NAME?</v>
      </c>
      <c r="N346" s="26" t="e">
        <f ca="1">[1]!CEQUEL("ROCKET","AR",'Loomis-Task5(equations)'!$B$15,1,'Loomis-Task5(equations)'!$B$4,"Mass",3,"HTPB",90,"IPDI (ARC)",10,"AIR (500 K)",100,"OPT:FOX","O","OF",'Loomis-Task5(equations)'!M346,1,0,"CSTAR",FALSE,FALSE)</f>
        <v>#NAME?</v>
      </c>
      <c r="O346" s="26" t="e">
        <f t="shared" ca="1" si="136"/>
        <v>#NAME?</v>
      </c>
      <c r="P346" s="25" t="e">
        <f ca="1">[1]!CEQUEL("ROCKET","AR",'Loomis-Task5(equations)'!U346,1,'Loomis-Task5(equations)'!AC346,"Mass",3,"HTPB",90,"IPDI (ARC)",10,"AIR (500 K)",100,"OPT:FOX","O","OF",'Loomis-Task5(equations)'!M346,1,0,"ISPV",FALSE,FALSE)</f>
        <v>#NAME?</v>
      </c>
      <c r="Q346" s="23" t="e">
        <f t="shared" ca="1" si="137"/>
        <v>#NAME?</v>
      </c>
      <c r="R346" s="25" t="e">
        <f t="shared" ca="1" si="138"/>
        <v>#NAME?</v>
      </c>
      <c r="S346" s="23" t="e">
        <f t="shared" ref="S346:S409" ca="1" si="150">S345+0.000087*((B346-B345)/K346)*U345</f>
        <v>#NAME?</v>
      </c>
      <c r="T346" s="23" t="e">
        <f t="shared" ca="1" si="139"/>
        <v>#NAME?</v>
      </c>
      <c r="U346" s="25" t="e">
        <f t="shared" ca="1" si="149"/>
        <v>#NAME?</v>
      </c>
      <c r="V346" s="25" t="e">
        <f t="shared" ca="1" si="147"/>
        <v>#NAME?</v>
      </c>
      <c r="W346" s="25" t="e">
        <f t="shared" ca="1" si="140"/>
        <v>#NAME?</v>
      </c>
      <c r="X346" s="25" t="e">
        <f t="shared" ca="1" si="141"/>
        <v>#NAME?</v>
      </c>
      <c r="Y346" t="e">
        <f t="shared" ref="Y346:Y409" ca="1" si="151">(V346-U346*$E$7)/(G346+L346)</f>
        <v>#NAME?</v>
      </c>
      <c r="Z346" s="25" t="e">
        <f t="shared" ca="1" si="142"/>
        <v>#NAME?</v>
      </c>
      <c r="AA346" s="26" t="e">
        <f t="shared" ca="1" si="148"/>
        <v>#NAME?</v>
      </c>
      <c r="AB346" s="27" t="e">
        <f t="shared" ca="1" si="143"/>
        <v>#NAME?</v>
      </c>
      <c r="AC346" s="28" t="e">
        <f t="shared" ca="1" si="144"/>
        <v>#NAME?</v>
      </c>
    </row>
    <row r="347" spans="1:29" x14ac:dyDescent="0.25">
      <c r="A347">
        <v>328</v>
      </c>
      <c r="B347">
        <v>3.28</v>
      </c>
      <c r="C347">
        <f t="shared" si="128"/>
        <v>6.2799999999999994</v>
      </c>
      <c r="D347">
        <f t="shared" si="129"/>
        <v>-15.732108795102192</v>
      </c>
      <c r="E347">
        <f t="shared" si="130"/>
        <v>1736.1697640798632</v>
      </c>
      <c r="F347" s="23" t="e">
        <f t="shared" ca="1" si="145"/>
        <v>#NAME?</v>
      </c>
      <c r="G347">
        <f t="shared" si="131"/>
        <v>8</v>
      </c>
      <c r="H347">
        <f t="shared" si="132"/>
        <v>900</v>
      </c>
      <c r="I347" s="23">
        <f t="shared" si="133"/>
        <v>123.89938770933568</v>
      </c>
      <c r="J347">
        <f t="shared" si="134"/>
        <v>6.4568519246985825E-2</v>
      </c>
      <c r="K347" s="24" t="e">
        <f t="shared" ca="1" si="135"/>
        <v>#NAME?</v>
      </c>
      <c r="L347" s="23" t="e">
        <f t="shared" ca="1" si="127"/>
        <v>#NAME?</v>
      </c>
      <c r="M347" s="25" t="e">
        <f t="shared" ca="1" si="146"/>
        <v>#NAME?</v>
      </c>
      <c r="N347" s="26" t="e">
        <f ca="1">[1]!CEQUEL("ROCKET","AR",'Loomis-Task5(equations)'!$B$15,1,'Loomis-Task5(equations)'!$B$4,"Mass",3,"HTPB",90,"IPDI (ARC)",10,"AIR (500 K)",100,"OPT:FOX","O","OF",'Loomis-Task5(equations)'!M347,1,0,"CSTAR",FALSE,FALSE)</f>
        <v>#NAME?</v>
      </c>
      <c r="O347" s="26" t="e">
        <f t="shared" ca="1" si="136"/>
        <v>#NAME?</v>
      </c>
      <c r="P347" s="25" t="e">
        <f ca="1">[1]!CEQUEL("ROCKET","AR",'Loomis-Task5(equations)'!U347,1,'Loomis-Task5(equations)'!AC347,"Mass",3,"HTPB",90,"IPDI (ARC)",10,"AIR (500 K)",100,"OPT:FOX","O","OF",'Loomis-Task5(equations)'!M347,1,0,"ISPV",FALSE,FALSE)</f>
        <v>#NAME?</v>
      </c>
      <c r="Q347" s="23" t="e">
        <f t="shared" ca="1" si="137"/>
        <v>#NAME?</v>
      </c>
      <c r="R347" s="25" t="e">
        <f t="shared" ca="1" si="138"/>
        <v>#NAME?</v>
      </c>
      <c r="S347" s="23" t="e">
        <f t="shared" ca="1" si="150"/>
        <v>#NAME?</v>
      </c>
      <c r="T347" s="23" t="e">
        <f t="shared" ca="1" si="139"/>
        <v>#NAME?</v>
      </c>
      <c r="U347" s="25" t="e">
        <f t="shared" ca="1" si="149"/>
        <v>#NAME?</v>
      </c>
      <c r="V347" s="25" t="e">
        <f t="shared" ca="1" si="147"/>
        <v>#NAME?</v>
      </c>
      <c r="W347" s="25" t="e">
        <f t="shared" ca="1" si="140"/>
        <v>#NAME?</v>
      </c>
      <c r="X347" s="25" t="e">
        <f t="shared" ca="1" si="141"/>
        <v>#NAME?</v>
      </c>
      <c r="Y347" t="e">
        <f t="shared" ca="1" si="151"/>
        <v>#NAME?</v>
      </c>
      <c r="Z347" s="25" t="e">
        <f t="shared" ca="1" si="142"/>
        <v>#NAME?</v>
      </c>
      <c r="AA347" s="26" t="e">
        <f t="shared" ca="1" si="148"/>
        <v>#NAME?</v>
      </c>
      <c r="AB347" s="27" t="e">
        <f t="shared" ca="1" si="143"/>
        <v>#NAME?</v>
      </c>
      <c r="AC347" s="28" t="e">
        <f t="shared" ca="1" si="144"/>
        <v>#NAME?</v>
      </c>
    </row>
    <row r="348" spans="1:29" x14ac:dyDescent="0.25">
      <c r="A348">
        <v>329</v>
      </c>
      <c r="B348">
        <v>3.29</v>
      </c>
      <c r="C348">
        <f t="shared" si="128"/>
        <v>6.29</v>
      </c>
      <c r="D348">
        <f t="shared" si="129"/>
        <v>-16.307238528566739</v>
      </c>
      <c r="E348">
        <f t="shared" si="130"/>
        <v>1738.9343656150222</v>
      </c>
      <c r="F348" s="23" t="e">
        <f t="shared" ca="1" si="145"/>
        <v>#NAME?</v>
      </c>
      <c r="G348">
        <f t="shared" si="131"/>
        <v>8</v>
      </c>
      <c r="H348">
        <f t="shared" si="132"/>
        <v>900</v>
      </c>
      <c r="I348" s="23">
        <f t="shared" si="133"/>
        <v>124.29428590589194</v>
      </c>
      <c r="J348">
        <f t="shared" si="134"/>
        <v>6.4363377139131817E-2</v>
      </c>
      <c r="K348" s="24" t="e">
        <f t="shared" ca="1" si="135"/>
        <v>#NAME?</v>
      </c>
      <c r="L348" s="23" t="e">
        <f t="shared" ca="1" si="127"/>
        <v>#NAME?</v>
      </c>
      <c r="M348" s="25" t="e">
        <f t="shared" ca="1" si="146"/>
        <v>#NAME?</v>
      </c>
      <c r="N348" s="26" t="e">
        <f ca="1">[1]!CEQUEL("ROCKET","AR",'Loomis-Task5(equations)'!$B$15,1,'Loomis-Task5(equations)'!$B$4,"Mass",3,"HTPB",90,"IPDI (ARC)",10,"AIR (500 K)",100,"OPT:FOX","O","OF",'Loomis-Task5(equations)'!M348,1,0,"CSTAR",FALSE,FALSE)</f>
        <v>#NAME?</v>
      </c>
      <c r="O348" s="26" t="e">
        <f t="shared" ca="1" si="136"/>
        <v>#NAME?</v>
      </c>
      <c r="P348" s="25" t="e">
        <f ca="1">[1]!CEQUEL("ROCKET","AR",'Loomis-Task5(equations)'!U348,1,'Loomis-Task5(equations)'!AC348,"Mass",3,"HTPB",90,"IPDI (ARC)",10,"AIR (500 K)",100,"OPT:FOX","O","OF",'Loomis-Task5(equations)'!M348,1,0,"ISPV",FALSE,FALSE)</f>
        <v>#NAME?</v>
      </c>
      <c r="Q348" s="23" t="e">
        <f t="shared" ca="1" si="137"/>
        <v>#NAME?</v>
      </c>
      <c r="R348" s="25" t="e">
        <f t="shared" ca="1" si="138"/>
        <v>#NAME?</v>
      </c>
      <c r="S348" s="23" t="e">
        <f t="shared" ca="1" si="150"/>
        <v>#NAME?</v>
      </c>
      <c r="T348" s="23" t="e">
        <f t="shared" ca="1" si="139"/>
        <v>#NAME?</v>
      </c>
      <c r="U348" s="25" t="e">
        <f t="shared" ca="1" si="149"/>
        <v>#NAME?</v>
      </c>
      <c r="V348" s="25" t="e">
        <f t="shared" ca="1" si="147"/>
        <v>#NAME?</v>
      </c>
      <c r="W348" s="25" t="e">
        <f t="shared" ca="1" si="140"/>
        <v>#NAME?</v>
      </c>
      <c r="X348" s="25" t="e">
        <f t="shared" ca="1" si="141"/>
        <v>#NAME?</v>
      </c>
      <c r="Y348" t="e">
        <f t="shared" ca="1" si="151"/>
        <v>#NAME?</v>
      </c>
      <c r="Z348" s="25" t="e">
        <f t="shared" ca="1" si="142"/>
        <v>#NAME?</v>
      </c>
      <c r="AA348" s="26" t="e">
        <f t="shared" ca="1" si="148"/>
        <v>#NAME?</v>
      </c>
      <c r="AB348" s="27" t="e">
        <f t="shared" ca="1" si="143"/>
        <v>#NAME?</v>
      </c>
      <c r="AC348" s="28" t="e">
        <f t="shared" ca="1" si="144"/>
        <v>#NAME?</v>
      </c>
    </row>
    <row r="349" spans="1:29" x14ac:dyDescent="0.25">
      <c r="A349">
        <v>330</v>
      </c>
      <c r="B349">
        <v>3.3</v>
      </c>
      <c r="C349">
        <f t="shared" si="128"/>
        <v>6.3</v>
      </c>
      <c r="D349">
        <f t="shared" si="129"/>
        <v>-16.883283345139354</v>
      </c>
      <c r="E349">
        <f t="shared" si="130"/>
        <v>1741.698967150181</v>
      </c>
      <c r="F349" s="23" t="e">
        <f t="shared" ca="1" si="145"/>
        <v>#NAME?</v>
      </c>
      <c r="G349">
        <f t="shared" si="131"/>
        <v>8</v>
      </c>
      <c r="H349">
        <f t="shared" si="132"/>
        <v>900</v>
      </c>
      <c r="I349" s="23">
        <f t="shared" si="133"/>
        <v>124.68981242097888</v>
      </c>
      <c r="J349">
        <f t="shared" si="134"/>
        <v>6.4159211122961093E-2</v>
      </c>
      <c r="K349" s="24" t="e">
        <f t="shared" ca="1" si="135"/>
        <v>#NAME?</v>
      </c>
      <c r="L349" s="23" t="e">
        <f t="shared" ca="1" si="127"/>
        <v>#NAME?</v>
      </c>
      <c r="M349" s="25" t="e">
        <f t="shared" ca="1" si="146"/>
        <v>#NAME?</v>
      </c>
      <c r="N349" s="26" t="e">
        <f ca="1">[1]!CEQUEL("ROCKET","AR",'Loomis-Task5(equations)'!$B$15,1,'Loomis-Task5(equations)'!$B$4,"Mass",3,"HTPB",90,"IPDI (ARC)",10,"AIR (500 K)",100,"OPT:FOX","O","OF",'Loomis-Task5(equations)'!M349,1,0,"CSTAR",FALSE,FALSE)</f>
        <v>#NAME?</v>
      </c>
      <c r="O349" s="26" t="e">
        <f t="shared" ca="1" si="136"/>
        <v>#NAME?</v>
      </c>
      <c r="P349" s="25" t="e">
        <f ca="1">[1]!CEQUEL("ROCKET","AR",'Loomis-Task5(equations)'!U349,1,'Loomis-Task5(equations)'!AC349,"Mass",3,"HTPB",90,"IPDI (ARC)",10,"AIR (500 K)",100,"OPT:FOX","O","OF",'Loomis-Task5(equations)'!M349,1,0,"ISPV",FALSE,FALSE)</f>
        <v>#NAME?</v>
      </c>
      <c r="Q349" s="23" t="e">
        <f t="shared" ca="1" si="137"/>
        <v>#NAME?</v>
      </c>
      <c r="R349" s="25" t="e">
        <f t="shared" ca="1" si="138"/>
        <v>#NAME?</v>
      </c>
      <c r="S349" s="23" t="e">
        <f t="shared" ca="1" si="150"/>
        <v>#NAME?</v>
      </c>
      <c r="T349" s="23" t="e">
        <f t="shared" ca="1" si="139"/>
        <v>#NAME?</v>
      </c>
      <c r="U349" s="25" t="e">
        <f t="shared" ca="1" si="149"/>
        <v>#NAME?</v>
      </c>
      <c r="V349" s="25" t="e">
        <f t="shared" ca="1" si="147"/>
        <v>#NAME?</v>
      </c>
      <c r="W349" s="25" t="e">
        <f t="shared" ca="1" si="140"/>
        <v>#NAME?</v>
      </c>
      <c r="X349" s="25" t="e">
        <f t="shared" ca="1" si="141"/>
        <v>#NAME?</v>
      </c>
      <c r="Y349" t="e">
        <f t="shared" ca="1" si="151"/>
        <v>#NAME?</v>
      </c>
      <c r="Z349" s="25" t="e">
        <f t="shared" ca="1" si="142"/>
        <v>#NAME?</v>
      </c>
      <c r="AA349" s="26" t="e">
        <f t="shared" ca="1" si="148"/>
        <v>#NAME?</v>
      </c>
      <c r="AB349" s="27" t="e">
        <f t="shared" ca="1" si="143"/>
        <v>#NAME?</v>
      </c>
      <c r="AC349" s="28" t="e">
        <f t="shared" ca="1" si="144"/>
        <v>#NAME?</v>
      </c>
    </row>
    <row r="350" spans="1:29" x14ac:dyDescent="0.25">
      <c r="A350">
        <v>331</v>
      </c>
      <c r="B350">
        <v>3.31</v>
      </c>
      <c r="C350">
        <f t="shared" si="128"/>
        <v>6.3100000000000005</v>
      </c>
      <c r="D350">
        <f t="shared" si="129"/>
        <v>-17.46024324482017</v>
      </c>
      <c r="E350">
        <f t="shared" si="130"/>
        <v>1744.4635686853403</v>
      </c>
      <c r="F350" s="23" t="e">
        <f t="shared" ca="1" si="145"/>
        <v>#NAME?</v>
      </c>
      <c r="G350">
        <f t="shared" si="131"/>
        <v>8</v>
      </c>
      <c r="H350">
        <f t="shared" si="132"/>
        <v>900</v>
      </c>
      <c r="I350" s="23">
        <f t="shared" si="133"/>
        <v>125.08596725459658</v>
      </c>
      <c r="J350">
        <f t="shared" si="134"/>
        <v>6.3956015015793233E-2</v>
      </c>
      <c r="K350" s="24" t="e">
        <f t="shared" ca="1" si="135"/>
        <v>#NAME?</v>
      </c>
      <c r="L350" s="23" t="e">
        <f t="shared" ca="1" si="127"/>
        <v>#NAME?</v>
      </c>
      <c r="M350" s="25" t="e">
        <f t="shared" ca="1" si="146"/>
        <v>#NAME?</v>
      </c>
      <c r="N350" s="26" t="e">
        <f ca="1">[1]!CEQUEL("ROCKET","AR",'Loomis-Task5(equations)'!$B$15,1,'Loomis-Task5(equations)'!$B$4,"Mass",3,"HTPB",90,"IPDI (ARC)",10,"AIR (500 K)",100,"OPT:FOX","O","OF",'Loomis-Task5(equations)'!M350,1,0,"CSTAR",FALSE,FALSE)</f>
        <v>#NAME?</v>
      </c>
      <c r="O350" s="26" t="e">
        <f t="shared" ca="1" si="136"/>
        <v>#NAME?</v>
      </c>
      <c r="P350" s="25" t="e">
        <f ca="1">[1]!CEQUEL("ROCKET","AR",'Loomis-Task5(equations)'!U350,1,'Loomis-Task5(equations)'!AC350,"Mass",3,"HTPB",90,"IPDI (ARC)",10,"AIR (500 K)",100,"OPT:FOX","O","OF",'Loomis-Task5(equations)'!M350,1,0,"ISPV",FALSE,FALSE)</f>
        <v>#NAME?</v>
      </c>
      <c r="Q350" s="23" t="e">
        <f t="shared" ca="1" si="137"/>
        <v>#NAME?</v>
      </c>
      <c r="R350" s="25" t="e">
        <f t="shared" ca="1" si="138"/>
        <v>#NAME?</v>
      </c>
      <c r="S350" s="23" t="e">
        <f t="shared" ca="1" si="150"/>
        <v>#NAME?</v>
      </c>
      <c r="T350" s="23" t="e">
        <f t="shared" ca="1" si="139"/>
        <v>#NAME?</v>
      </c>
      <c r="U350" s="25" t="e">
        <f t="shared" ca="1" si="149"/>
        <v>#NAME?</v>
      </c>
      <c r="V350" s="25" t="e">
        <f t="shared" ca="1" si="147"/>
        <v>#NAME?</v>
      </c>
      <c r="W350" s="25" t="e">
        <f t="shared" ca="1" si="140"/>
        <v>#NAME?</v>
      </c>
      <c r="X350" s="25" t="e">
        <f t="shared" ca="1" si="141"/>
        <v>#NAME?</v>
      </c>
      <c r="Y350" t="e">
        <f t="shared" ca="1" si="151"/>
        <v>#NAME?</v>
      </c>
      <c r="Z350" s="25" t="e">
        <f t="shared" ca="1" si="142"/>
        <v>#NAME?</v>
      </c>
      <c r="AA350" s="26" t="e">
        <f t="shared" ca="1" si="148"/>
        <v>#NAME?</v>
      </c>
      <c r="AB350" s="27" t="e">
        <f t="shared" ca="1" si="143"/>
        <v>#NAME?</v>
      </c>
      <c r="AC350" s="28" t="e">
        <f t="shared" ca="1" si="144"/>
        <v>#NAME?</v>
      </c>
    </row>
    <row r="351" spans="1:29" x14ac:dyDescent="0.25">
      <c r="A351">
        <v>332</v>
      </c>
      <c r="B351">
        <v>3.32</v>
      </c>
      <c r="C351">
        <f t="shared" si="128"/>
        <v>6.32</v>
      </c>
      <c r="D351">
        <f t="shared" si="129"/>
        <v>-18.038118227609086</v>
      </c>
      <c r="E351">
        <f t="shared" si="130"/>
        <v>1747.2281702204996</v>
      </c>
      <c r="F351" s="23" t="e">
        <f t="shared" ca="1" si="145"/>
        <v>#NAME?</v>
      </c>
      <c r="G351">
        <f t="shared" si="131"/>
        <v>8</v>
      </c>
      <c r="H351">
        <f t="shared" si="132"/>
        <v>900</v>
      </c>
      <c r="I351" s="23">
        <f t="shared" si="133"/>
        <v>125.48275040674497</v>
      </c>
      <c r="J351">
        <f t="shared" si="134"/>
        <v>6.3753782683822827E-2</v>
      </c>
      <c r="K351" s="24" t="e">
        <f t="shared" ca="1" si="135"/>
        <v>#NAME?</v>
      </c>
      <c r="L351" s="23" t="e">
        <f t="shared" ca="1" si="127"/>
        <v>#NAME?</v>
      </c>
      <c r="M351" s="25" t="e">
        <f t="shared" ca="1" si="146"/>
        <v>#NAME?</v>
      </c>
      <c r="N351" s="26" t="e">
        <f ca="1">[1]!CEQUEL("ROCKET","AR",'Loomis-Task5(equations)'!$B$15,1,'Loomis-Task5(equations)'!$B$4,"Mass",3,"HTPB",90,"IPDI (ARC)",10,"AIR (500 K)",100,"OPT:FOX","O","OF",'Loomis-Task5(equations)'!M351,1,0,"CSTAR",FALSE,FALSE)</f>
        <v>#NAME?</v>
      </c>
      <c r="O351" s="26" t="e">
        <f t="shared" ca="1" si="136"/>
        <v>#NAME?</v>
      </c>
      <c r="P351" s="25" t="e">
        <f ca="1">[1]!CEQUEL("ROCKET","AR",'Loomis-Task5(equations)'!U351,1,'Loomis-Task5(equations)'!AC351,"Mass",3,"HTPB",90,"IPDI (ARC)",10,"AIR (500 K)",100,"OPT:FOX","O","OF",'Loomis-Task5(equations)'!M351,1,0,"ISPV",FALSE,FALSE)</f>
        <v>#NAME?</v>
      </c>
      <c r="Q351" s="23" t="e">
        <f t="shared" ca="1" si="137"/>
        <v>#NAME?</v>
      </c>
      <c r="R351" s="25" t="e">
        <f t="shared" ca="1" si="138"/>
        <v>#NAME?</v>
      </c>
      <c r="S351" s="23" t="e">
        <f t="shared" ca="1" si="150"/>
        <v>#NAME?</v>
      </c>
      <c r="T351" s="23" t="e">
        <f t="shared" ca="1" si="139"/>
        <v>#NAME?</v>
      </c>
      <c r="U351" s="25" t="e">
        <f t="shared" ca="1" si="149"/>
        <v>#NAME?</v>
      </c>
      <c r="V351" s="25" t="e">
        <f t="shared" ca="1" si="147"/>
        <v>#NAME?</v>
      </c>
      <c r="W351" s="25" t="e">
        <f t="shared" ca="1" si="140"/>
        <v>#NAME?</v>
      </c>
      <c r="X351" s="25" t="e">
        <f t="shared" ca="1" si="141"/>
        <v>#NAME?</v>
      </c>
      <c r="Y351" t="e">
        <f t="shared" ca="1" si="151"/>
        <v>#NAME?</v>
      </c>
      <c r="Z351" s="25" t="e">
        <f t="shared" ca="1" si="142"/>
        <v>#NAME?</v>
      </c>
      <c r="AA351" s="26" t="e">
        <f t="shared" ca="1" si="148"/>
        <v>#NAME?</v>
      </c>
      <c r="AB351" s="27" t="e">
        <f t="shared" ca="1" si="143"/>
        <v>#NAME?</v>
      </c>
      <c r="AC351" s="28" t="e">
        <f t="shared" ca="1" si="144"/>
        <v>#NAME?</v>
      </c>
    </row>
    <row r="352" spans="1:29" x14ac:dyDescent="0.25">
      <c r="A352">
        <v>333</v>
      </c>
      <c r="B352">
        <v>3.33</v>
      </c>
      <c r="C352">
        <f t="shared" si="128"/>
        <v>6.33</v>
      </c>
      <c r="D352">
        <f t="shared" si="129"/>
        <v>-18.616908293506111</v>
      </c>
      <c r="E352">
        <f t="shared" si="130"/>
        <v>1749.9927717556584</v>
      </c>
      <c r="F352" s="23" t="e">
        <f t="shared" ca="1" si="145"/>
        <v>#NAME?</v>
      </c>
      <c r="G352">
        <f t="shared" si="131"/>
        <v>8</v>
      </c>
      <c r="H352">
        <f t="shared" si="132"/>
        <v>900</v>
      </c>
      <c r="I352" s="23">
        <f t="shared" si="133"/>
        <v>125.88016187742406</v>
      </c>
      <c r="J352">
        <f t="shared" si="134"/>
        <v>6.355250804165638E-2</v>
      </c>
      <c r="K352" s="24" t="e">
        <f t="shared" ca="1" si="135"/>
        <v>#NAME?</v>
      </c>
      <c r="L352" s="23" t="e">
        <f t="shared" ca="1" si="127"/>
        <v>#NAME?</v>
      </c>
      <c r="M352" s="25" t="e">
        <f t="shared" ca="1" si="146"/>
        <v>#NAME?</v>
      </c>
      <c r="N352" s="26" t="e">
        <f ca="1">[1]!CEQUEL("ROCKET","AR",'Loomis-Task5(equations)'!$B$15,1,'Loomis-Task5(equations)'!$B$4,"Mass",3,"HTPB",90,"IPDI (ARC)",10,"AIR (500 K)",100,"OPT:FOX","O","OF",'Loomis-Task5(equations)'!M352,1,0,"CSTAR",FALSE,FALSE)</f>
        <v>#NAME?</v>
      </c>
      <c r="O352" s="26" t="e">
        <f t="shared" ca="1" si="136"/>
        <v>#NAME?</v>
      </c>
      <c r="P352" s="25" t="e">
        <f ca="1">[1]!CEQUEL("ROCKET","AR",'Loomis-Task5(equations)'!U352,1,'Loomis-Task5(equations)'!AC352,"Mass",3,"HTPB",90,"IPDI (ARC)",10,"AIR (500 K)",100,"OPT:FOX","O","OF",'Loomis-Task5(equations)'!M352,1,0,"ISPV",FALSE,FALSE)</f>
        <v>#NAME?</v>
      </c>
      <c r="Q352" s="23" t="e">
        <f t="shared" ca="1" si="137"/>
        <v>#NAME?</v>
      </c>
      <c r="R352" s="25" t="e">
        <f t="shared" ca="1" si="138"/>
        <v>#NAME?</v>
      </c>
      <c r="S352" s="23" t="e">
        <f t="shared" ca="1" si="150"/>
        <v>#NAME?</v>
      </c>
      <c r="T352" s="23" t="e">
        <f t="shared" ca="1" si="139"/>
        <v>#NAME?</v>
      </c>
      <c r="U352" s="25" t="e">
        <f t="shared" ca="1" si="149"/>
        <v>#NAME?</v>
      </c>
      <c r="V352" s="25" t="e">
        <f t="shared" ca="1" si="147"/>
        <v>#NAME?</v>
      </c>
      <c r="W352" s="25" t="e">
        <f t="shared" ca="1" si="140"/>
        <v>#NAME?</v>
      </c>
      <c r="X352" s="25" t="e">
        <f t="shared" ca="1" si="141"/>
        <v>#NAME?</v>
      </c>
      <c r="Y352" t="e">
        <f t="shared" ca="1" si="151"/>
        <v>#NAME?</v>
      </c>
      <c r="Z352" s="25" t="e">
        <f t="shared" ca="1" si="142"/>
        <v>#NAME?</v>
      </c>
      <c r="AA352" s="26" t="e">
        <f t="shared" ca="1" si="148"/>
        <v>#NAME?</v>
      </c>
      <c r="AB352" s="27" t="e">
        <f t="shared" ca="1" si="143"/>
        <v>#NAME?</v>
      </c>
      <c r="AC352" s="28" t="e">
        <f t="shared" ca="1" si="144"/>
        <v>#NAME?</v>
      </c>
    </row>
    <row r="353" spans="1:29" x14ac:dyDescent="0.25">
      <c r="A353">
        <v>334</v>
      </c>
      <c r="B353">
        <v>3.34</v>
      </c>
      <c r="C353">
        <f t="shared" si="128"/>
        <v>6.34</v>
      </c>
      <c r="D353">
        <f t="shared" si="129"/>
        <v>-19.1966134425113</v>
      </c>
      <c r="E353">
        <f t="shared" si="130"/>
        <v>1752.7573732908174</v>
      </c>
      <c r="F353" s="23" t="e">
        <f t="shared" ca="1" si="145"/>
        <v>#NAME?</v>
      </c>
      <c r="G353">
        <f t="shared" si="131"/>
        <v>8</v>
      </c>
      <c r="H353">
        <f t="shared" si="132"/>
        <v>900</v>
      </c>
      <c r="I353" s="23">
        <f t="shared" si="133"/>
        <v>126.27820166663389</v>
      </c>
      <c r="J353">
        <f t="shared" si="134"/>
        <v>6.3352185051854568E-2</v>
      </c>
      <c r="K353" s="24" t="e">
        <f t="shared" ca="1" si="135"/>
        <v>#NAME?</v>
      </c>
      <c r="L353" s="23" t="e">
        <f t="shared" ca="1" si="127"/>
        <v>#NAME?</v>
      </c>
      <c r="M353" s="25" t="e">
        <f t="shared" ca="1" si="146"/>
        <v>#NAME?</v>
      </c>
      <c r="N353" s="26" t="e">
        <f ca="1">[1]!CEQUEL("ROCKET","AR",'Loomis-Task5(equations)'!$B$15,1,'Loomis-Task5(equations)'!$B$4,"Mass",3,"HTPB",90,"IPDI (ARC)",10,"AIR (500 K)",100,"OPT:FOX","O","OF",'Loomis-Task5(equations)'!M353,1,0,"CSTAR",FALSE,FALSE)</f>
        <v>#NAME?</v>
      </c>
      <c r="O353" s="26" t="e">
        <f t="shared" ca="1" si="136"/>
        <v>#NAME?</v>
      </c>
      <c r="P353" s="25" t="e">
        <f ca="1">[1]!CEQUEL("ROCKET","AR",'Loomis-Task5(equations)'!U353,1,'Loomis-Task5(equations)'!AC353,"Mass",3,"HTPB",90,"IPDI (ARC)",10,"AIR (500 K)",100,"OPT:FOX","O","OF",'Loomis-Task5(equations)'!M353,1,0,"ISPV",FALSE,FALSE)</f>
        <v>#NAME?</v>
      </c>
      <c r="Q353" s="23" t="e">
        <f t="shared" ca="1" si="137"/>
        <v>#NAME?</v>
      </c>
      <c r="R353" s="25" t="e">
        <f t="shared" ca="1" si="138"/>
        <v>#NAME?</v>
      </c>
      <c r="S353" s="23" t="e">
        <f t="shared" ca="1" si="150"/>
        <v>#NAME?</v>
      </c>
      <c r="T353" s="23" t="e">
        <f t="shared" ca="1" si="139"/>
        <v>#NAME?</v>
      </c>
      <c r="U353" s="25" t="e">
        <f t="shared" ca="1" si="149"/>
        <v>#NAME?</v>
      </c>
      <c r="V353" s="25" t="e">
        <f t="shared" ca="1" si="147"/>
        <v>#NAME?</v>
      </c>
      <c r="W353" s="25" t="e">
        <f t="shared" ca="1" si="140"/>
        <v>#NAME?</v>
      </c>
      <c r="X353" s="25" t="e">
        <f t="shared" ca="1" si="141"/>
        <v>#NAME?</v>
      </c>
      <c r="Y353" t="e">
        <f t="shared" ca="1" si="151"/>
        <v>#NAME?</v>
      </c>
      <c r="Z353" s="25" t="e">
        <f t="shared" ca="1" si="142"/>
        <v>#NAME?</v>
      </c>
      <c r="AA353" s="26" t="e">
        <f t="shared" ca="1" si="148"/>
        <v>#NAME?</v>
      </c>
      <c r="AB353" s="27" t="e">
        <f t="shared" ca="1" si="143"/>
        <v>#NAME?</v>
      </c>
      <c r="AC353" s="28" t="e">
        <f t="shared" ca="1" si="144"/>
        <v>#NAME?</v>
      </c>
    </row>
    <row r="354" spans="1:29" x14ac:dyDescent="0.25">
      <c r="A354">
        <v>335</v>
      </c>
      <c r="B354">
        <v>3.35</v>
      </c>
      <c r="C354">
        <f t="shared" si="128"/>
        <v>6.35</v>
      </c>
      <c r="D354">
        <f t="shared" si="129"/>
        <v>-19.777233674624625</v>
      </c>
      <c r="E354">
        <f t="shared" si="130"/>
        <v>1755.5219748259763</v>
      </c>
      <c r="F354" s="23" t="e">
        <f t="shared" ca="1" si="145"/>
        <v>#NAME?</v>
      </c>
      <c r="G354">
        <f t="shared" si="131"/>
        <v>8</v>
      </c>
      <c r="H354">
        <f t="shared" si="132"/>
        <v>900</v>
      </c>
      <c r="I354" s="23">
        <f t="shared" si="133"/>
        <v>126.67686977437442</v>
      </c>
      <c r="J354">
        <f t="shared" si="134"/>
        <v>6.3152807724479523E-2</v>
      </c>
      <c r="K354" s="24" t="e">
        <f t="shared" ca="1" si="135"/>
        <v>#NAME?</v>
      </c>
      <c r="L354" s="23" t="e">
        <f t="shared" ca="1" si="127"/>
        <v>#NAME?</v>
      </c>
      <c r="M354" s="25" t="e">
        <f t="shared" ca="1" si="146"/>
        <v>#NAME?</v>
      </c>
      <c r="N354" s="26" t="e">
        <f ca="1">[1]!CEQUEL("ROCKET","AR",'Loomis-Task5(equations)'!$B$15,1,'Loomis-Task5(equations)'!$B$4,"Mass",3,"HTPB",90,"IPDI (ARC)",10,"AIR (500 K)",100,"OPT:FOX","O","OF",'Loomis-Task5(equations)'!M354,1,0,"CSTAR",FALSE,FALSE)</f>
        <v>#NAME?</v>
      </c>
      <c r="O354" s="26" t="e">
        <f t="shared" ca="1" si="136"/>
        <v>#NAME?</v>
      </c>
      <c r="P354" s="25" t="e">
        <f ca="1">[1]!CEQUEL("ROCKET","AR",'Loomis-Task5(equations)'!U354,1,'Loomis-Task5(equations)'!AC354,"Mass",3,"HTPB",90,"IPDI (ARC)",10,"AIR (500 K)",100,"OPT:FOX","O","OF",'Loomis-Task5(equations)'!M354,1,0,"ISPV",FALSE,FALSE)</f>
        <v>#NAME?</v>
      </c>
      <c r="Q354" s="23" t="e">
        <f t="shared" ca="1" si="137"/>
        <v>#NAME?</v>
      </c>
      <c r="R354" s="25" t="e">
        <f t="shared" ca="1" si="138"/>
        <v>#NAME?</v>
      </c>
      <c r="S354" s="23" t="e">
        <f t="shared" ca="1" si="150"/>
        <v>#NAME?</v>
      </c>
      <c r="T354" s="23" t="e">
        <f t="shared" ca="1" si="139"/>
        <v>#NAME?</v>
      </c>
      <c r="U354" s="25" t="e">
        <f t="shared" ca="1" si="149"/>
        <v>#NAME?</v>
      </c>
      <c r="V354" s="25" t="e">
        <f t="shared" ca="1" si="147"/>
        <v>#NAME?</v>
      </c>
      <c r="W354" s="25" t="e">
        <f t="shared" ca="1" si="140"/>
        <v>#NAME?</v>
      </c>
      <c r="X354" s="25" t="e">
        <f t="shared" ca="1" si="141"/>
        <v>#NAME?</v>
      </c>
      <c r="Y354" t="e">
        <f t="shared" ca="1" si="151"/>
        <v>#NAME?</v>
      </c>
      <c r="Z354" s="25" t="e">
        <f t="shared" ca="1" si="142"/>
        <v>#NAME?</v>
      </c>
      <c r="AA354" s="26" t="e">
        <f t="shared" ca="1" si="148"/>
        <v>#NAME?</v>
      </c>
      <c r="AB354" s="27" t="e">
        <f t="shared" ca="1" si="143"/>
        <v>#NAME?</v>
      </c>
      <c r="AC354" s="28" t="e">
        <f t="shared" ca="1" si="144"/>
        <v>#NAME?</v>
      </c>
    </row>
    <row r="355" spans="1:29" x14ac:dyDescent="0.25">
      <c r="A355">
        <v>336</v>
      </c>
      <c r="B355">
        <v>3.36</v>
      </c>
      <c r="C355">
        <f t="shared" si="128"/>
        <v>6.3599999999999994</v>
      </c>
      <c r="D355">
        <f t="shared" si="129"/>
        <v>-20.358768989846052</v>
      </c>
      <c r="E355">
        <f t="shared" si="130"/>
        <v>1758.2865763611351</v>
      </c>
      <c r="F355" s="23" t="e">
        <f t="shared" ca="1" si="145"/>
        <v>#NAME?</v>
      </c>
      <c r="G355">
        <f t="shared" si="131"/>
        <v>8</v>
      </c>
      <c r="H355">
        <f t="shared" si="132"/>
        <v>900</v>
      </c>
      <c r="I355" s="23">
        <f t="shared" si="133"/>
        <v>127.07616620064566</v>
      </c>
      <c r="J355">
        <f t="shared" si="134"/>
        <v>6.2954370116647049E-2</v>
      </c>
      <c r="K355" s="24" t="e">
        <f t="shared" ca="1" si="135"/>
        <v>#NAME?</v>
      </c>
      <c r="L355" s="23" t="e">
        <f t="shared" ca="1" si="127"/>
        <v>#NAME?</v>
      </c>
      <c r="M355" s="25" t="e">
        <f t="shared" ca="1" si="146"/>
        <v>#NAME?</v>
      </c>
      <c r="N355" s="26" t="e">
        <f ca="1">[1]!CEQUEL("ROCKET","AR",'Loomis-Task5(equations)'!$B$15,1,'Loomis-Task5(equations)'!$B$4,"Mass",3,"HTPB",90,"IPDI (ARC)",10,"AIR (500 K)",100,"OPT:FOX","O","OF",'Loomis-Task5(equations)'!M355,1,0,"CSTAR",FALSE,FALSE)</f>
        <v>#NAME?</v>
      </c>
      <c r="O355" s="26" t="e">
        <f t="shared" ca="1" si="136"/>
        <v>#NAME?</v>
      </c>
      <c r="P355" s="25" t="e">
        <f ca="1">[1]!CEQUEL("ROCKET","AR",'Loomis-Task5(equations)'!U355,1,'Loomis-Task5(equations)'!AC355,"Mass",3,"HTPB",90,"IPDI (ARC)",10,"AIR (500 K)",100,"OPT:FOX","O","OF",'Loomis-Task5(equations)'!M355,1,0,"ISPV",FALSE,FALSE)</f>
        <v>#NAME?</v>
      </c>
      <c r="Q355" s="23" t="e">
        <f t="shared" ca="1" si="137"/>
        <v>#NAME?</v>
      </c>
      <c r="R355" s="25" t="e">
        <f t="shared" ca="1" si="138"/>
        <v>#NAME?</v>
      </c>
      <c r="S355" s="23" t="e">
        <f t="shared" ca="1" si="150"/>
        <v>#NAME?</v>
      </c>
      <c r="T355" s="23" t="e">
        <f t="shared" ca="1" si="139"/>
        <v>#NAME?</v>
      </c>
      <c r="U355" s="25" t="e">
        <f t="shared" ca="1" si="149"/>
        <v>#NAME?</v>
      </c>
      <c r="V355" s="25" t="e">
        <f t="shared" ca="1" si="147"/>
        <v>#NAME?</v>
      </c>
      <c r="W355" s="25" t="e">
        <f t="shared" ca="1" si="140"/>
        <v>#NAME?</v>
      </c>
      <c r="X355" s="25" t="e">
        <f t="shared" ca="1" si="141"/>
        <v>#NAME?</v>
      </c>
      <c r="Y355" t="e">
        <f t="shared" ca="1" si="151"/>
        <v>#NAME?</v>
      </c>
      <c r="Z355" s="25" t="e">
        <f t="shared" ca="1" si="142"/>
        <v>#NAME?</v>
      </c>
      <c r="AA355" s="26" t="e">
        <f t="shared" ca="1" si="148"/>
        <v>#NAME?</v>
      </c>
      <c r="AB355" s="27" t="e">
        <f t="shared" ca="1" si="143"/>
        <v>#NAME?</v>
      </c>
      <c r="AC355" s="28" t="e">
        <f t="shared" ca="1" si="144"/>
        <v>#NAME?</v>
      </c>
    </row>
    <row r="356" spans="1:29" x14ac:dyDescent="0.25">
      <c r="A356">
        <v>337</v>
      </c>
      <c r="B356">
        <v>3.37</v>
      </c>
      <c r="C356">
        <f t="shared" si="128"/>
        <v>6.37</v>
      </c>
      <c r="D356">
        <f t="shared" si="129"/>
        <v>-20.941219388175714</v>
      </c>
      <c r="E356">
        <f t="shared" si="130"/>
        <v>1761.0511778962943</v>
      </c>
      <c r="F356" s="23" t="e">
        <f t="shared" ca="1" si="145"/>
        <v>#NAME?</v>
      </c>
      <c r="G356">
        <f t="shared" si="131"/>
        <v>8</v>
      </c>
      <c r="H356">
        <f t="shared" si="132"/>
        <v>900</v>
      </c>
      <c r="I356" s="23">
        <f t="shared" si="133"/>
        <v>127.47609094544768</v>
      </c>
      <c r="J356">
        <f t="shared" si="134"/>
        <v>6.2756866332083661E-2</v>
      </c>
      <c r="K356" s="24" t="e">
        <f t="shared" ca="1" si="135"/>
        <v>#NAME?</v>
      </c>
      <c r="L356" s="23" t="e">
        <f t="shared" ca="1" si="127"/>
        <v>#NAME?</v>
      </c>
      <c r="M356" s="25" t="e">
        <f t="shared" ca="1" si="146"/>
        <v>#NAME?</v>
      </c>
      <c r="N356" s="26" t="e">
        <f ca="1">[1]!CEQUEL("ROCKET","AR",'Loomis-Task5(equations)'!$B$15,1,'Loomis-Task5(equations)'!$B$4,"Mass",3,"HTPB",90,"IPDI (ARC)",10,"AIR (500 K)",100,"OPT:FOX","O","OF",'Loomis-Task5(equations)'!M356,1,0,"CSTAR",FALSE,FALSE)</f>
        <v>#NAME?</v>
      </c>
      <c r="O356" s="26" t="e">
        <f t="shared" ca="1" si="136"/>
        <v>#NAME?</v>
      </c>
      <c r="P356" s="25" t="e">
        <f ca="1">[1]!CEQUEL("ROCKET","AR",'Loomis-Task5(equations)'!U356,1,'Loomis-Task5(equations)'!AC356,"Mass",3,"HTPB",90,"IPDI (ARC)",10,"AIR (500 K)",100,"OPT:FOX","O","OF",'Loomis-Task5(equations)'!M356,1,0,"ISPV",FALSE,FALSE)</f>
        <v>#NAME?</v>
      </c>
      <c r="Q356" s="23" t="e">
        <f t="shared" ca="1" si="137"/>
        <v>#NAME?</v>
      </c>
      <c r="R356" s="25" t="e">
        <f t="shared" ca="1" si="138"/>
        <v>#NAME?</v>
      </c>
      <c r="S356" s="23" t="e">
        <f t="shared" ca="1" si="150"/>
        <v>#NAME?</v>
      </c>
      <c r="T356" s="23" t="e">
        <f t="shared" ca="1" si="139"/>
        <v>#NAME?</v>
      </c>
      <c r="U356" s="25" t="e">
        <f t="shared" ca="1" si="149"/>
        <v>#NAME?</v>
      </c>
      <c r="V356" s="25" t="e">
        <f t="shared" ca="1" si="147"/>
        <v>#NAME?</v>
      </c>
      <c r="W356" s="25" t="e">
        <f t="shared" ca="1" si="140"/>
        <v>#NAME?</v>
      </c>
      <c r="X356" s="25" t="e">
        <f t="shared" ca="1" si="141"/>
        <v>#NAME?</v>
      </c>
      <c r="Y356" t="e">
        <f t="shared" ca="1" si="151"/>
        <v>#NAME?</v>
      </c>
      <c r="Z356" s="25" t="e">
        <f t="shared" ca="1" si="142"/>
        <v>#NAME?</v>
      </c>
      <c r="AA356" s="26" t="e">
        <f t="shared" ca="1" si="148"/>
        <v>#NAME?</v>
      </c>
      <c r="AB356" s="27" t="e">
        <f t="shared" ca="1" si="143"/>
        <v>#NAME?</v>
      </c>
      <c r="AC356" s="28" t="e">
        <f t="shared" ca="1" si="144"/>
        <v>#NAME?</v>
      </c>
    </row>
    <row r="357" spans="1:29" x14ac:dyDescent="0.25">
      <c r="A357">
        <v>338</v>
      </c>
      <c r="B357">
        <v>3.38</v>
      </c>
      <c r="C357">
        <f t="shared" si="128"/>
        <v>6.38</v>
      </c>
      <c r="D357">
        <f t="shared" si="129"/>
        <v>-21.524584869613445</v>
      </c>
      <c r="E357">
        <f t="shared" si="130"/>
        <v>1763.8157794314534</v>
      </c>
      <c r="F357" s="23" t="e">
        <f t="shared" ca="1" si="145"/>
        <v>#NAME?</v>
      </c>
      <c r="G357">
        <f t="shared" si="131"/>
        <v>8</v>
      </c>
      <c r="H357">
        <f t="shared" si="132"/>
        <v>900</v>
      </c>
      <c r="I357" s="23">
        <f t="shared" si="133"/>
        <v>127.87664400878037</v>
      </c>
      <c r="J357">
        <f t="shared" si="134"/>
        <v>6.2560290520688802E-2</v>
      </c>
      <c r="K357" s="24" t="e">
        <f t="shared" ca="1" si="135"/>
        <v>#NAME?</v>
      </c>
      <c r="L357" s="23" t="e">
        <f t="shared" ca="1" si="127"/>
        <v>#NAME?</v>
      </c>
      <c r="M357" s="25" t="e">
        <f t="shared" ca="1" si="146"/>
        <v>#NAME?</v>
      </c>
      <c r="N357" s="26" t="e">
        <f ca="1">[1]!CEQUEL("ROCKET","AR",'Loomis-Task5(equations)'!$B$15,1,'Loomis-Task5(equations)'!$B$4,"Mass",3,"HTPB",90,"IPDI (ARC)",10,"AIR (500 K)",100,"OPT:FOX","O","OF",'Loomis-Task5(equations)'!M357,1,0,"CSTAR",FALSE,FALSE)</f>
        <v>#NAME?</v>
      </c>
      <c r="O357" s="26" t="e">
        <f t="shared" ca="1" si="136"/>
        <v>#NAME?</v>
      </c>
      <c r="P357" s="25" t="e">
        <f ca="1">[1]!CEQUEL("ROCKET","AR",'Loomis-Task5(equations)'!U357,1,'Loomis-Task5(equations)'!AC357,"Mass",3,"HTPB",90,"IPDI (ARC)",10,"AIR (500 K)",100,"OPT:FOX","O","OF",'Loomis-Task5(equations)'!M357,1,0,"ISPV",FALSE,FALSE)</f>
        <v>#NAME?</v>
      </c>
      <c r="Q357" s="23" t="e">
        <f t="shared" ca="1" si="137"/>
        <v>#NAME?</v>
      </c>
      <c r="R357" s="25" t="e">
        <f t="shared" ca="1" si="138"/>
        <v>#NAME?</v>
      </c>
      <c r="S357" s="23" t="e">
        <f t="shared" ca="1" si="150"/>
        <v>#NAME?</v>
      </c>
      <c r="T357" s="23" t="e">
        <f t="shared" ca="1" si="139"/>
        <v>#NAME?</v>
      </c>
      <c r="U357" s="25" t="e">
        <f t="shared" ca="1" si="149"/>
        <v>#NAME?</v>
      </c>
      <c r="V357" s="25" t="e">
        <f t="shared" ca="1" si="147"/>
        <v>#NAME?</v>
      </c>
      <c r="W357" s="25" t="e">
        <f t="shared" ca="1" si="140"/>
        <v>#NAME?</v>
      </c>
      <c r="X357" s="25" t="e">
        <f t="shared" ca="1" si="141"/>
        <v>#NAME?</v>
      </c>
      <c r="Y357" t="e">
        <f t="shared" ca="1" si="151"/>
        <v>#NAME?</v>
      </c>
      <c r="Z357" s="25" t="e">
        <f t="shared" ca="1" si="142"/>
        <v>#NAME?</v>
      </c>
      <c r="AA357" s="26" t="e">
        <f t="shared" ca="1" si="148"/>
        <v>#NAME?</v>
      </c>
      <c r="AB357" s="27" t="e">
        <f t="shared" ca="1" si="143"/>
        <v>#NAME?</v>
      </c>
      <c r="AC357" s="28" t="e">
        <f t="shared" ca="1" si="144"/>
        <v>#NAME?</v>
      </c>
    </row>
    <row r="358" spans="1:29" x14ac:dyDescent="0.25">
      <c r="A358">
        <v>339</v>
      </c>
      <c r="B358">
        <v>3.39</v>
      </c>
      <c r="C358">
        <f t="shared" si="128"/>
        <v>6.3900000000000006</v>
      </c>
      <c r="D358">
        <f t="shared" si="129"/>
        <v>-22.108865434159348</v>
      </c>
      <c r="E358">
        <f t="shared" si="130"/>
        <v>1766.5803809666127</v>
      </c>
      <c r="F358" s="23" t="e">
        <f t="shared" ca="1" si="145"/>
        <v>#NAME?</v>
      </c>
      <c r="G358">
        <f t="shared" si="131"/>
        <v>8</v>
      </c>
      <c r="H358">
        <f t="shared" si="132"/>
        <v>900</v>
      </c>
      <c r="I358" s="23">
        <f t="shared" si="133"/>
        <v>128.27782539064381</v>
      </c>
      <c r="J358">
        <f t="shared" si="134"/>
        <v>6.2364636878101419E-2</v>
      </c>
      <c r="K358" s="24" t="e">
        <f t="shared" ca="1" si="135"/>
        <v>#NAME?</v>
      </c>
      <c r="L358" s="23" t="e">
        <f t="shared" ca="1" si="127"/>
        <v>#NAME?</v>
      </c>
      <c r="M358" s="25" t="e">
        <f t="shared" ca="1" si="146"/>
        <v>#NAME?</v>
      </c>
      <c r="N358" s="26" t="e">
        <f ca="1">[1]!CEQUEL("ROCKET","AR",'Loomis-Task5(equations)'!$B$15,1,'Loomis-Task5(equations)'!$B$4,"Mass",3,"HTPB",90,"IPDI (ARC)",10,"AIR (500 K)",100,"OPT:FOX","O","OF",'Loomis-Task5(equations)'!M358,1,0,"CSTAR",FALSE,FALSE)</f>
        <v>#NAME?</v>
      </c>
      <c r="O358" s="26" t="e">
        <f t="shared" ca="1" si="136"/>
        <v>#NAME?</v>
      </c>
      <c r="P358" s="25" t="e">
        <f ca="1">[1]!CEQUEL("ROCKET","AR",'Loomis-Task5(equations)'!U358,1,'Loomis-Task5(equations)'!AC358,"Mass",3,"HTPB",90,"IPDI (ARC)",10,"AIR (500 K)",100,"OPT:FOX","O","OF",'Loomis-Task5(equations)'!M358,1,0,"ISPV",FALSE,FALSE)</f>
        <v>#NAME?</v>
      </c>
      <c r="Q358" s="23" t="e">
        <f t="shared" ca="1" si="137"/>
        <v>#NAME?</v>
      </c>
      <c r="R358" s="25" t="e">
        <f t="shared" ca="1" si="138"/>
        <v>#NAME?</v>
      </c>
      <c r="S358" s="23" t="e">
        <f t="shared" ca="1" si="150"/>
        <v>#NAME?</v>
      </c>
      <c r="T358" s="23" t="e">
        <f t="shared" ca="1" si="139"/>
        <v>#NAME?</v>
      </c>
      <c r="U358" s="25" t="e">
        <f t="shared" ca="1" si="149"/>
        <v>#NAME?</v>
      </c>
      <c r="V358" s="25" t="e">
        <f t="shared" ca="1" si="147"/>
        <v>#NAME?</v>
      </c>
      <c r="W358" s="25" t="e">
        <f t="shared" ca="1" si="140"/>
        <v>#NAME?</v>
      </c>
      <c r="X358" s="25" t="e">
        <f t="shared" ca="1" si="141"/>
        <v>#NAME?</v>
      </c>
      <c r="Y358" t="e">
        <f t="shared" ca="1" si="151"/>
        <v>#NAME?</v>
      </c>
      <c r="Z358" s="25" t="e">
        <f t="shared" ca="1" si="142"/>
        <v>#NAME?</v>
      </c>
      <c r="AA358" s="26" t="e">
        <f t="shared" ca="1" si="148"/>
        <v>#NAME?</v>
      </c>
      <c r="AB358" s="27" t="e">
        <f t="shared" ca="1" si="143"/>
        <v>#NAME?</v>
      </c>
      <c r="AC358" s="28" t="e">
        <f t="shared" ca="1" si="144"/>
        <v>#NAME?</v>
      </c>
    </row>
    <row r="359" spans="1:29" x14ac:dyDescent="0.25">
      <c r="A359">
        <v>340</v>
      </c>
      <c r="B359">
        <v>3.4</v>
      </c>
      <c r="C359">
        <f t="shared" si="128"/>
        <v>6.4</v>
      </c>
      <c r="D359">
        <f t="shared" si="129"/>
        <v>-22.694061081813381</v>
      </c>
      <c r="E359">
        <f t="shared" si="130"/>
        <v>1769.3449825017715</v>
      </c>
      <c r="F359" s="23" t="e">
        <f t="shared" ca="1" si="145"/>
        <v>#NAME?</v>
      </c>
      <c r="G359">
        <f t="shared" si="131"/>
        <v>8</v>
      </c>
      <c r="H359">
        <f t="shared" si="132"/>
        <v>900</v>
      </c>
      <c r="I359" s="23">
        <f t="shared" si="133"/>
        <v>128.67963509103794</v>
      </c>
      <c r="J359">
        <f t="shared" si="134"/>
        <v>6.2169899645271615E-2</v>
      </c>
      <c r="K359" s="24" t="e">
        <f t="shared" ca="1" si="135"/>
        <v>#NAME?</v>
      </c>
      <c r="L359" s="23" t="e">
        <f t="shared" ca="1" si="127"/>
        <v>#NAME?</v>
      </c>
      <c r="M359" s="25" t="e">
        <f t="shared" ca="1" si="146"/>
        <v>#NAME?</v>
      </c>
      <c r="N359" s="26" t="e">
        <f ca="1">[1]!CEQUEL("ROCKET","AR",'Loomis-Task5(equations)'!$B$15,1,'Loomis-Task5(equations)'!$B$4,"Mass",3,"HTPB",90,"IPDI (ARC)",10,"AIR (500 K)",100,"OPT:FOX","O","OF",'Loomis-Task5(equations)'!M359,1,0,"CSTAR",FALSE,FALSE)</f>
        <v>#NAME?</v>
      </c>
      <c r="O359" s="26" t="e">
        <f t="shared" ca="1" si="136"/>
        <v>#NAME?</v>
      </c>
      <c r="P359" s="25" t="e">
        <f ca="1">[1]!CEQUEL("ROCKET","AR",'Loomis-Task5(equations)'!U359,1,'Loomis-Task5(equations)'!AC359,"Mass",3,"HTPB",90,"IPDI (ARC)",10,"AIR (500 K)",100,"OPT:FOX","O","OF",'Loomis-Task5(equations)'!M359,1,0,"ISPV",FALSE,FALSE)</f>
        <v>#NAME?</v>
      </c>
      <c r="Q359" s="23" t="e">
        <f t="shared" ca="1" si="137"/>
        <v>#NAME?</v>
      </c>
      <c r="R359" s="25" t="e">
        <f t="shared" ca="1" si="138"/>
        <v>#NAME?</v>
      </c>
      <c r="S359" s="23" t="e">
        <f t="shared" ca="1" si="150"/>
        <v>#NAME?</v>
      </c>
      <c r="T359" s="23" t="e">
        <f t="shared" ca="1" si="139"/>
        <v>#NAME?</v>
      </c>
      <c r="U359" s="25" t="e">
        <f t="shared" ca="1" si="149"/>
        <v>#NAME?</v>
      </c>
      <c r="V359" s="25" t="e">
        <f t="shared" ca="1" si="147"/>
        <v>#NAME?</v>
      </c>
      <c r="W359" s="25" t="e">
        <f t="shared" ca="1" si="140"/>
        <v>#NAME?</v>
      </c>
      <c r="X359" s="25" t="e">
        <f t="shared" ca="1" si="141"/>
        <v>#NAME?</v>
      </c>
      <c r="Y359" t="e">
        <f t="shared" ca="1" si="151"/>
        <v>#NAME?</v>
      </c>
      <c r="Z359" s="25" t="e">
        <f t="shared" ca="1" si="142"/>
        <v>#NAME?</v>
      </c>
      <c r="AA359" s="26" t="e">
        <f t="shared" ca="1" si="148"/>
        <v>#NAME?</v>
      </c>
      <c r="AB359" s="27" t="e">
        <f t="shared" ca="1" si="143"/>
        <v>#NAME?</v>
      </c>
      <c r="AC359" s="28" t="e">
        <f t="shared" ca="1" si="144"/>
        <v>#NAME?</v>
      </c>
    </row>
    <row r="360" spans="1:29" x14ac:dyDescent="0.25">
      <c r="A360">
        <v>341</v>
      </c>
      <c r="B360">
        <v>3.41</v>
      </c>
      <c r="C360">
        <f t="shared" si="128"/>
        <v>6.41</v>
      </c>
      <c r="D360">
        <f t="shared" si="129"/>
        <v>-23.280171812575517</v>
      </c>
      <c r="E360">
        <f t="shared" si="130"/>
        <v>1772.1095840369308</v>
      </c>
      <c r="F360" s="23" t="e">
        <f t="shared" ca="1" si="145"/>
        <v>#NAME?</v>
      </c>
      <c r="G360">
        <f t="shared" si="131"/>
        <v>8</v>
      </c>
      <c r="H360">
        <f t="shared" si="132"/>
        <v>900</v>
      </c>
      <c r="I360" s="23">
        <f t="shared" si="133"/>
        <v>129.08207310996278</v>
      </c>
      <c r="J360">
        <f t="shared" si="134"/>
        <v>6.1976073108036767E-2</v>
      </c>
      <c r="K360" s="24" t="e">
        <f t="shared" ca="1" si="135"/>
        <v>#NAME?</v>
      </c>
      <c r="L360" s="23" t="e">
        <f t="shared" ca="1" si="127"/>
        <v>#NAME?</v>
      </c>
      <c r="M360" s="25" t="e">
        <f t="shared" ca="1" si="146"/>
        <v>#NAME?</v>
      </c>
      <c r="N360" s="26" t="e">
        <f ca="1">[1]!CEQUEL("ROCKET","AR",'Loomis-Task5(equations)'!$B$15,1,'Loomis-Task5(equations)'!$B$4,"Mass",3,"HTPB",90,"IPDI (ARC)",10,"AIR (500 K)",100,"OPT:FOX","O","OF",'Loomis-Task5(equations)'!M360,1,0,"CSTAR",FALSE,FALSE)</f>
        <v>#NAME?</v>
      </c>
      <c r="O360" s="26" t="e">
        <f t="shared" ca="1" si="136"/>
        <v>#NAME?</v>
      </c>
      <c r="P360" s="25" t="e">
        <f ca="1">[1]!CEQUEL("ROCKET","AR",'Loomis-Task5(equations)'!U360,1,'Loomis-Task5(equations)'!AC360,"Mass",3,"HTPB",90,"IPDI (ARC)",10,"AIR (500 K)",100,"OPT:FOX","O","OF",'Loomis-Task5(equations)'!M360,1,0,"ISPV",FALSE,FALSE)</f>
        <v>#NAME?</v>
      </c>
      <c r="Q360" s="23" t="e">
        <f t="shared" ca="1" si="137"/>
        <v>#NAME?</v>
      </c>
      <c r="R360" s="25" t="e">
        <f t="shared" ca="1" si="138"/>
        <v>#NAME?</v>
      </c>
      <c r="S360" s="23" t="e">
        <f t="shared" ca="1" si="150"/>
        <v>#NAME?</v>
      </c>
      <c r="T360" s="23" t="e">
        <f t="shared" ca="1" si="139"/>
        <v>#NAME?</v>
      </c>
      <c r="U360" s="25" t="e">
        <f t="shared" ca="1" si="149"/>
        <v>#NAME?</v>
      </c>
      <c r="V360" s="25" t="e">
        <f t="shared" ca="1" si="147"/>
        <v>#NAME?</v>
      </c>
      <c r="W360" s="25" t="e">
        <f t="shared" ca="1" si="140"/>
        <v>#NAME?</v>
      </c>
      <c r="X360" s="25" t="e">
        <f t="shared" ca="1" si="141"/>
        <v>#NAME?</v>
      </c>
      <c r="Y360" t="e">
        <f t="shared" ca="1" si="151"/>
        <v>#NAME?</v>
      </c>
      <c r="Z360" s="25" t="e">
        <f t="shared" ca="1" si="142"/>
        <v>#NAME?</v>
      </c>
      <c r="AA360" s="26" t="e">
        <f t="shared" ca="1" si="148"/>
        <v>#NAME?</v>
      </c>
      <c r="AB360" s="27" t="e">
        <f t="shared" ca="1" si="143"/>
        <v>#NAME?</v>
      </c>
      <c r="AC360" s="28" t="e">
        <f t="shared" ca="1" si="144"/>
        <v>#NAME?</v>
      </c>
    </row>
    <row r="361" spans="1:29" x14ac:dyDescent="0.25">
      <c r="A361">
        <v>342</v>
      </c>
      <c r="B361">
        <v>3.42</v>
      </c>
      <c r="C361">
        <f t="shared" si="128"/>
        <v>6.42</v>
      </c>
      <c r="D361">
        <f t="shared" si="129"/>
        <v>-23.867197626445794</v>
      </c>
      <c r="E361">
        <f t="shared" si="130"/>
        <v>1774.8741855720896</v>
      </c>
      <c r="F361" s="23" t="e">
        <f t="shared" ca="1" si="145"/>
        <v>#NAME?</v>
      </c>
      <c r="G361">
        <f t="shared" si="131"/>
        <v>8</v>
      </c>
      <c r="H361">
        <f t="shared" si="132"/>
        <v>900</v>
      </c>
      <c r="I361" s="23">
        <f t="shared" si="133"/>
        <v>129.48513944741836</v>
      </c>
      <c r="J361">
        <f t="shared" si="134"/>
        <v>6.1783151596702411E-2</v>
      </c>
      <c r="K361" s="24" t="e">
        <f t="shared" ca="1" si="135"/>
        <v>#NAME?</v>
      </c>
      <c r="L361" s="23" t="e">
        <f t="shared" ca="1" si="127"/>
        <v>#NAME?</v>
      </c>
      <c r="M361" s="25" t="e">
        <f t="shared" ca="1" si="146"/>
        <v>#NAME?</v>
      </c>
      <c r="N361" s="26" t="e">
        <f ca="1">[1]!CEQUEL("ROCKET","AR",'Loomis-Task5(equations)'!$B$15,1,'Loomis-Task5(equations)'!$B$4,"Mass",3,"HTPB",90,"IPDI (ARC)",10,"AIR (500 K)",100,"OPT:FOX","O","OF",'Loomis-Task5(equations)'!M361,1,0,"CSTAR",FALSE,FALSE)</f>
        <v>#NAME?</v>
      </c>
      <c r="O361" s="26" t="e">
        <f t="shared" ca="1" si="136"/>
        <v>#NAME?</v>
      </c>
      <c r="P361" s="25" t="e">
        <f ca="1">[1]!CEQUEL("ROCKET","AR",'Loomis-Task5(equations)'!U361,1,'Loomis-Task5(equations)'!AC361,"Mass",3,"HTPB",90,"IPDI (ARC)",10,"AIR (500 K)",100,"OPT:FOX","O","OF",'Loomis-Task5(equations)'!M361,1,0,"ISPV",FALSE,FALSE)</f>
        <v>#NAME?</v>
      </c>
      <c r="Q361" s="23" t="e">
        <f t="shared" ca="1" si="137"/>
        <v>#NAME?</v>
      </c>
      <c r="R361" s="25" t="e">
        <f t="shared" ca="1" si="138"/>
        <v>#NAME?</v>
      </c>
      <c r="S361" s="23" t="e">
        <f t="shared" ca="1" si="150"/>
        <v>#NAME?</v>
      </c>
      <c r="T361" s="23" t="e">
        <f t="shared" ca="1" si="139"/>
        <v>#NAME?</v>
      </c>
      <c r="U361" s="25" t="e">
        <f t="shared" ca="1" si="149"/>
        <v>#NAME?</v>
      </c>
      <c r="V361" s="25" t="e">
        <f t="shared" ca="1" si="147"/>
        <v>#NAME?</v>
      </c>
      <c r="W361" s="25" t="e">
        <f t="shared" ca="1" si="140"/>
        <v>#NAME?</v>
      </c>
      <c r="X361" s="25" t="e">
        <f t="shared" ca="1" si="141"/>
        <v>#NAME?</v>
      </c>
      <c r="Y361" t="e">
        <f t="shared" ca="1" si="151"/>
        <v>#NAME?</v>
      </c>
      <c r="Z361" s="25" t="e">
        <f t="shared" ca="1" si="142"/>
        <v>#NAME?</v>
      </c>
      <c r="AA361" s="26" t="e">
        <f t="shared" ca="1" si="148"/>
        <v>#NAME?</v>
      </c>
      <c r="AB361" s="27" t="e">
        <f t="shared" ca="1" si="143"/>
        <v>#NAME?</v>
      </c>
      <c r="AC361" s="28" t="e">
        <f t="shared" ca="1" si="144"/>
        <v>#NAME?</v>
      </c>
    </row>
    <row r="362" spans="1:29" x14ac:dyDescent="0.25">
      <c r="A362">
        <v>343</v>
      </c>
      <c r="B362">
        <v>3.43</v>
      </c>
      <c r="C362">
        <f t="shared" si="128"/>
        <v>6.43</v>
      </c>
      <c r="D362">
        <f t="shared" si="129"/>
        <v>-24.455138523424203</v>
      </c>
      <c r="E362">
        <f t="shared" si="130"/>
        <v>1777.6387871072484</v>
      </c>
      <c r="F362" s="23" t="e">
        <f t="shared" ca="1" si="145"/>
        <v>#NAME?</v>
      </c>
      <c r="G362">
        <f t="shared" si="131"/>
        <v>8</v>
      </c>
      <c r="H362">
        <f t="shared" si="132"/>
        <v>900</v>
      </c>
      <c r="I362" s="23">
        <f t="shared" si="133"/>
        <v>129.88883410340463</v>
      </c>
      <c r="J362">
        <f t="shared" si="134"/>
        <v>6.1591129485627623E-2</v>
      </c>
      <c r="K362" s="24" t="e">
        <f t="shared" ca="1" si="135"/>
        <v>#NAME?</v>
      </c>
      <c r="L362" s="23" t="e">
        <f t="shared" ca="1" si="127"/>
        <v>#NAME?</v>
      </c>
      <c r="M362" s="25" t="e">
        <f t="shared" ca="1" si="146"/>
        <v>#NAME?</v>
      </c>
      <c r="N362" s="26" t="e">
        <f ca="1">[1]!CEQUEL("ROCKET","AR",'Loomis-Task5(equations)'!$B$15,1,'Loomis-Task5(equations)'!$B$4,"Mass",3,"HTPB",90,"IPDI (ARC)",10,"AIR (500 K)",100,"OPT:FOX","O","OF",'Loomis-Task5(equations)'!M362,1,0,"CSTAR",FALSE,FALSE)</f>
        <v>#NAME?</v>
      </c>
      <c r="O362" s="26" t="e">
        <f t="shared" ca="1" si="136"/>
        <v>#NAME?</v>
      </c>
      <c r="P362" s="25" t="e">
        <f ca="1">[1]!CEQUEL("ROCKET","AR",'Loomis-Task5(equations)'!U362,1,'Loomis-Task5(equations)'!AC362,"Mass",3,"HTPB",90,"IPDI (ARC)",10,"AIR (500 K)",100,"OPT:FOX","O","OF",'Loomis-Task5(equations)'!M362,1,0,"ISPV",FALSE,FALSE)</f>
        <v>#NAME?</v>
      </c>
      <c r="Q362" s="23" t="e">
        <f t="shared" ca="1" si="137"/>
        <v>#NAME?</v>
      </c>
      <c r="R362" s="25" t="e">
        <f t="shared" ca="1" si="138"/>
        <v>#NAME?</v>
      </c>
      <c r="S362" s="23" t="e">
        <f t="shared" ca="1" si="150"/>
        <v>#NAME?</v>
      </c>
      <c r="T362" s="23" t="e">
        <f t="shared" ca="1" si="139"/>
        <v>#NAME?</v>
      </c>
      <c r="U362" s="25" t="e">
        <f t="shared" ca="1" si="149"/>
        <v>#NAME?</v>
      </c>
      <c r="V362" s="25" t="e">
        <f t="shared" ca="1" si="147"/>
        <v>#NAME?</v>
      </c>
      <c r="W362" s="25" t="e">
        <f t="shared" ca="1" si="140"/>
        <v>#NAME?</v>
      </c>
      <c r="X362" s="25" t="e">
        <f t="shared" ca="1" si="141"/>
        <v>#NAME?</v>
      </c>
      <c r="Y362" t="e">
        <f t="shared" ca="1" si="151"/>
        <v>#NAME?</v>
      </c>
      <c r="Z362" s="25" t="e">
        <f t="shared" ca="1" si="142"/>
        <v>#NAME?</v>
      </c>
      <c r="AA362" s="26" t="e">
        <f t="shared" ca="1" si="148"/>
        <v>#NAME?</v>
      </c>
      <c r="AB362" s="27" t="e">
        <f t="shared" ca="1" si="143"/>
        <v>#NAME?</v>
      </c>
      <c r="AC362" s="28" t="e">
        <f t="shared" ca="1" si="144"/>
        <v>#NAME?</v>
      </c>
    </row>
    <row r="363" spans="1:29" x14ac:dyDescent="0.25">
      <c r="A363">
        <v>344</v>
      </c>
      <c r="B363">
        <v>3.44</v>
      </c>
      <c r="C363">
        <f t="shared" si="128"/>
        <v>6.4399999999999995</v>
      </c>
      <c r="D363">
        <f t="shared" si="129"/>
        <v>-25.043994503510749</v>
      </c>
      <c r="E363">
        <f t="shared" si="130"/>
        <v>1780.4033886424074</v>
      </c>
      <c r="F363" s="23" t="e">
        <f t="shared" ca="1" si="145"/>
        <v>#NAME?</v>
      </c>
      <c r="G363">
        <f t="shared" si="131"/>
        <v>8</v>
      </c>
      <c r="H363">
        <f t="shared" si="132"/>
        <v>900</v>
      </c>
      <c r="I363" s="23">
        <f t="shared" si="133"/>
        <v>130.29315707792162</v>
      </c>
      <c r="J363">
        <f t="shared" si="134"/>
        <v>6.140000119281485E-2</v>
      </c>
      <c r="K363" s="24" t="e">
        <f t="shared" ca="1" si="135"/>
        <v>#NAME?</v>
      </c>
      <c r="L363" s="23" t="e">
        <f t="shared" ca="1" si="127"/>
        <v>#NAME?</v>
      </c>
      <c r="M363" s="25" t="e">
        <f t="shared" ca="1" si="146"/>
        <v>#NAME?</v>
      </c>
      <c r="N363" s="26" t="e">
        <f ca="1">[1]!CEQUEL("ROCKET","AR",'Loomis-Task5(equations)'!$B$15,1,'Loomis-Task5(equations)'!$B$4,"Mass",3,"HTPB",90,"IPDI (ARC)",10,"AIR (500 K)",100,"OPT:FOX","O","OF",'Loomis-Task5(equations)'!M363,1,0,"CSTAR",FALSE,FALSE)</f>
        <v>#NAME?</v>
      </c>
      <c r="O363" s="26" t="e">
        <f t="shared" ca="1" si="136"/>
        <v>#NAME?</v>
      </c>
      <c r="P363" s="25" t="e">
        <f ca="1">[1]!CEQUEL("ROCKET","AR",'Loomis-Task5(equations)'!U363,1,'Loomis-Task5(equations)'!AC363,"Mass",3,"HTPB",90,"IPDI (ARC)",10,"AIR (500 K)",100,"OPT:FOX","O","OF",'Loomis-Task5(equations)'!M363,1,0,"ISPV",FALSE,FALSE)</f>
        <v>#NAME?</v>
      </c>
      <c r="Q363" s="23" t="e">
        <f t="shared" ca="1" si="137"/>
        <v>#NAME?</v>
      </c>
      <c r="R363" s="25" t="e">
        <f t="shared" ca="1" si="138"/>
        <v>#NAME?</v>
      </c>
      <c r="S363" s="23" t="e">
        <f t="shared" ca="1" si="150"/>
        <v>#NAME?</v>
      </c>
      <c r="T363" s="23" t="e">
        <f t="shared" ca="1" si="139"/>
        <v>#NAME?</v>
      </c>
      <c r="U363" s="25" t="e">
        <f t="shared" ca="1" si="149"/>
        <v>#NAME?</v>
      </c>
      <c r="V363" s="25" t="e">
        <f t="shared" ca="1" si="147"/>
        <v>#NAME?</v>
      </c>
      <c r="W363" s="25" t="e">
        <f t="shared" ca="1" si="140"/>
        <v>#NAME?</v>
      </c>
      <c r="X363" s="25" t="e">
        <f t="shared" ca="1" si="141"/>
        <v>#NAME?</v>
      </c>
      <c r="Y363" t="e">
        <f t="shared" ca="1" si="151"/>
        <v>#NAME?</v>
      </c>
      <c r="Z363" s="25" t="e">
        <f t="shared" ca="1" si="142"/>
        <v>#NAME?</v>
      </c>
      <c r="AA363" s="26" t="e">
        <f t="shared" ca="1" si="148"/>
        <v>#NAME?</v>
      </c>
      <c r="AB363" s="27" t="e">
        <f t="shared" ca="1" si="143"/>
        <v>#NAME?</v>
      </c>
      <c r="AC363" s="28" t="e">
        <f t="shared" ca="1" si="144"/>
        <v>#NAME?</v>
      </c>
    </row>
    <row r="364" spans="1:29" x14ac:dyDescent="0.25">
      <c r="A364">
        <v>345</v>
      </c>
      <c r="B364">
        <v>3.45</v>
      </c>
      <c r="C364">
        <f t="shared" si="128"/>
        <v>6.45</v>
      </c>
      <c r="D364">
        <f t="shared" si="129"/>
        <v>-25.633765566705495</v>
      </c>
      <c r="E364">
        <f t="shared" si="130"/>
        <v>1783.1679901775667</v>
      </c>
      <c r="F364" s="23" t="e">
        <f t="shared" ca="1" si="145"/>
        <v>#NAME?</v>
      </c>
      <c r="G364">
        <f t="shared" si="131"/>
        <v>8</v>
      </c>
      <c r="H364">
        <f t="shared" si="132"/>
        <v>900</v>
      </c>
      <c r="I364" s="23">
        <f t="shared" si="133"/>
        <v>130.69810837096938</v>
      </c>
      <c r="J364">
        <f t="shared" si="134"/>
        <v>6.1209761179504239E-2</v>
      </c>
      <c r="K364" s="24" t="e">
        <f t="shared" ca="1" si="135"/>
        <v>#NAME?</v>
      </c>
      <c r="L364" s="23" t="e">
        <f t="shared" ca="1" si="127"/>
        <v>#NAME?</v>
      </c>
      <c r="M364" s="25" t="e">
        <f t="shared" ca="1" si="146"/>
        <v>#NAME?</v>
      </c>
      <c r="N364" s="26" t="e">
        <f ca="1">[1]!CEQUEL("ROCKET","AR",'Loomis-Task5(equations)'!$B$15,1,'Loomis-Task5(equations)'!$B$4,"Mass",3,"HTPB",90,"IPDI (ARC)",10,"AIR (500 K)",100,"OPT:FOX","O","OF",'Loomis-Task5(equations)'!M364,1,0,"CSTAR",FALSE,FALSE)</f>
        <v>#NAME?</v>
      </c>
      <c r="O364" s="26" t="e">
        <f t="shared" ca="1" si="136"/>
        <v>#NAME?</v>
      </c>
      <c r="P364" s="25" t="e">
        <f ca="1">[1]!CEQUEL("ROCKET","AR",'Loomis-Task5(equations)'!U364,1,'Loomis-Task5(equations)'!AC364,"Mass",3,"HTPB",90,"IPDI (ARC)",10,"AIR (500 K)",100,"OPT:FOX","O","OF",'Loomis-Task5(equations)'!M364,1,0,"ISPV",FALSE,FALSE)</f>
        <v>#NAME?</v>
      </c>
      <c r="Q364" s="23" t="e">
        <f t="shared" ca="1" si="137"/>
        <v>#NAME?</v>
      </c>
      <c r="R364" s="25" t="e">
        <f t="shared" ca="1" si="138"/>
        <v>#NAME?</v>
      </c>
      <c r="S364" s="23" t="e">
        <f t="shared" ca="1" si="150"/>
        <v>#NAME?</v>
      </c>
      <c r="T364" s="23" t="e">
        <f t="shared" ca="1" si="139"/>
        <v>#NAME?</v>
      </c>
      <c r="U364" s="25" t="e">
        <f t="shared" ca="1" si="149"/>
        <v>#NAME?</v>
      </c>
      <c r="V364" s="25" t="e">
        <f t="shared" ca="1" si="147"/>
        <v>#NAME?</v>
      </c>
      <c r="W364" s="25" t="e">
        <f t="shared" ca="1" si="140"/>
        <v>#NAME?</v>
      </c>
      <c r="X364" s="25" t="e">
        <f t="shared" ca="1" si="141"/>
        <v>#NAME?</v>
      </c>
      <c r="Y364" t="e">
        <f t="shared" ca="1" si="151"/>
        <v>#NAME?</v>
      </c>
      <c r="Z364" s="25" t="e">
        <f t="shared" ca="1" si="142"/>
        <v>#NAME?</v>
      </c>
      <c r="AA364" s="26" t="e">
        <f t="shared" ca="1" si="148"/>
        <v>#NAME?</v>
      </c>
      <c r="AB364" s="27" t="e">
        <f t="shared" ca="1" si="143"/>
        <v>#NAME?</v>
      </c>
      <c r="AC364" s="28" t="e">
        <f t="shared" ca="1" si="144"/>
        <v>#NAME?</v>
      </c>
    </row>
    <row r="365" spans="1:29" x14ac:dyDescent="0.25">
      <c r="A365">
        <v>346</v>
      </c>
      <c r="B365">
        <v>3.46</v>
      </c>
      <c r="C365">
        <f t="shared" si="128"/>
        <v>6.46</v>
      </c>
      <c r="D365">
        <f t="shared" si="129"/>
        <v>-26.224451713008342</v>
      </c>
      <c r="E365">
        <f t="shared" si="130"/>
        <v>1785.9325917127255</v>
      </c>
      <c r="F365" s="23" t="e">
        <f t="shared" ca="1" si="145"/>
        <v>#NAME?</v>
      </c>
      <c r="G365">
        <f t="shared" si="131"/>
        <v>8</v>
      </c>
      <c r="H365">
        <f t="shared" si="132"/>
        <v>900</v>
      </c>
      <c r="I365" s="23">
        <f t="shared" si="133"/>
        <v>131.10368798254783</v>
      </c>
      <c r="J365">
        <f t="shared" si="134"/>
        <v>6.1020403949772477E-2</v>
      </c>
      <c r="K365" s="24" t="e">
        <f t="shared" ca="1" si="135"/>
        <v>#NAME?</v>
      </c>
      <c r="L365" s="23" t="e">
        <f t="shared" ca="1" si="127"/>
        <v>#NAME?</v>
      </c>
      <c r="M365" s="25" t="e">
        <f t="shared" ca="1" si="146"/>
        <v>#NAME?</v>
      </c>
      <c r="N365" s="26" t="e">
        <f ca="1">[1]!CEQUEL("ROCKET","AR",'Loomis-Task5(equations)'!$B$15,1,'Loomis-Task5(equations)'!$B$4,"Mass",3,"HTPB",90,"IPDI (ARC)",10,"AIR (500 K)",100,"OPT:FOX","O","OF",'Loomis-Task5(equations)'!M365,1,0,"CSTAR",FALSE,FALSE)</f>
        <v>#NAME?</v>
      </c>
      <c r="O365" s="26" t="e">
        <f t="shared" ca="1" si="136"/>
        <v>#NAME?</v>
      </c>
      <c r="P365" s="25" t="e">
        <f ca="1">[1]!CEQUEL("ROCKET","AR",'Loomis-Task5(equations)'!U365,1,'Loomis-Task5(equations)'!AC365,"Mass",3,"HTPB",90,"IPDI (ARC)",10,"AIR (500 K)",100,"OPT:FOX","O","OF",'Loomis-Task5(equations)'!M365,1,0,"ISPV",FALSE,FALSE)</f>
        <v>#NAME?</v>
      </c>
      <c r="Q365" s="23" t="e">
        <f t="shared" ca="1" si="137"/>
        <v>#NAME?</v>
      </c>
      <c r="R365" s="25" t="e">
        <f t="shared" ca="1" si="138"/>
        <v>#NAME?</v>
      </c>
      <c r="S365" s="23" t="e">
        <f t="shared" ca="1" si="150"/>
        <v>#NAME?</v>
      </c>
      <c r="T365" s="23" t="e">
        <f t="shared" ca="1" si="139"/>
        <v>#NAME?</v>
      </c>
      <c r="U365" s="25" t="e">
        <f t="shared" ca="1" si="149"/>
        <v>#NAME?</v>
      </c>
      <c r="V365" s="25" t="e">
        <f t="shared" ca="1" si="147"/>
        <v>#NAME?</v>
      </c>
      <c r="W365" s="25" t="e">
        <f t="shared" ca="1" si="140"/>
        <v>#NAME?</v>
      </c>
      <c r="X365" s="25" t="e">
        <f t="shared" ca="1" si="141"/>
        <v>#NAME?</v>
      </c>
      <c r="Y365" t="e">
        <f t="shared" ca="1" si="151"/>
        <v>#NAME?</v>
      </c>
      <c r="Z365" s="25" t="e">
        <f t="shared" ca="1" si="142"/>
        <v>#NAME?</v>
      </c>
      <c r="AA365" s="26" t="e">
        <f t="shared" ca="1" si="148"/>
        <v>#NAME?</v>
      </c>
      <c r="AB365" s="27" t="e">
        <f t="shared" ca="1" si="143"/>
        <v>#NAME?</v>
      </c>
      <c r="AC365" s="28" t="e">
        <f t="shared" ca="1" si="144"/>
        <v>#NAME?</v>
      </c>
    </row>
    <row r="366" spans="1:29" x14ac:dyDescent="0.25">
      <c r="A366">
        <v>347</v>
      </c>
      <c r="B366">
        <v>3.47</v>
      </c>
      <c r="C366">
        <f t="shared" si="128"/>
        <v>6.4700000000000006</v>
      </c>
      <c r="D366">
        <f t="shared" si="129"/>
        <v>-26.816052942419354</v>
      </c>
      <c r="E366">
        <f t="shared" si="130"/>
        <v>1788.6971932478846</v>
      </c>
      <c r="F366" s="23" t="e">
        <f t="shared" ca="1" si="145"/>
        <v>#NAME?</v>
      </c>
      <c r="G366">
        <f t="shared" si="131"/>
        <v>8</v>
      </c>
      <c r="H366">
        <f t="shared" si="132"/>
        <v>900</v>
      </c>
      <c r="I366" s="23">
        <f t="shared" si="133"/>
        <v>131.50989591265699</v>
      </c>
      <c r="J366">
        <f t="shared" si="134"/>
        <v>6.083192405013569E-2</v>
      </c>
      <c r="K366" s="24" t="e">
        <f t="shared" ca="1" si="135"/>
        <v>#NAME?</v>
      </c>
      <c r="L366" s="23" t="e">
        <f t="shared" ca="1" si="127"/>
        <v>#NAME?</v>
      </c>
      <c r="M366" s="25" t="e">
        <f t="shared" ca="1" si="146"/>
        <v>#NAME?</v>
      </c>
      <c r="N366" s="26" t="e">
        <f ca="1">[1]!CEQUEL("ROCKET","AR",'Loomis-Task5(equations)'!$B$15,1,'Loomis-Task5(equations)'!$B$4,"Mass",3,"HTPB",90,"IPDI (ARC)",10,"AIR (500 K)",100,"OPT:FOX","O","OF",'Loomis-Task5(equations)'!M366,1,0,"CSTAR",FALSE,FALSE)</f>
        <v>#NAME?</v>
      </c>
      <c r="O366" s="26" t="e">
        <f t="shared" ca="1" si="136"/>
        <v>#NAME?</v>
      </c>
      <c r="P366" s="25" t="e">
        <f ca="1">[1]!CEQUEL("ROCKET","AR",'Loomis-Task5(equations)'!U366,1,'Loomis-Task5(equations)'!AC366,"Mass",3,"HTPB",90,"IPDI (ARC)",10,"AIR (500 K)",100,"OPT:FOX","O","OF",'Loomis-Task5(equations)'!M366,1,0,"ISPV",FALSE,FALSE)</f>
        <v>#NAME?</v>
      </c>
      <c r="Q366" s="23" t="e">
        <f t="shared" ca="1" si="137"/>
        <v>#NAME?</v>
      </c>
      <c r="R366" s="25" t="e">
        <f t="shared" ca="1" si="138"/>
        <v>#NAME?</v>
      </c>
      <c r="S366" s="23" t="e">
        <f t="shared" ca="1" si="150"/>
        <v>#NAME?</v>
      </c>
      <c r="T366" s="23" t="e">
        <f t="shared" ca="1" si="139"/>
        <v>#NAME?</v>
      </c>
      <c r="U366" s="25" t="e">
        <f t="shared" ca="1" si="149"/>
        <v>#NAME?</v>
      </c>
      <c r="V366" s="25" t="e">
        <f t="shared" ca="1" si="147"/>
        <v>#NAME?</v>
      </c>
      <c r="W366" s="25" t="e">
        <f t="shared" ca="1" si="140"/>
        <v>#NAME?</v>
      </c>
      <c r="X366" s="25" t="e">
        <f t="shared" ca="1" si="141"/>
        <v>#NAME?</v>
      </c>
      <c r="Y366" t="e">
        <f t="shared" ca="1" si="151"/>
        <v>#NAME?</v>
      </c>
      <c r="Z366" s="25" t="e">
        <f t="shared" ca="1" si="142"/>
        <v>#NAME?</v>
      </c>
      <c r="AA366" s="26" t="e">
        <f t="shared" ca="1" si="148"/>
        <v>#NAME?</v>
      </c>
      <c r="AB366" s="27" t="e">
        <f t="shared" ca="1" si="143"/>
        <v>#NAME?</v>
      </c>
      <c r="AC366" s="28" t="e">
        <f t="shared" ca="1" si="144"/>
        <v>#NAME?</v>
      </c>
    </row>
    <row r="367" spans="1:29" x14ac:dyDescent="0.25">
      <c r="A367">
        <v>348</v>
      </c>
      <c r="B367">
        <v>3.48</v>
      </c>
      <c r="C367">
        <f t="shared" si="128"/>
        <v>6.48</v>
      </c>
      <c r="D367">
        <f t="shared" si="129"/>
        <v>-27.408569254938477</v>
      </c>
      <c r="E367">
        <f t="shared" si="130"/>
        <v>1791.4617947830438</v>
      </c>
      <c r="F367" s="23" t="e">
        <f t="shared" ca="1" si="145"/>
        <v>#NAME?</v>
      </c>
      <c r="G367">
        <f t="shared" si="131"/>
        <v>8</v>
      </c>
      <c r="H367">
        <f t="shared" si="132"/>
        <v>900</v>
      </c>
      <c r="I367" s="23">
        <f t="shared" si="133"/>
        <v>131.91673216129686</v>
      </c>
      <c r="J367">
        <f t="shared" si="134"/>
        <v>6.0644316069156885E-2</v>
      </c>
      <c r="K367" s="24" t="e">
        <f t="shared" ca="1" si="135"/>
        <v>#NAME?</v>
      </c>
      <c r="L367" s="23" t="e">
        <f t="shared" ca="1" si="127"/>
        <v>#NAME?</v>
      </c>
      <c r="M367" s="25" t="e">
        <f t="shared" ca="1" si="146"/>
        <v>#NAME?</v>
      </c>
      <c r="N367" s="26" t="e">
        <f ca="1">[1]!CEQUEL("ROCKET","AR",'Loomis-Task5(equations)'!$B$15,1,'Loomis-Task5(equations)'!$B$4,"Mass",3,"HTPB",90,"IPDI (ARC)",10,"AIR (500 K)",100,"OPT:FOX","O","OF",'Loomis-Task5(equations)'!M367,1,0,"CSTAR",FALSE,FALSE)</f>
        <v>#NAME?</v>
      </c>
      <c r="O367" s="26" t="e">
        <f t="shared" ca="1" si="136"/>
        <v>#NAME?</v>
      </c>
      <c r="P367" s="25" t="e">
        <f ca="1">[1]!CEQUEL("ROCKET","AR",'Loomis-Task5(equations)'!U367,1,'Loomis-Task5(equations)'!AC367,"Mass",3,"HTPB",90,"IPDI (ARC)",10,"AIR (500 K)",100,"OPT:FOX","O","OF",'Loomis-Task5(equations)'!M367,1,0,"ISPV",FALSE,FALSE)</f>
        <v>#NAME?</v>
      </c>
      <c r="Q367" s="23" t="e">
        <f t="shared" ca="1" si="137"/>
        <v>#NAME?</v>
      </c>
      <c r="R367" s="25" t="e">
        <f t="shared" ca="1" si="138"/>
        <v>#NAME?</v>
      </c>
      <c r="S367" s="23" t="e">
        <f t="shared" ca="1" si="150"/>
        <v>#NAME?</v>
      </c>
      <c r="T367" s="23" t="e">
        <f t="shared" ca="1" si="139"/>
        <v>#NAME?</v>
      </c>
      <c r="U367" s="25" t="e">
        <f t="shared" ca="1" si="149"/>
        <v>#NAME?</v>
      </c>
      <c r="V367" s="25" t="e">
        <f t="shared" ca="1" si="147"/>
        <v>#NAME?</v>
      </c>
      <c r="W367" s="25" t="e">
        <f t="shared" ca="1" si="140"/>
        <v>#NAME?</v>
      </c>
      <c r="X367" s="25" t="e">
        <f t="shared" ca="1" si="141"/>
        <v>#NAME?</v>
      </c>
      <c r="Y367" t="e">
        <f t="shared" ca="1" si="151"/>
        <v>#NAME?</v>
      </c>
      <c r="Z367" s="25" t="e">
        <f t="shared" ca="1" si="142"/>
        <v>#NAME?</v>
      </c>
      <c r="AA367" s="26" t="e">
        <f t="shared" ca="1" si="148"/>
        <v>#NAME?</v>
      </c>
      <c r="AB367" s="27" t="e">
        <f t="shared" ca="1" si="143"/>
        <v>#NAME?</v>
      </c>
      <c r="AC367" s="28" t="e">
        <f t="shared" ca="1" si="144"/>
        <v>#NAME?</v>
      </c>
    </row>
    <row r="368" spans="1:29" x14ac:dyDescent="0.25">
      <c r="A368">
        <v>349</v>
      </c>
      <c r="B368">
        <v>3.49</v>
      </c>
      <c r="C368">
        <f t="shared" si="128"/>
        <v>6.49</v>
      </c>
      <c r="D368">
        <f t="shared" si="129"/>
        <v>-28.002000650565702</v>
      </c>
      <c r="E368">
        <f t="shared" si="130"/>
        <v>1794.2263963182027</v>
      </c>
      <c r="F368" s="23" t="e">
        <f t="shared" ca="1" si="145"/>
        <v>#NAME?</v>
      </c>
      <c r="G368">
        <f t="shared" si="131"/>
        <v>8</v>
      </c>
      <c r="H368">
        <f t="shared" si="132"/>
        <v>900</v>
      </c>
      <c r="I368" s="23">
        <f t="shared" si="133"/>
        <v>132.32419672846746</v>
      </c>
      <c r="J368">
        <f t="shared" si="134"/>
        <v>6.045757463705749E-2</v>
      </c>
      <c r="K368" s="24" t="e">
        <f t="shared" ca="1" si="135"/>
        <v>#NAME?</v>
      </c>
      <c r="L368" s="23" t="e">
        <f t="shared" ca="1" si="127"/>
        <v>#NAME?</v>
      </c>
      <c r="M368" s="25" t="e">
        <f t="shared" ca="1" si="146"/>
        <v>#NAME?</v>
      </c>
      <c r="N368" s="26" t="e">
        <f ca="1">[1]!CEQUEL("ROCKET","AR",'Loomis-Task5(equations)'!$B$15,1,'Loomis-Task5(equations)'!$B$4,"Mass",3,"HTPB",90,"IPDI (ARC)",10,"AIR (500 K)",100,"OPT:FOX","O","OF",'Loomis-Task5(equations)'!M368,1,0,"CSTAR",FALSE,FALSE)</f>
        <v>#NAME?</v>
      </c>
      <c r="O368" s="26" t="e">
        <f t="shared" ca="1" si="136"/>
        <v>#NAME?</v>
      </c>
      <c r="P368" s="25" t="e">
        <f ca="1">[1]!CEQUEL("ROCKET","AR",'Loomis-Task5(equations)'!U368,1,'Loomis-Task5(equations)'!AC368,"Mass",3,"HTPB",90,"IPDI (ARC)",10,"AIR (500 K)",100,"OPT:FOX","O","OF",'Loomis-Task5(equations)'!M368,1,0,"ISPV",FALSE,FALSE)</f>
        <v>#NAME?</v>
      </c>
      <c r="Q368" s="23" t="e">
        <f t="shared" ca="1" si="137"/>
        <v>#NAME?</v>
      </c>
      <c r="R368" s="25" t="e">
        <f t="shared" ca="1" si="138"/>
        <v>#NAME?</v>
      </c>
      <c r="S368" s="23" t="e">
        <f t="shared" ca="1" si="150"/>
        <v>#NAME?</v>
      </c>
      <c r="T368" s="23" t="e">
        <f t="shared" ca="1" si="139"/>
        <v>#NAME?</v>
      </c>
      <c r="U368" s="25" t="e">
        <f t="shared" ca="1" si="149"/>
        <v>#NAME?</v>
      </c>
      <c r="V368" s="25" t="e">
        <f t="shared" ca="1" si="147"/>
        <v>#NAME?</v>
      </c>
      <c r="W368" s="25" t="e">
        <f t="shared" ca="1" si="140"/>
        <v>#NAME?</v>
      </c>
      <c r="X368" s="25" t="e">
        <f t="shared" ca="1" si="141"/>
        <v>#NAME?</v>
      </c>
      <c r="Y368" t="e">
        <f t="shared" ca="1" si="151"/>
        <v>#NAME?</v>
      </c>
      <c r="Z368" s="25" t="e">
        <f t="shared" ca="1" si="142"/>
        <v>#NAME?</v>
      </c>
      <c r="AA368" s="26" t="e">
        <f t="shared" ca="1" si="148"/>
        <v>#NAME?</v>
      </c>
      <c r="AB368" s="27" t="e">
        <f t="shared" ca="1" si="143"/>
        <v>#NAME?</v>
      </c>
      <c r="AC368" s="28" t="e">
        <f t="shared" ca="1" si="144"/>
        <v>#NAME?</v>
      </c>
    </row>
    <row r="369" spans="1:29" x14ac:dyDescent="0.25">
      <c r="A369">
        <v>350</v>
      </c>
      <c r="B369">
        <v>3.5</v>
      </c>
      <c r="C369">
        <f t="shared" si="128"/>
        <v>6.5</v>
      </c>
      <c r="D369">
        <f t="shared" si="129"/>
        <v>-28.59634712930109</v>
      </c>
      <c r="E369">
        <f t="shared" si="130"/>
        <v>1796.9909978533619</v>
      </c>
      <c r="F369" s="23" t="e">
        <f t="shared" ca="1" si="145"/>
        <v>#NAME?</v>
      </c>
      <c r="G369">
        <f t="shared" si="131"/>
        <v>8</v>
      </c>
      <c r="H369">
        <f t="shared" si="132"/>
        <v>900</v>
      </c>
      <c r="I369" s="23">
        <f t="shared" si="133"/>
        <v>132.73228961416876</v>
      </c>
      <c r="J369">
        <f t="shared" si="134"/>
        <v>6.0271694425333144E-2</v>
      </c>
      <c r="K369" s="24" t="e">
        <f t="shared" ca="1" si="135"/>
        <v>#NAME?</v>
      </c>
      <c r="L369" s="23" t="e">
        <f t="shared" ca="1" si="127"/>
        <v>#NAME?</v>
      </c>
      <c r="M369" s="25" t="e">
        <f t="shared" ca="1" si="146"/>
        <v>#NAME?</v>
      </c>
      <c r="N369" s="26" t="e">
        <f ca="1">[1]!CEQUEL("ROCKET","AR",'Loomis-Task5(equations)'!$B$15,1,'Loomis-Task5(equations)'!$B$4,"Mass",3,"HTPB",90,"IPDI (ARC)",10,"AIR (500 K)",100,"OPT:FOX","O","OF",'Loomis-Task5(equations)'!M369,1,0,"CSTAR",FALSE,FALSE)</f>
        <v>#NAME?</v>
      </c>
      <c r="O369" s="26" t="e">
        <f t="shared" ca="1" si="136"/>
        <v>#NAME?</v>
      </c>
      <c r="P369" s="25" t="e">
        <f ca="1">[1]!CEQUEL("ROCKET","AR",'Loomis-Task5(equations)'!U369,1,'Loomis-Task5(equations)'!AC369,"Mass",3,"HTPB",90,"IPDI (ARC)",10,"AIR (500 K)",100,"OPT:FOX","O","OF",'Loomis-Task5(equations)'!M369,1,0,"ISPV",FALSE,FALSE)</f>
        <v>#NAME?</v>
      </c>
      <c r="Q369" s="23" t="e">
        <f t="shared" ca="1" si="137"/>
        <v>#NAME?</v>
      </c>
      <c r="R369" s="25" t="e">
        <f t="shared" ca="1" si="138"/>
        <v>#NAME?</v>
      </c>
      <c r="S369" s="23" t="e">
        <f t="shared" ca="1" si="150"/>
        <v>#NAME?</v>
      </c>
      <c r="T369" s="23" t="e">
        <f t="shared" ca="1" si="139"/>
        <v>#NAME?</v>
      </c>
      <c r="U369" s="25" t="e">
        <f t="shared" ca="1" si="149"/>
        <v>#NAME?</v>
      </c>
      <c r="V369" s="25" t="e">
        <f t="shared" ca="1" si="147"/>
        <v>#NAME?</v>
      </c>
      <c r="W369" s="25" t="e">
        <f t="shared" ca="1" si="140"/>
        <v>#NAME?</v>
      </c>
      <c r="X369" s="25" t="e">
        <f t="shared" ca="1" si="141"/>
        <v>#NAME?</v>
      </c>
      <c r="Y369" t="e">
        <f t="shared" ca="1" si="151"/>
        <v>#NAME?</v>
      </c>
      <c r="Z369" s="25" t="e">
        <f t="shared" ca="1" si="142"/>
        <v>#NAME?</v>
      </c>
      <c r="AA369" s="26" t="e">
        <f t="shared" ca="1" si="148"/>
        <v>#NAME?</v>
      </c>
      <c r="AB369" s="27" t="e">
        <f t="shared" ca="1" si="143"/>
        <v>#NAME?</v>
      </c>
      <c r="AC369" s="28" t="e">
        <f t="shared" ca="1" si="144"/>
        <v>#NAME?</v>
      </c>
    </row>
    <row r="370" spans="1:29" x14ac:dyDescent="0.25">
      <c r="A370">
        <v>351</v>
      </c>
      <c r="B370">
        <v>3.51</v>
      </c>
      <c r="C370">
        <f t="shared" si="128"/>
        <v>6.51</v>
      </c>
      <c r="D370">
        <f t="shared" si="129"/>
        <v>-29.191608691144616</v>
      </c>
      <c r="E370">
        <f t="shared" si="130"/>
        <v>1799.7555993885207</v>
      </c>
      <c r="F370" s="23" t="e">
        <f t="shared" ca="1" si="145"/>
        <v>#NAME?</v>
      </c>
      <c r="G370">
        <f t="shared" si="131"/>
        <v>8</v>
      </c>
      <c r="H370">
        <f t="shared" si="132"/>
        <v>900</v>
      </c>
      <c r="I370" s="23">
        <f t="shared" si="133"/>
        <v>133.14101081840079</v>
      </c>
      <c r="J370">
        <f t="shared" si="134"/>
        <v>6.0086670146373547E-2</v>
      </c>
      <c r="K370" s="24" t="e">
        <f t="shared" ca="1" si="135"/>
        <v>#NAME?</v>
      </c>
      <c r="L370" s="23" t="e">
        <f t="shared" ca="1" si="127"/>
        <v>#NAME?</v>
      </c>
      <c r="M370" s="25" t="e">
        <f t="shared" ca="1" si="146"/>
        <v>#NAME?</v>
      </c>
      <c r="N370" s="26" t="e">
        <f ca="1">[1]!CEQUEL("ROCKET","AR",'Loomis-Task5(equations)'!$B$15,1,'Loomis-Task5(equations)'!$B$4,"Mass",3,"HTPB",90,"IPDI (ARC)",10,"AIR (500 K)",100,"OPT:FOX","O","OF",'Loomis-Task5(equations)'!M370,1,0,"CSTAR",FALSE,FALSE)</f>
        <v>#NAME?</v>
      </c>
      <c r="O370" s="26" t="e">
        <f t="shared" ca="1" si="136"/>
        <v>#NAME?</v>
      </c>
      <c r="P370" s="25" t="e">
        <f ca="1">[1]!CEQUEL("ROCKET","AR",'Loomis-Task5(equations)'!U370,1,'Loomis-Task5(equations)'!AC370,"Mass",3,"HTPB",90,"IPDI (ARC)",10,"AIR (500 K)",100,"OPT:FOX","O","OF",'Loomis-Task5(equations)'!M370,1,0,"ISPV",FALSE,FALSE)</f>
        <v>#NAME?</v>
      </c>
      <c r="Q370" s="23" t="e">
        <f t="shared" ca="1" si="137"/>
        <v>#NAME?</v>
      </c>
      <c r="R370" s="25" t="e">
        <f t="shared" ca="1" si="138"/>
        <v>#NAME?</v>
      </c>
      <c r="S370" s="23" t="e">
        <f t="shared" ca="1" si="150"/>
        <v>#NAME?</v>
      </c>
      <c r="T370" s="23" t="e">
        <f t="shared" ca="1" si="139"/>
        <v>#NAME?</v>
      </c>
      <c r="U370" s="25" t="e">
        <f t="shared" ca="1" si="149"/>
        <v>#NAME?</v>
      </c>
      <c r="V370" s="25" t="e">
        <f t="shared" ca="1" si="147"/>
        <v>#NAME?</v>
      </c>
      <c r="W370" s="25" t="e">
        <f t="shared" ca="1" si="140"/>
        <v>#NAME?</v>
      </c>
      <c r="X370" s="25" t="e">
        <f t="shared" ca="1" si="141"/>
        <v>#NAME?</v>
      </c>
      <c r="Y370" t="e">
        <f t="shared" ca="1" si="151"/>
        <v>#NAME?</v>
      </c>
      <c r="Z370" s="25" t="e">
        <f t="shared" ca="1" si="142"/>
        <v>#NAME?</v>
      </c>
      <c r="AA370" s="26" t="e">
        <f t="shared" ca="1" si="148"/>
        <v>#NAME?</v>
      </c>
      <c r="AB370" s="27" t="e">
        <f t="shared" ca="1" si="143"/>
        <v>#NAME?</v>
      </c>
      <c r="AC370" s="28" t="e">
        <f t="shared" ca="1" si="144"/>
        <v>#NAME?</v>
      </c>
    </row>
    <row r="371" spans="1:29" x14ac:dyDescent="0.25">
      <c r="A371">
        <v>352</v>
      </c>
      <c r="B371">
        <v>3.52</v>
      </c>
      <c r="C371">
        <f t="shared" si="128"/>
        <v>6.52</v>
      </c>
      <c r="D371">
        <f t="shared" si="129"/>
        <v>-29.787785336096274</v>
      </c>
      <c r="E371">
        <f t="shared" si="130"/>
        <v>1802.5202009236796</v>
      </c>
      <c r="F371" s="23" t="e">
        <f t="shared" ca="1" si="145"/>
        <v>#NAME?</v>
      </c>
      <c r="G371">
        <f t="shared" si="131"/>
        <v>8</v>
      </c>
      <c r="H371">
        <f t="shared" si="132"/>
        <v>900</v>
      </c>
      <c r="I371" s="23">
        <f t="shared" si="133"/>
        <v>133.55036034116353</v>
      </c>
      <c r="J371">
        <f t="shared" si="134"/>
        <v>5.9902496553086437E-2</v>
      </c>
      <c r="K371" s="24" t="e">
        <f t="shared" ca="1" si="135"/>
        <v>#NAME?</v>
      </c>
      <c r="L371" s="23" t="e">
        <f t="shared" ca="1" si="127"/>
        <v>#NAME?</v>
      </c>
      <c r="M371" s="25" t="e">
        <f t="shared" ca="1" si="146"/>
        <v>#NAME?</v>
      </c>
      <c r="N371" s="26" t="e">
        <f ca="1">[1]!CEQUEL("ROCKET","AR",'Loomis-Task5(equations)'!$B$15,1,'Loomis-Task5(equations)'!$B$4,"Mass",3,"HTPB",90,"IPDI (ARC)",10,"AIR (500 K)",100,"OPT:FOX","O","OF",'Loomis-Task5(equations)'!M371,1,0,"CSTAR",FALSE,FALSE)</f>
        <v>#NAME?</v>
      </c>
      <c r="O371" s="26" t="e">
        <f t="shared" ca="1" si="136"/>
        <v>#NAME?</v>
      </c>
      <c r="P371" s="25" t="e">
        <f ca="1">[1]!CEQUEL("ROCKET","AR",'Loomis-Task5(equations)'!U371,1,'Loomis-Task5(equations)'!AC371,"Mass",3,"HTPB",90,"IPDI (ARC)",10,"AIR (500 K)",100,"OPT:FOX","O","OF",'Loomis-Task5(equations)'!M371,1,0,"ISPV",FALSE,FALSE)</f>
        <v>#NAME?</v>
      </c>
      <c r="Q371" s="23" t="e">
        <f t="shared" ca="1" si="137"/>
        <v>#NAME?</v>
      </c>
      <c r="R371" s="25" t="e">
        <f t="shared" ca="1" si="138"/>
        <v>#NAME?</v>
      </c>
      <c r="S371" s="23" t="e">
        <f t="shared" ca="1" si="150"/>
        <v>#NAME?</v>
      </c>
      <c r="T371" s="23" t="e">
        <f t="shared" ca="1" si="139"/>
        <v>#NAME?</v>
      </c>
      <c r="U371" s="25" t="e">
        <f t="shared" ca="1" si="149"/>
        <v>#NAME?</v>
      </c>
      <c r="V371" s="25" t="e">
        <f t="shared" ca="1" si="147"/>
        <v>#NAME?</v>
      </c>
      <c r="W371" s="25" t="e">
        <f t="shared" ca="1" si="140"/>
        <v>#NAME?</v>
      </c>
      <c r="X371" s="25" t="e">
        <f t="shared" ca="1" si="141"/>
        <v>#NAME?</v>
      </c>
      <c r="Y371" t="e">
        <f t="shared" ca="1" si="151"/>
        <v>#NAME?</v>
      </c>
      <c r="Z371" s="25" t="e">
        <f t="shared" ca="1" si="142"/>
        <v>#NAME?</v>
      </c>
      <c r="AA371" s="26" t="e">
        <f t="shared" ca="1" si="148"/>
        <v>#NAME?</v>
      </c>
      <c r="AB371" s="27" t="e">
        <f t="shared" ca="1" si="143"/>
        <v>#NAME?</v>
      </c>
      <c r="AC371" s="28" t="e">
        <f t="shared" ca="1" si="144"/>
        <v>#NAME?</v>
      </c>
    </row>
    <row r="372" spans="1:29" x14ac:dyDescent="0.25">
      <c r="A372">
        <v>353</v>
      </c>
      <c r="B372">
        <v>3.53</v>
      </c>
      <c r="C372">
        <f t="shared" si="128"/>
        <v>6.5299999999999994</v>
      </c>
      <c r="D372">
        <f t="shared" si="129"/>
        <v>-30.384877064156072</v>
      </c>
      <c r="E372">
        <f t="shared" si="130"/>
        <v>1805.2848024588386</v>
      </c>
      <c r="F372" s="23" t="e">
        <f t="shared" ca="1" si="145"/>
        <v>#NAME?</v>
      </c>
      <c r="G372">
        <f t="shared" si="131"/>
        <v>8</v>
      </c>
      <c r="H372">
        <f t="shared" si="132"/>
        <v>900</v>
      </c>
      <c r="I372" s="23">
        <f t="shared" si="133"/>
        <v>133.96033818245698</v>
      </c>
      <c r="J372">
        <f t="shared" si="134"/>
        <v>5.9719168438525594E-2</v>
      </c>
      <c r="K372" s="24" t="e">
        <f t="shared" ca="1" si="135"/>
        <v>#NAME?</v>
      </c>
      <c r="L372" s="23" t="e">
        <f t="shared" ca="1" si="127"/>
        <v>#NAME?</v>
      </c>
      <c r="M372" s="25" t="e">
        <f t="shared" ca="1" si="146"/>
        <v>#NAME?</v>
      </c>
      <c r="N372" s="26" t="e">
        <f ca="1">[1]!CEQUEL("ROCKET","AR",'Loomis-Task5(equations)'!$B$15,1,'Loomis-Task5(equations)'!$B$4,"Mass",3,"HTPB",90,"IPDI (ARC)",10,"AIR (500 K)",100,"OPT:FOX","O","OF",'Loomis-Task5(equations)'!M372,1,0,"CSTAR",FALSE,FALSE)</f>
        <v>#NAME?</v>
      </c>
      <c r="O372" s="26" t="e">
        <f t="shared" ca="1" si="136"/>
        <v>#NAME?</v>
      </c>
      <c r="P372" s="25" t="e">
        <f ca="1">[1]!CEQUEL("ROCKET","AR",'Loomis-Task5(equations)'!U372,1,'Loomis-Task5(equations)'!AC372,"Mass",3,"HTPB",90,"IPDI (ARC)",10,"AIR (500 K)",100,"OPT:FOX","O","OF",'Loomis-Task5(equations)'!M372,1,0,"ISPV",FALSE,FALSE)</f>
        <v>#NAME?</v>
      </c>
      <c r="Q372" s="23" t="e">
        <f t="shared" ca="1" si="137"/>
        <v>#NAME?</v>
      </c>
      <c r="R372" s="25" t="e">
        <f t="shared" ca="1" si="138"/>
        <v>#NAME?</v>
      </c>
      <c r="S372" s="23" t="e">
        <f t="shared" ca="1" si="150"/>
        <v>#NAME?</v>
      </c>
      <c r="T372" s="23" t="e">
        <f t="shared" ca="1" si="139"/>
        <v>#NAME?</v>
      </c>
      <c r="U372" s="25" t="e">
        <f t="shared" ca="1" si="149"/>
        <v>#NAME?</v>
      </c>
      <c r="V372" s="25" t="e">
        <f t="shared" ca="1" si="147"/>
        <v>#NAME?</v>
      </c>
      <c r="W372" s="25" t="e">
        <f t="shared" ca="1" si="140"/>
        <v>#NAME?</v>
      </c>
      <c r="X372" s="25" t="e">
        <f t="shared" ca="1" si="141"/>
        <v>#NAME?</v>
      </c>
      <c r="Y372" t="e">
        <f t="shared" ca="1" si="151"/>
        <v>#NAME?</v>
      </c>
      <c r="Z372" s="25" t="e">
        <f t="shared" ca="1" si="142"/>
        <v>#NAME?</v>
      </c>
      <c r="AA372" s="26" t="e">
        <f t="shared" ca="1" si="148"/>
        <v>#NAME?</v>
      </c>
      <c r="AB372" s="27" t="e">
        <f t="shared" ca="1" si="143"/>
        <v>#NAME?</v>
      </c>
      <c r="AC372" s="28" t="e">
        <f t="shared" ca="1" si="144"/>
        <v>#NAME?</v>
      </c>
    </row>
    <row r="373" spans="1:29" x14ac:dyDescent="0.25">
      <c r="A373">
        <v>354</v>
      </c>
      <c r="B373">
        <v>3.54</v>
      </c>
      <c r="C373">
        <f t="shared" si="128"/>
        <v>6.54</v>
      </c>
      <c r="D373">
        <f t="shared" si="129"/>
        <v>-30.982883875324038</v>
      </c>
      <c r="E373">
        <f t="shared" si="130"/>
        <v>1808.0494039939979</v>
      </c>
      <c r="F373" s="23" t="e">
        <f t="shared" ca="1" si="145"/>
        <v>#NAME?</v>
      </c>
      <c r="G373">
        <f t="shared" si="131"/>
        <v>8</v>
      </c>
      <c r="H373">
        <f t="shared" si="132"/>
        <v>900</v>
      </c>
      <c r="I373" s="23">
        <f t="shared" si="133"/>
        <v>134.37094434228121</v>
      </c>
      <c r="J373">
        <f t="shared" si="134"/>
        <v>5.9536680635522761E-2</v>
      </c>
      <c r="K373" s="24" t="e">
        <f t="shared" ca="1" si="135"/>
        <v>#NAME?</v>
      </c>
      <c r="L373" s="23" t="e">
        <f t="shared" ca="1" si="127"/>
        <v>#NAME?</v>
      </c>
      <c r="M373" s="25" t="e">
        <f t="shared" ca="1" si="146"/>
        <v>#NAME?</v>
      </c>
      <c r="N373" s="26" t="e">
        <f ca="1">[1]!CEQUEL("ROCKET","AR",'Loomis-Task5(equations)'!$B$15,1,'Loomis-Task5(equations)'!$B$4,"Mass",3,"HTPB",90,"IPDI (ARC)",10,"AIR (500 K)",100,"OPT:FOX","O","OF",'Loomis-Task5(equations)'!M373,1,0,"CSTAR",FALSE,FALSE)</f>
        <v>#NAME?</v>
      </c>
      <c r="O373" s="26" t="e">
        <f t="shared" ca="1" si="136"/>
        <v>#NAME?</v>
      </c>
      <c r="P373" s="25" t="e">
        <f ca="1">[1]!CEQUEL("ROCKET","AR",'Loomis-Task5(equations)'!U373,1,'Loomis-Task5(equations)'!AC373,"Mass",3,"HTPB",90,"IPDI (ARC)",10,"AIR (500 K)",100,"OPT:FOX","O","OF",'Loomis-Task5(equations)'!M373,1,0,"ISPV",FALSE,FALSE)</f>
        <v>#NAME?</v>
      </c>
      <c r="Q373" s="23" t="e">
        <f t="shared" ca="1" si="137"/>
        <v>#NAME?</v>
      </c>
      <c r="R373" s="25" t="e">
        <f t="shared" ca="1" si="138"/>
        <v>#NAME?</v>
      </c>
      <c r="S373" s="23" t="e">
        <f t="shared" ca="1" si="150"/>
        <v>#NAME?</v>
      </c>
      <c r="T373" s="23" t="e">
        <f t="shared" ca="1" si="139"/>
        <v>#NAME?</v>
      </c>
      <c r="U373" s="25" t="e">
        <f t="shared" ca="1" si="149"/>
        <v>#NAME?</v>
      </c>
      <c r="V373" s="25" t="e">
        <f t="shared" ca="1" si="147"/>
        <v>#NAME?</v>
      </c>
      <c r="W373" s="25" t="e">
        <f t="shared" ca="1" si="140"/>
        <v>#NAME?</v>
      </c>
      <c r="X373" s="25" t="e">
        <f t="shared" ca="1" si="141"/>
        <v>#NAME?</v>
      </c>
      <c r="Y373" t="e">
        <f t="shared" ca="1" si="151"/>
        <v>#NAME?</v>
      </c>
      <c r="Z373" s="25" t="e">
        <f t="shared" ca="1" si="142"/>
        <v>#NAME?</v>
      </c>
      <c r="AA373" s="26" t="e">
        <f t="shared" ca="1" si="148"/>
        <v>#NAME?</v>
      </c>
      <c r="AB373" s="27" t="e">
        <f t="shared" ca="1" si="143"/>
        <v>#NAME?</v>
      </c>
      <c r="AC373" s="28" t="e">
        <f t="shared" ca="1" si="144"/>
        <v>#NAME?</v>
      </c>
    </row>
    <row r="374" spans="1:29" x14ac:dyDescent="0.25">
      <c r="A374">
        <v>355</v>
      </c>
      <c r="B374">
        <v>3.55</v>
      </c>
      <c r="C374">
        <f t="shared" si="128"/>
        <v>6.55</v>
      </c>
      <c r="D374">
        <f t="shared" si="129"/>
        <v>-31.581805769600106</v>
      </c>
      <c r="E374">
        <f t="shared" si="130"/>
        <v>1810.8140055291567</v>
      </c>
      <c r="F374" s="23" t="e">
        <f t="shared" ca="1" si="145"/>
        <v>#NAME?</v>
      </c>
      <c r="G374">
        <f t="shared" si="131"/>
        <v>8</v>
      </c>
      <c r="H374">
        <f t="shared" si="132"/>
        <v>900</v>
      </c>
      <c r="I374" s="23">
        <f t="shared" si="133"/>
        <v>134.78217882063609</v>
      </c>
      <c r="J374">
        <f t="shared" si="134"/>
        <v>5.9355028016323655E-2</v>
      </c>
      <c r="K374" s="24" t="e">
        <f t="shared" ca="1" si="135"/>
        <v>#NAME?</v>
      </c>
      <c r="L374" s="23" t="e">
        <f t="shared" ca="1" si="127"/>
        <v>#NAME?</v>
      </c>
      <c r="M374" s="25" t="e">
        <f t="shared" ca="1" si="146"/>
        <v>#NAME?</v>
      </c>
      <c r="N374" s="26" t="e">
        <f ca="1">[1]!CEQUEL("ROCKET","AR",'Loomis-Task5(equations)'!$B$15,1,'Loomis-Task5(equations)'!$B$4,"Mass",3,"HTPB",90,"IPDI (ARC)",10,"AIR (500 K)",100,"OPT:FOX","O","OF",'Loomis-Task5(equations)'!M374,1,0,"CSTAR",FALSE,FALSE)</f>
        <v>#NAME?</v>
      </c>
      <c r="O374" s="26" t="e">
        <f t="shared" ca="1" si="136"/>
        <v>#NAME?</v>
      </c>
      <c r="P374" s="25" t="e">
        <f ca="1">[1]!CEQUEL("ROCKET","AR",'Loomis-Task5(equations)'!U374,1,'Loomis-Task5(equations)'!AC374,"Mass",3,"HTPB",90,"IPDI (ARC)",10,"AIR (500 K)",100,"OPT:FOX","O","OF",'Loomis-Task5(equations)'!M374,1,0,"ISPV",FALSE,FALSE)</f>
        <v>#NAME?</v>
      </c>
      <c r="Q374" s="23" t="e">
        <f t="shared" ca="1" si="137"/>
        <v>#NAME?</v>
      </c>
      <c r="R374" s="25" t="e">
        <f t="shared" ca="1" si="138"/>
        <v>#NAME?</v>
      </c>
      <c r="S374" s="23" t="e">
        <f t="shared" ca="1" si="150"/>
        <v>#NAME?</v>
      </c>
      <c r="T374" s="23" t="e">
        <f t="shared" ca="1" si="139"/>
        <v>#NAME?</v>
      </c>
      <c r="U374" s="25" t="e">
        <f t="shared" ca="1" si="149"/>
        <v>#NAME?</v>
      </c>
      <c r="V374" s="25" t="e">
        <f t="shared" ca="1" si="147"/>
        <v>#NAME?</v>
      </c>
      <c r="W374" s="25" t="e">
        <f t="shared" ca="1" si="140"/>
        <v>#NAME?</v>
      </c>
      <c r="X374" s="25" t="e">
        <f t="shared" ca="1" si="141"/>
        <v>#NAME?</v>
      </c>
      <c r="Y374" t="e">
        <f t="shared" ca="1" si="151"/>
        <v>#NAME?</v>
      </c>
      <c r="Z374" s="25" t="e">
        <f t="shared" ca="1" si="142"/>
        <v>#NAME?</v>
      </c>
      <c r="AA374" s="26" t="e">
        <f t="shared" ca="1" si="148"/>
        <v>#NAME?</v>
      </c>
      <c r="AB374" s="27" t="e">
        <f t="shared" ca="1" si="143"/>
        <v>#NAME?</v>
      </c>
      <c r="AC374" s="28" t="e">
        <f t="shared" ca="1" si="144"/>
        <v>#NAME?</v>
      </c>
    </row>
    <row r="375" spans="1:29" x14ac:dyDescent="0.25">
      <c r="A375">
        <v>356</v>
      </c>
      <c r="B375">
        <v>3.56</v>
      </c>
      <c r="C375">
        <f t="shared" si="128"/>
        <v>6.5600000000000005</v>
      </c>
      <c r="D375">
        <f t="shared" si="129"/>
        <v>-32.181642746984373</v>
      </c>
      <c r="E375">
        <f t="shared" si="130"/>
        <v>1813.5786070643157</v>
      </c>
      <c r="F375" s="23" t="e">
        <f t="shared" ca="1" si="145"/>
        <v>#NAME?</v>
      </c>
      <c r="G375">
        <f t="shared" si="131"/>
        <v>8</v>
      </c>
      <c r="H375">
        <f t="shared" si="132"/>
        <v>900</v>
      </c>
      <c r="I375" s="23">
        <f t="shared" si="133"/>
        <v>135.19404161752175</v>
      </c>
      <c r="J375">
        <f t="shared" si="134"/>
        <v>5.9174205492227586E-2</v>
      </c>
      <c r="K375" s="24" t="e">
        <f t="shared" ca="1" si="135"/>
        <v>#NAME?</v>
      </c>
      <c r="L375" s="23" t="e">
        <f t="shared" ca="1" si="127"/>
        <v>#NAME?</v>
      </c>
      <c r="M375" s="25" t="e">
        <f t="shared" ca="1" si="146"/>
        <v>#NAME?</v>
      </c>
      <c r="N375" s="26" t="e">
        <f ca="1">[1]!CEQUEL("ROCKET","AR",'Loomis-Task5(equations)'!$B$15,1,'Loomis-Task5(equations)'!$B$4,"Mass",3,"HTPB",90,"IPDI (ARC)",10,"AIR (500 K)",100,"OPT:FOX","O","OF",'Loomis-Task5(equations)'!M375,1,0,"CSTAR",FALSE,FALSE)</f>
        <v>#NAME?</v>
      </c>
      <c r="O375" s="26" t="e">
        <f t="shared" ca="1" si="136"/>
        <v>#NAME?</v>
      </c>
      <c r="P375" s="25" t="e">
        <f ca="1">[1]!CEQUEL("ROCKET","AR",'Loomis-Task5(equations)'!U375,1,'Loomis-Task5(equations)'!AC375,"Mass",3,"HTPB",90,"IPDI (ARC)",10,"AIR (500 K)",100,"OPT:FOX","O","OF",'Loomis-Task5(equations)'!M375,1,0,"ISPV",FALSE,FALSE)</f>
        <v>#NAME?</v>
      </c>
      <c r="Q375" s="23" t="e">
        <f t="shared" ca="1" si="137"/>
        <v>#NAME?</v>
      </c>
      <c r="R375" s="25" t="e">
        <f t="shared" ca="1" si="138"/>
        <v>#NAME?</v>
      </c>
      <c r="S375" s="23" t="e">
        <f t="shared" ca="1" si="150"/>
        <v>#NAME?</v>
      </c>
      <c r="T375" s="23" t="e">
        <f t="shared" ca="1" si="139"/>
        <v>#NAME?</v>
      </c>
      <c r="U375" s="25" t="e">
        <f t="shared" ca="1" si="149"/>
        <v>#NAME?</v>
      </c>
      <c r="V375" s="25" t="e">
        <f t="shared" ca="1" si="147"/>
        <v>#NAME?</v>
      </c>
      <c r="W375" s="25" t="e">
        <f t="shared" ca="1" si="140"/>
        <v>#NAME?</v>
      </c>
      <c r="X375" s="25" t="e">
        <f t="shared" ca="1" si="141"/>
        <v>#NAME?</v>
      </c>
      <c r="Y375" t="e">
        <f t="shared" ca="1" si="151"/>
        <v>#NAME?</v>
      </c>
      <c r="Z375" s="25" t="e">
        <f t="shared" ca="1" si="142"/>
        <v>#NAME?</v>
      </c>
      <c r="AA375" s="26" t="e">
        <f t="shared" ca="1" si="148"/>
        <v>#NAME?</v>
      </c>
      <c r="AB375" s="27" t="e">
        <f t="shared" ca="1" si="143"/>
        <v>#NAME?</v>
      </c>
      <c r="AC375" s="28" t="e">
        <f t="shared" ca="1" si="144"/>
        <v>#NAME?</v>
      </c>
    </row>
    <row r="376" spans="1:29" x14ac:dyDescent="0.25">
      <c r="A376">
        <v>357</v>
      </c>
      <c r="B376">
        <v>3.57</v>
      </c>
      <c r="C376">
        <f t="shared" si="128"/>
        <v>6.57</v>
      </c>
      <c r="D376">
        <f t="shared" si="129"/>
        <v>-32.782394807476713</v>
      </c>
      <c r="E376">
        <f t="shared" si="130"/>
        <v>1816.343208599475</v>
      </c>
      <c r="F376" s="23" t="e">
        <f t="shared" ca="1" si="145"/>
        <v>#NAME?</v>
      </c>
      <c r="G376">
        <f t="shared" si="131"/>
        <v>8</v>
      </c>
      <c r="H376">
        <f t="shared" si="132"/>
        <v>900</v>
      </c>
      <c r="I376" s="23">
        <f t="shared" si="133"/>
        <v>135.60653273293806</v>
      </c>
      <c r="J376">
        <f t="shared" si="134"/>
        <v>5.8994208013231249E-2</v>
      </c>
      <c r="K376" s="24" t="e">
        <f t="shared" ca="1" si="135"/>
        <v>#NAME?</v>
      </c>
      <c r="L376" s="23" t="e">
        <f t="shared" ca="1" si="127"/>
        <v>#NAME?</v>
      </c>
      <c r="M376" s="25" t="e">
        <f t="shared" ca="1" si="146"/>
        <v>#NAME?</v>
      </c>
      <c r="N376" s="26" t="e">
        <f ca="1">[1]!CEQUEL("ROCKET","AR",'Loomis-Task5(equations)'!$B$15,1,'Loomis-Task5(equations)'!$B$4,"Mass",3,"HTPB",90,"IPDI (ARC)",10,"AIR (500 K)",100,"OPT:FOX","O","OF",'Loomis-Task5(equations)'!M376,1,0,"CSTAR",FALSE,FALSE)</f>
        <v>#NAME?</v>
      </c>
      <c r="O376" s="26" t="e">
        <f t="shared" ca="1" si="136"/>
        <v>#NAME?</v>
      </c>
      <c r="P376" s="25" t="e">
        <f ca="1">[1]!CEQUEL("ROCKET","AR",'Loomis-Task5(equations)'!U376,1,'Loomis-Task5(equations)'!AC376,"Mass",3,"HTPB",90,"IPDI (ARC)",10,"AIR (500 K)",100,"OPT:FOX","O","OF",'Loomis-Task5(equations)'!M376,1,0,"ISPV",FALSE,FALSE)</f>
        <v>#NAME?</v>
      </c>
      <c r="Q376" s="23" t="e">
        <f t="shared" ca="1" si="137"/>
        <v>#NAME?</v>
      </c>
      <c r="R376" s="25" t="e">
        <f t="shared" ca="1" si="138"/>
        <v>#NAME?</v>
      </c>
      <c r="S376" s="23" t="e">
        <f t="shared" ca="1" si="150"/>
        <v>#NAME?</v>
      </c>
      <c r="T376" s="23" t="e">
        <f t="shared" ca="1" si="139"/>
        <v>#NAME?</v>
      </c>
      <c r="U376" s="25" t="e">
        <f t="shared" ca="1" si="149"/>
        <v>#NAME?</v>
      </c>
      <c r="V376" s="25" t="e">
        <f t="shared" ca="1" si="147"/>
        <v>#NAME?</v>
      </c>
      <c r="W376" s="25" t="e">
        <f t="shared" ca="1" si="140"/>
        <v>#NAME?</v>
      </c>
      <c r="X376" s="25" t="e">
        <f t="shared" ca="1" si="141"/>
        <v>#NAME?</v>
      </c>
      <c r="Y376" t="e">
        <f t="shared" ca="1" si="151"/>
        <v>#NAME?</v>
      </c>
      <c r="Z376" s="25" t="e">
        <f t="shared" ca="1" si="142"/>
        <v>#NAME?</v>
      </c>
      <c r="AA376" s="26" t="e">
        <f t="shared" ca="1" si="148"/>
        <v>#NAME?</v>
      </c>
      <c r="AB376" s="27" t="e">
        <f t="shared" ca="1" si="143"/>
        <v>#NAME?</v>
      </c>
      <c r="AC376" s="28" t="e">
        <f t="shared" ca="1" si="144"/>
        <v>#NAME?</v>
      </c>
    </row>
    <row r="377" spans="1:29" x14ac:dyDescent="0.25">
      <c r="A377">
        <v>358</v>
      </c>
      <c r="B377">
        <v>3.58</v>
      </c>
      <c r="C377">
        <f t="shared" si="128"/>
        <v>6.58</v>
      </c>
      <c r="D377">
        <f t="shared" si="129"/>
        <v>-33.384061951077186</v>
      </c>
      <c r="E377">
        <f t="shared" si="130"/>
        <v>1819.1078101346338</v>
      </c>
      <c r="F377" s="23" t="e">
        <f t="shared" ca="1" si="145"/>
        <v>#NAME?</v>
      </c>
      <c r="G377">
        <f t="shared" si="131"/>
        <v>8</v>
      </c>
      <c r="H377">
        <f t="shared" si="132"/>
        <v>900</v>
      </c>
      <c r="I377" s="23">
        <f t="shared" si="133"/>
        <v>136.01965216688512</v>
      </c>
      <c r="J377">
        <f t="shared" si="134"/>
        <v>5.8815030567675959E-2</v>
      </c>
      <c r="K377" s="24" t="e">
        <f t="shared" ca="1" si="135"/>
        <v>#NAME?</v>
      </c>
      <c r="L377" s="23" t="e">
        <f t="shared" ca="1" si="127"/>
        <v>#NAME?</v>
      </c>
      <c r="M377" s="25" t="e">
        <f t="shared" ca="1" si="146"/>
        <v>#NAME?</v>
      </c>
      <c r="N377" s="26" t="e">
        <f ca="1">[1]!CEQUEL("ROCKET","AR",'Loomis-Task5(equations)'!$B$15,1,'Loomis-Task5(equations)'!$B$4,"Mass",3,"HTPB",90,"IPDI (ARC)",10,"AIR (500 K)",100,"OPT:FOX","O","OF",'Loomis-Task5(equations)'!M377,1,0,"CSTAR",FALSE,FALSE)</f>
        <v>#NAME?</v>
      </c>
      <c r="O377" s="26" t="e">
        <f t="shared" ca="1" si="136"/>
        <v>#NAME?</v>
      </c>
      <c r="P377" s="25" t="e">
        <f ca="1">[1]!CEQUEL("ROCKET","AR",'Loomis-Task5(equations)'!U377,1,'Loomis-Task5(equations)'!AC377,"Mass",3,"HTPB",90,"IPDI (ARC)",10,"AIR (500 K)",100,"OPT:FOX","O","OF",'Loomis-Task5(equations)'!M377,1,0,"ISPV",FALSE,FALSE)</f>
        <v>#NAME?</v>
      </c>
      <c r="Q377" s="23" t="e">
        <f t="shared" ca="1" si="137"/>
        <v>#NAME?</v>
      </c>
      <c r="R377" s="25" t="e">
        <f t="shared" ca="1" si="138"/>
        <v>#NAME?</v>
      </c>
      <c r="S377" s="23" t="e">
        <f t="shared" ca="1" si="150"/>
        <v>#NAME?</v>
      </c>
      <c r="T377" s="23" t="e">
        <f t="shared" ca="1" si="139"/>
        <v>#NAME?</v>
      </c>
      <c r="U377" s="25" t="e">
        <f t="shared" ca="1" si="149"/>
        <v>#NAME?</v>
      </c>
      <c r="V377" s="25" t="e">
        <f t="shared" ca="1" si="147"/>
        <v>#NAME?</v>
      </c>
      <c r="W377" s="25" t="e">
        <f t="shared" ca="1" si="140"/>
        <v>#NAME?</v>
      </c>
      <c r="X377" s="25" t="e">
        <f t="shared" ca="1" si="141"/>
        <v>#NAME?</v>
      </c>
      <c r="Y377" t="e">
        <f t="shared" ca="1" si="151"/>
        <v>#NAME?</v>
      </c>
      <c r="Z377" s="25" t="e">
        <f t="shared" ca="1" si="142"/>
        <v>#NAME?</v>
      </c>
      <c r="AA377" s="26" t="e">
        <f t="shared" ca="1" si="148"/>
        <v>#NAME?</v>
      </c>
      <c r="AB377" s="27" t="e">
        <f t="shared" ca="1" si="143"/>
        <v>#NAME?</v>
      </c>
      <c r="AC377" s="28" t="e">
        <f t="shared" ca="1" si="144"/>
        <v>#NAME?</v>
      </c>
    </row>
    <row r="378" spans="1:29" x14ac:dyDescent="0.25">
      <c r="A378">
        <v>359</v>
      </c>
      <c r="B378">
        <v>3.59</v>
      </c>
      <c r="C378">
        <f t="shared" si="128"/>
        <v>6.59</v>
      </c>
      <c r="D378">
        <f t="shared" si="129"/>
        <v>-33.986644177785827</v>
      </c>
      <c r="E378">
        <f t="shared" si="130"/>
        <v>1821.8724116697927</v>
      </c>
      <c r="F378" s="23" t="e">
        <f t="shared" ca="1" si="145"/>
        <v>#NAME?</v>
      </c>
      <c r="G378">
        <f t="shared" si="131"/>
        <v>8</v>
      </c>
      <c r="H378">
        <f t="shared" si="132"/>
        <v>900</v>
      </c>
      <c r="I378" s="23">
        <f t="shared" si="133"/>
        <v>136.4333999193629</v>
      </c>
      <c r="J378">
        <f t="shared" si="134"/>
        <v>5.8636668181898943E-2</v>
      </c>
      <c r="K378" s="24" t="e">
        <f t="shared" ca="1" si="135"/>
        <v>#NAME?</v>
      </c>
      <c r="L378" s="23" t="e">
        <f t="shared" ca="1" si="127"/>
        <v>#NAME?</v>
      </c>
      <c r="M378" s="25" t="e">
        <f t="shared" ca="1" si="146"/>
        <v>#NAME?</v>
      </c>
      <c r="N378" s="26" t="e">
        <f ca="1">[1]!CEQUEL("ROCKET","AR",'Loomis-Task5(equations)'!$B$15,1,'Loomis-Task5(equations)'!$B$4,"Mass",3,"HTPB",90,"IPDI (ARC)",10,"AIR (500 K)",100,"OPT:FOX","O","OF",'Loomis-Task5(equations)'!M378,1,0,"CSTAR",FALSE,FALSE)</f>
        <v>#NAME?</v>
      </c>
      <c r="O378" s="26" t="e">
        <f t="shared" ca="1" si="136"/>
        <v>#NAME?</v>
      </c>
      <c r="P378" s="25" t="e">
        <f ca="1">[1]!CEQUEL("ROCKET","AR",'Loomis-Task5(equations)'!U378,1,'Loomis-Task5(equations)'!AC378,"Mass",3,"HTPB",90,"IPDI (ARC)",10,"AIR (500 K)",100,"OPT:FOX","O","OF",'Loomis-Task5(equations)'!M378,1,0,"ISPV",FALSE,FALSE)</f>
        <v>#NAME?</v>
      </c>
      <c r="Q378" s="23" t="e">
        <f t="shared" ca="1" si="137"/>
        <v>#NAME?</v>
      </c>
      <c r="R378" s="25" t="e">
        <f t="shared" ca="1" si="138"/>
        <v>#NAME?</v>
      </c>
      <c r="S378" s="23" t="e">
        <f t="shared" ca="1" si="150"/>
        <v>#NAME?</v>
      </c>
      <c r="T378" s="23" t="e">
        <f t="shared" ca="1" si="139"/>
        <v>#NAME?</v>
      </c>
      <c r="U378" s="25" t="e">
        <f t="shared" ca="1" si="149"/>
        <v>#NAME?</v>
      </c>
      <c r="V378" s="25" t="e">
        <f t="shared" ca="1" si="147"/>
        <v>#NAME?</v>
      </c>
      <c r="W378" s="25" t="e">
        <f t="shared" ca="1" si="140"/>
        <v>#NAME?</v>
      </c>
      <c r="X378" s="25" t="e">
        <f t="shared" ca="1" si="141"/>
        <v>#NAME?</v>
      </c>
      <c r="Y378" t="e">
        <f t="shared" ca="1" si="151"/>
        <v>#NAME?</v>
      </c>
      <c r="Z378" s="25" t="e">
        <f t="shared" ca="1" si="142"/>
        <v>#NAME?</v>
      </c>
      <c r="AA378" s="26" t="e">
        <f t="shared" ca="1" si="148"/>
        <v>#NAME?</v>
      </c>
      <c r="AB378" s="27" t="e">
        <f t="shared" ca="1" si="143"/>
        <v>#NAME?</v>
      </c>
      <c r="AC378" s="28" t="e">
        <f t="shared" ca="1" si="144"/>
        <v>#NAME?</v>
      </c>
    </row>
    <row r="379" spans="1:29" x14ac:dyDescent="0.25">
      <c r="A379">
        <v>360</v>
      </c>
      <c r="B379">
        <v>3.6</v>
      </c>
      <c r="C379">
        <f t="shared" si="128"/>
        <v>6.6</v>
      </c>
      <c r="D379">
        <f t="shared" si="129"/>
        <v>-34.59014148760258</v>
      </c>
      <c r="E379">
        <f t="shared" si="130"/>
        <v>1824.6370132049519</v>
      </c>
      <c r="F379" s="23" t="e">
        <f t="shared" ca="1" si="145"/>
        <v>#NAME?</v>
      </c>
      <c r="G379">
        <f t="shared" si="131"/>
        <v>8</v>
      </c>
      <c r="H379">
        <f t="shared" si="132"/>
        <v>900</v>
      </c>
      <c r="I379" s="23">
        <f t="shared" si="133"/>
        <v>136.84777599037136</v>
      </c>
      <c r="J379">
        <f t="shared" si="134"/>
        <v>5.8459115919888109E-2</v>
      </c>
      <c r="K379" s="24" t="e">
        <f t="shared" ca="1" si="135"/>
        <v>#NAME?</v>
      </c>
      <c r="L379" s="23" t="e">
        <f t="shared" ca="1" si="127"/>
        <v>#NAME?</v>
      </c>
      <c r="M379" s="25" t="e">
        <f t="shared" ca="1" si="146"/>
        <v>#NAME?</v>
      </c>
      <c r="N379" s="26" t="e">
        <f ca="1">[1]!CEQUEL("ROCKET","AR",'Loomis-Task5(equations)'!$B$15,1,'Loomis-Task5(equations)'!$B$4,"Mass",3,"HTPB",90,"IPDI (ARC)",10,"AIR (500 K)",100,"OPT:FOX","O","OF",'Loomis-Task5(equations)'!M379,1,0,"CSTAR",FALSE,FALSE)</f>
        <v>#NAME?</v>
      </c>
      <c r="O379" s="26" t="e">
        <f t="shared" ca="1" si="136"/>
        <v>#NAME?</v>
      </c>
      <c r="P379" s="25" t="e">
        <f ca="1">[1]!CEQUEL("ROCKET","AR",'Loomis-Task5(equations)'!U379,1,'Loomis-Task5(equations)'!AC379,"Mass",3,"HTPB",90,"IPDI (ARC)",10,"AIR (500 K)",100,"OPT:FOX","O","OF",'Loomis-Task5(equations)'!M379,1,0,"ISPV",FALSE,FALSE)</f>
        <v>#NAME?</v>
      </c>
      <c r="Q379" s="23" t="e">
        <f t="shared" ca="1" si="137"/>
        <v>#NAME?</v>
      </c>
      <c r="R379" s="25" t="e">
        <f t="shared" ca="1" si="138"/>
        <v>#NAME?</v>
      </c>
      <c r="S379" s="23" t="e">
        <f t="shared" ca="1" si="150"/>
        <v>#NAME?</v>
      </c>
      <c r="T379" s="23" t="e">
        <f t="shared" ca="1" si="139"/>
        <v>#NAME?</v>
      </c>
      <c r="U379" s="25" t="e">
        <f t="shared" ca="1" si="149"/>
        <v>#NAME?</v>
      </c>
      <c r="V379" s="25" t="e">
        <f t="shared" ca="1" si="147"/>
        <v>#NAME?</v>
      </c>
      <c r="W379" s="25" t="e">
        <f t="shared" ca="1" si="140"/>
        <v>#NAME?</v>
      </c>
      <c r="X379" s="25" t="e">
        <f t="shared" ca="1" si="141"/>
        <v>#NAME?</v>
      </c>
      <c r="Y379" t="e">
        <f t="shared" ca="1" si="151"/>
        <v>#NAME?</v>
      </c>
      <c r="Z379" s="25" t="e">
        <f t="shared" ca="1" si="142"/>
        <v>#NAME?</v>
      </c>
      <c r="AA379" s="26" t="e">
        <f t="shared" ca="1" si="148"/>
        <v>#NAME?</v>
      </c>
      <c r="AB379" s="27" t="e">
        <f t="shared" ca="1" si="143"/>
        <v>#NAME?</v>
      </c>
      <c r="AC379" s="28" t="e">
        <f t="shared" ca="1" si="144"/>
        <v>#NAME?</v>
      </c>
    </row>
    <row r="380" spans="1:29" x14ac:dyDescent="0.25">
      <c r="A380">
        <v>361</v>
      </c>
      <c r="B380">
        <v>3.61</v>
      </c>
      <c r="C380">
        <f t="shared" si="128"/>
        <v>6.6099999999999994</v>
      </c>
      <c r="D380">
        <f t="shared" si="129"/>
        <v>-35.194553880527458</v>
      </c>
      <c r="E380">
        <f t="shared" si="130"/>
        <v>1827.4016147401107</v>
      </c>
      <c r="F380" s="23" t="e">
        <f t="shared" ca="1" si="145"/>
        <v>#NAME?</v>
      </c>
      <c r="G380">
        <f t="shared" si="131"/>
        <v>8</v>
      </c>
      <c r="H380">
        <f t="shared" si="132"/>
        <v>900</v>
      </c>
      <c r="I380" s="23">
        <f t="shared" si="133"/>
        <v>137.26278037991057</v>
      </c>
      <c r="J380">
        <f t="shared" si="134"/>
        <v>5.8282368882940534E-2</v>
      </c>
      <c r="K380" s="24" t="e">
        <f t="shared" ca="1" si="135"/>
        <v>#NAME?</v>
      </c>
      <c r="L380" s="23" t="e">
        <f t="shared" ca="1" si="127"/>
        <v>#NAME?</v>
      </c>
      <c r="M380" s="25" t="e">
        <f t="shared" ca="1" si="146"/>
        <v>#NAME?</v>
      </c>
      <c r="N380" s="26" t="e">
        <f ca="1">[1]!CEQUEL("ROCKET","AR",'Loomis-Task5(equations)'!$B$15,1,'Loomis-Task5(equations)'!$B$4,"Mass",3,"HTPB",90,"IPDI (ARC)",10,"AIR (500 K)",100,"OPT:FOX","O","OF",'Loomis-Task5(equations)'!M380,1,0,"CSTAR",FALSE,FALSE)</f>
        <v>#NAME?</v>
      </c>
      <c r="O380" s="26" t="e">
        <f t="shared" ca="1" si="136"/>
        <v>#NAME?</v>
      </c>
      <c r="P380" s="25" t="e">
        <f ca="1">[1]!CEQUEL("ROCKET","AR",'Loomis-Task5(equations)'!U380,1,'Loomis-Task5(equations)'!AC380,"Mass",3,"HTPB",90,"IPDI (ARC)",10,"AIR (500 K)",100,"OPT:FOX","O","OF",'Loomis-Task5(equations)'!M380,1,0,"ISPV",FALSE,FALSE)</f>
        <v>#NAME?</v>
      </c>
      <c r="Q380" s="23" t="e">
        <f t="shared" ca="1" si="137"/>
        <v>#NAME?</v>
      </c>
      <c r="R380" s="25" t="e">
        <f t="shared" ca="1" si="138"/>
        <v>#NAME?</v>
      </c>
      <c r="S380" s="23" t="e">
        <f t="shared" ca="1" si="150"/>
        <v>#NAME?</v>
      </c>
      <c r="T380" s="23" t="e">
        <f t="shared" ca="1" si="139"/>
        <v>#NAME?</v>
      </c>
      <c r="U380" s="25" t="e">
        <f t="shared" ca="1" si="149"/>
        <v>#NAME?</v>
      </c>
      <c r="V380" s="25" t="e">
        <f t="shared" ca="1" si="147"/>
        <v>#NAME?</v>
      </c>
      <c r="W380" s="25" t="e">
        <f t="shared" ca="1" si="140"/>
        <v>#NAME?</v>
      </c>
      <c r="X380" s="25" t="e">
        <f t="shared" ca="1" si="141"/>
        <v>#NAME?</v>
      </c>
      <c r="Y380" t="e">
        <f t="shared" ca="1" si="151"/>
        <v>#NAME?</v>
      </c>
      <c r="Z380" s="25" t="e">
        <f t="shared" ca="1" si="142"/>
        <v>#NAME?</v>
      </c>
      <c r="AA380" s="26" t="e">
        <f t="shared" ca="1" si="148"/>
        <v>#NAME?</v>
      </c>
      <c r="AB380" s="27" t="e">
        <f t="shared" ca="1" si="143"/>
        <v>#NAME?</v>
      </c>
      <c r="AC380" s="28" t="e">
        <f t="shared" ca="1" si="144"/>
        <v>#NAME?</v>
      </c>
    </row>
    <row r="381" spans="1:29" x14ac:dyDescent="0.25">
      <c r="A381">
        <v>362</v>
      </c>
      <c r="B381">
        <v>3.62</v>
      </c>
      <c r="C381">
        <f t="shared" si="128"/>
        <v>6.62</v>
      </c>
      <c r="D381">
        <f t="shared" si="129"/>
        <v>-35.799881356560569</v>
      </c>
      <c r="E381">
        <f t="shared" si="130"/>
        <v>1830.1662162752698</v>
      </c>
      <c r="F381" s="23" t="e">
        <f t="shared" ca="1" si="145"/>
        <v>#NAME?</v>
      </c>
      <c r="G381">
        <f t="shared" si="131"/>
        <v>8</v>
      </c>
      <c r="H381">
        <f t="shared" si="132"/>
        <v>900</v>
      </c>
      <c r="I381" s="23">
        <f t="shared" si="133"/>
        <v>137.67841308798054</v>
      </c>
      <c r="J381">
        <f t="shared" si="134"/>
        <v>5.8106422209324604E-2</v>
      </c>
      <c r="K381" s="24" t="e">
        <f t="shared" ca="1" si="135"/>
        <v>#NAME?</v>
      </c>
      <c r="L381" s="23" t="e">
        <f t="shared" ca="1" si="127"/>
        <v>#NAME?</v>
      </c>
      <c r="M381" s="25" t="e">
        <f t="shared" ca="1" si="146"/>
        <v>#NAME?</v>
      </c>
      <c r="N381" s="26" t="e">
        <f ca="1">[1]!CEQUEL("ROCKET","AR",'Loomis-Task5(equations)'!$B$15,1,'Loomis-Task5(equations)'!$B$4,"Mass",3,"HTPB",90,"IPDI (ARC)",10,"AIR (500 K)",100,"OPT:FOX","O","OF",'Loomis-Task5(equations)'!M381,1,0,"CSTAR",FALSE,FALSE)</f>
        <v>#NAME?</v>
      </c>
      <c r="O381" s="26" t="e">
        <f t="shared" ca="1" si="136"/>
        <v>#NAME?</v>
      </c>
      <c r="P381" s="25" t="e">
        <f ca="1">[1]!CEQUEL("ROCKET","AR",'Loomis-Task5(equations)'!U381,1,'Loomis-Task5(equations)'!AC381,"Mass",3,"HTPB",90,"IPDI (ARC)",10,"AIR (500 K)",100,"OPT:FOX","O","OF",'Loomis-Task5(equations)'!M381,1,0,"ISPV",FALSE,FALSE)</f>
        <v>#NAME?</v>
      </c>
      <c r="Q381" s="23" t="e">
        <f t="shared" ca="1" si="137"/>
        <v>#NAME?</v>
      </c>
      <c r="R381" s="25" t="e">
        <f t="shared" ca="1" si="138"/>
        <v>#NAME?</v>
      </c>
      <c r="S381" s="23" t="e">
        <f t="shared" ca="1" si="150"/>
        <v>#NAME?</v>
      </c>
      <c r="T381" s="23" t="e">
        <f t="shared" ca="1" si="139"/>
        <v>#NAME?</v>
      </c>
      <c r="U381" s="25" t="e">
        <f t="shared" ca="1" si="149"/>
        <v>#NAME?</v>
      </c>
      <c r="V381" s="25" t="e">
        <f t="shared" ca="1" si="147"/>
        <v>#NAME?</v>
      </c>
      <c r="W381" s="25" t="e">
        <f t="shared" ca="1" si="140"/>
        <v>#NAME?</v>
      </c>
      <c r="X381" s="25" t="e">
        <f t="shared" ca="1" si="141"/>
        <v>#NAME?</v>
      </c>
      <c r="Y381" t="e">
        <f t="shared" ca="1" si="151"/>
        <v>#NAME?</v>
      </c>
      <c r="Z381" s="25" t="e">
        <f t="shared" ca="1" si="142"/>
        <v>#NAME?</v>
      </c>
      <c r="AA381" s="26" t="e">
        <f t="shared" ca="1" si="148"/>
        <v>#NAME?</v>
      </c>
      <c r="AB381" s="27" t="e">
        <f t="shared" ca="1" si="143"/>
        <v>#NAME?</v>
      </c>
      <c r="AC381" s="28" t="e">
        <f t="shared" ca="1" si="144"/>
        <v>#NAME?</v>
      </c>
    </row>
    <row r="382" spans="1:29" x14ac:dyDescent="0.25">
      <c r="A382">
        <v>363</v>
      </c>
      <c r="B382">
        <v>3.63</v>
      </c>
      <c r="C382">
        <f t="shared" si="128"/>
        <v>6.63</v>
      </c>
      <c r="D382">
        <f t="shared" si="129"/>
        <v>-36.40612391570172</v>
      </c>
      <c r="E382">
        <f t="shared" si="130"/>
        <v>1832.9308178104291</v>
      </c>
      <c r="F382" s="23" t="e">
        <f t="shared" ca="1" si="145"/>
        <v>#NAME?</v>
      </c>
      <c r="G382">
        <f t="shared" si="131"/>
        <v>8</v>
      </c>
      <c r="H382">
        <f t="shared" si="132"/>
        <v>900</v>
      </c>
      <c r="I382" s="23">
        <f t="shared" si="133"/>
        <v>138.09467411458118</v>
      </c>
      <c r="J382">
        <f t="shared" si="134"/>
        <v>5.7931271073945738E-2</v>
      </c>
      <c r="K382" s="24" t="e">
        <f t="shared" ca="1" si="135"/>
        <v>#NAME?</v>
      </c>
      <c r="L382" s="23" t="e">
        <f t="shared" ca="1" si="127"/>
        <v>#NAME?</v>
      </c>
      <c r="M382" s="25" t="e">
        <f t="shared" ca="1" si="146"/>
        <v>#NAME?</v>
      </c>
      <c r="N382" s="26" t="e">
        <f ca="1">[1]!CEQUEL("ROCKET","AR",'Loomis-Task5(equations)'!$B$15,1,'Loomis-Task5(equations)'!$B$4,"Mass",3,"HTPB",90,"IPDI (ARC)",10,"AIR (500 K)",100,"OPT:FOX","O","OF",'Loomis-Task5(equations)'!M382,1,0,"CSTAR",FALSE,FALSE)</f>
        <v>#NAME?</v>
      </c>
      <c r="O382" s="26" t="e">
        <f t="shared" ca="1" si="136"/>
        <v>#NAME?</v>
      </c>
      <c r="P382" s="25" t="e">
        <f ca="1">[1]!CEQUEL("ROCKET","AR",'Loomis-Task5(equations)'!U382,1,'Loomis-Task5(equations)'!AC382,"Mass",3,"HTPB",90,"IPDI (ARC)",10,"AIR (500 K)",100,"OPT:FOX","O","OF",'Loomis-Task5(equations)'!M382,1,0,"ISPV",FALSE,FALSE)</f>
        <v>#NAME?</v>
      </c>
      <c r="Q382" s="23" t="e">
        <f t="shared" ca="1" si="137"/>
        <v>#NAME?</v>
      </c>
      <c r="R382" s="25" t="e">
        <f t="shared" ca="1" si="138"/>
        <v>#NAME?</v>
      </c>
      <c r="S382" s="23" t="e">
        <f t="shared" ca="1" si="150"/>
        <v>#NAME?</v>
      </c>
      <c r="T382" s="23" t="e">
        <f t="shared" ca="1" si="139"/>
        <v>#NAME?</v>
      </c>
      <c r="U382" s="25" t="e">
        <f t="shared" ca="1" si="149"/>
        <v>#NAME?</v>
      </c>
      <c r="V382" s="25" t="e">
        <f t="shared" ca="1" si="147"/>
        <v>#NAME?</v>
      </c>
      <c r="W382" s="25" t="e">
        <f t="shared" ca="1" si="140"/>
        <v>#NAME?</v>
      </c>
      <c r="X382" s="25" t="e">
        <f t="shared" ca="1" si="141"/>
        <v>#NAME?</v>
      </c>
      <c r="Y382" t="e">
        <f t="shared" ca="1" si="151"/>
        <v>#NAME?</v>
      </c>
      <c r="Z382" s="25" t="e">
        <f t="shared" ca="1" si="142"/>
        <v>#NAME?</v>
      </c>
      <c r="AA382" s="26" t="e">
        <f t="shared" ca="1" si="148"/>
        <v>#NAME?</v>
      </c>
      <c r="AB382" s="27" t="e">
        <f t="shared" ca="1" si="143"/>
        <v>#NAME?</v>
      </c>
      <c r="AC382" s="28" t="e">
        <f t="shared" ca="1" si="144"/>
        <v>#NAME?</v>
      </c>
    </row>
    <row r="383" spans="1:29" x14ac:dyDescent="0.25">
      <c r="A383">
        <v>364</v>
      </c>
      <c r="B383">
        <v>3.64</v>
      </c>
      <c r="C383">
        <f t="shared" si="128"/>
        <v>6.6400000000000006</v>
      </c>
      <c r="D383">
        <f t="shared" si="129"/>
        <v>-37.013281557951075</v>
      </c>
      <c r="E383">
        <f t="shared" si="130"/>
        <v>1835.6954193455881</v>
      </c>
      <c r="F383" s="23" t="e">
        <f t="shared" ca="1" si="145"/>
        <v>#NAME?</v>
      </c>
      <c r="G383">
        <f t="shared" si="131"/>
        <v>8</v>
      </c>
      <c r="H383">
        <f t="shared" si="132"/>
        <v>900</v>
      </c>
      <c r="I383" s="23">
        <f t="shared" si="133"/>
        <v>138.51156345971256</v>
      </c>
      <c r="J383">
        <f t="shared" si="134"/>
        <v>5.7756910688015431E-2</v>
      </c>
      <c r="K383" s="24" t="e">
        <f t="shared" ca="1" si="135"/>
        <v>#NAME?</v>
      </c>
      <c r="L383" s="23" t="e">
        <f t="shared" ca="1" si="127"/>
        <v>#NAME?</v>
      </c>
      <c r="M383" s="25" t="e">
        <f t="shared" ca="1" si="146"/>
        <v>#NAME?</v>
      </c>
      <c r="N383" s="26" t="e">
        <f ca="1">[1]!CEQUEL("ROCKET","AR",'Loomis-Task5(equations)'!$B$15,1,'Loomis-Task5(equations)'!$B$4,"Mass",3,"HTPB",90,"IPDI (ARC)",10,"AIR (500 K)",100,"OPT:FOX","O","OF",'Loomis-Task5(equations)'!M383,1,0,"CSTAR",FALSE,FALSE)</f>
        <v>#NAME?</v>
      </c>
      <c r="O383" s="26" t="e">
        <f t="shared" ca="1" si="136"/>
        <v>#NAME?</v>
      </c>
      <c r="P383" s="25" t="e">
        <f ca="1">[1]!CEQUEL("ROCKET","AR",'Loomis-Task5(equations)'!U383,1,'Loomis-Task5(equations)'!AC383,"Mass",3,"HTPB",90,"IPDI (ARC)",10,"AIR (500 K)",100,"OPT:FOX","O","OF",'Loomis-Task5(equations)'!M383,1,0,"ISPV",FALSE,FALSE)</f>
        <v>#NAME?</v>
      </c>
      <c r="Q383" s="23" t="e">
        <f t="shared" ca="1" si="137"/>
        <v>#NAME?</v>
      </c>
      <c r="R383" s="25" t="e">
        <f t="shared" ca="1" si="138"/>
        <v>#NAME?</v>
      </c>
      <c r="S383" s="23" t="e">
        <f t="shared" ca="1" si="150"/>
        <v>#NAME?</v>
      </c>
      <c r="T383" s="23" t="e">
        <f t="shared" ca="1" si="139"/>
        <v>#NAME?</v>
      </c>
      <c r="U383" s="25" t="e">
        <f t="shared" ca="1" si="149"/>
        <v>#NAME?</v>
      </c>
      <c r="V383" s="25" t="e">
        <f t="shared" ca="1" si="147"/>
        <v>#NAME?</v>
      </c>
      <c r="W383" s="25" t="e">
        <f t="shared" ca="1" si="140"/>
        <v>#NAME?</v>
      </c>
      <c r="X383" s="25" t="e">
        <f t="shared" ca="1" si="141"/>
        <v>#NAME?</v>
      </c>
      <c r="Y383" t="e">
        <f t="shared" ca="1" si="151"/>
        <v>#NAME?</v>
      </c>
      <c r="Z383" s="25" t="e">
        <f t="shared" ca="1" si="142"/>
        <v>#NAME?</v>
      </c>
      <c r="AA383" s="26" t="e">
        <f t="shared" ca="1" si="148"/>
        <v>#NAME?</v>
      </c>
      <c r="AB383" s="27" t="e">
        <f t="shared" ca="1" si="143"/>
        <v>#NAME?</v>
      </c>
      <c r="AC383" s="28" t="e">
        <f t="shared" ca="1" si="144"/>
        <v>#NAME?</v>
      </c>
    </row>
    <row r="384" spans="1:29" x14ac:dyDescent="0.25">
      <c r="A384">
        <v>365</v>
      </c>
      <c r="B384">
        <v>3.65</v>
      </c>
      <c r="C384">
        <f t="shared" si="128"/>
        <v>6.65</v>
      </c>
      <c r="D384">
        <f t="shared" si="129"/>
        <v>-37.621354283308527</v>
      </c>
      <c r="E384">
        <f t="shared" si="130"/>
        <v>1838.4600208807469</v>
      </c>
      <c r="F384" s="23" t="e">
        <f t="shared" ca="1" si="145"/>
        <v>#NAME?</v>
      </c>
      <c r="G384">
        <f t="shared" si="131"/>
        <v>8</v>
      </c>
      <c r="H384">
        <f t="shared" si="132"/>
        <v>900</v>
      </c>
      <c r="I384" s="23">
        <f t="shared" si="133"/>
        <v>138.92908112337463</v>
      </c>
      <c r="J384">
        <f t="shared" si="134"/>
        <v>5.7583336298724072E-2</v>
      </c>
      <c r="K384" s="24" t="e">
        <f t="shared" ca="1" si="135"/>
        <v>#NAME?</v>
      </c>
      <c r="L384" s="23" t="e">
        <f t="shared" ca="1" si="127"/>
        <v>#NAME?</v>
      </c>
      <c r="M384" s="25" t="e">
        <f t="shared" ca="1" si="146"/>
        <v>#NAME?</v>
      </c>
      <c r="N384" s="26" t="e">
        <f ca="1">[1]!CEQUEL("ROCKET","AR",'Loomis-Task5(equations)'!$B$15,1,'Loomis-Task5(equations)'!$B$4,"Mass",3,"HTPB",90,"IPDI (ARC)",10,"AIR (500 K)",100,"OPT:FOX","O","OF",'Loomis-Task5(equations)'!M384,1,0,"CSTAR",FALSE,FALSE)</f>
        <v>#NAME?</v>
      </c>
      <c r="O384" s="26" t="e">
        <f t="shared" ca="1" si="136"/>
        <v>#NAME?</v>
      </c>
      <c r="P384" s="25" t="e">
        <f ca="1">[1]!CEQUEL("ROCKET","AR",'Loomis-Task5(equations)'!U384,1,'Loomis-Task5(equations)'!AC384,"Mass",3,"HTPB",90,"IPDI (ARC)",10,"AIR (500 K)",100,"OPT:FOX","O","OF",'Loomis-Task5(equations)'!M384,1,0,"ISPV",FALSE,FALSE)</f>
        <v>#NAME?</v>
      </c>
      <c r="Q384" s="23" t="e">
        <f t="shared" ca="1" si="137"/>
        <v>#NAME?</v>
      </c>
      <c r="R384" s="25" t="e">
        <f t="shared" ca="1" si="138"/>
        <v>#NAME?</v>
      </c>
      <c r="S384" s="23" t="e">
        <f t="shared" ca="1" si="150"/>
        <v>#NAME?</v>
      </c>
      <c r="T384" s="23" t="e">
        <f t="shared" ca="1" si="139"/>
        <v>#NAME?</v>
      </c>
      <c r="U384" s="25" t="e">
        <f t="shared" ca="1" si="149"/>
        <v>#NAME?</v>
      </c>
      <c r="V384" s="25" t="e">
        <f t="shared" ca="1" si="147"/>
        <v>#NAME?</v>
      </c>
      <c r="W384" s="25" t="e">
        <f t="shared" ca="1" si="140"/>
        <v>#NAME?</v>
      </c>
      <c r="X384" s="25" t="e">
        <f t="shared" ca="1" si="141"/>
        <v>#NAME?</v>
      </c>
      <c r="Y384" t="e">
        <f t="shared" ca="1" si="151"/>
        <v>#NAME?</v>
      </c>
      <c r="Z384" s="25" t="e">
        <f t="shared" ca="1" si="142"/>
        <v>#NAME?</v>
      </c>
      <c r="AA384" s="26" t="e">
        <f t="shared" ca="1" si="148"/>
        <v>#NAME?</v>
      </c>
      <c r="AB384" s="27" t="e">
        <f t="shared" ca="1" si="143"/>
        <v>#NAME?</v>
      </c>
      <c r="AC384" s="28" t="e">
        <f t="shared" ca="1" si="144"/>
        <v>#NAME?</v>
      </c>
    </row>
    <row r="385" spans="1:29" x14ac:dyDescent="0.25">
      <c r="A385">
        <v>366</v>
      </c>
      <c r="B385">
        <v>3.66</v>
      </c>
      <c r="C385">
        <f t="shared" si="128"/>
        <v>6.66</v>
      </c>
      <c r="D385">
        <f t="shared" si="129"/>
        <v>-38.230342091774119</v>
      </c>
      <c r="E385">
        <f t="shared" si="130"/>
        <v>1841.2246224159057</v>
      </c>
      <c r="F385" s="23" t="e">
        <f t="shared" ca="1" si="145"/>
        <v>#NAME?</v>
      </c>
      <c r="G385">
        <f t="shared" si="131"/>
        <v>8</v>
      </c>
      <c r="H385">
        <f t="shared" si="132"/>
        <v>900</v>
      </c>
      <c r="I385" s="23">
        <f t="shared" si="133"/>
        <v>139.34722710556744</v>
      </c>
      <c r="J385">
        <f t="shared" si="134"/>
        <v>5.741054318891696E-2</v>
      </c>
      <c r="K385" s="24" t="e">
        <f t="shared" ca="1" si="135"/>
        <v>#NAME?</v>
      </c>
      <c r="L385" s="23" t="e">
        <f t="shared" ca="1" si="127"/>
        <v>#NAME?</v>
      </c>
      <c r="M385" s="25" t="e">
        <f t="shared" ca="1" si="146"/>
        <v>#NAME?</v>
      </c>
      <c r="N385" s="26" t="e">
        <f ca="1">[1]!CEQUEL("ROCKET","AR",'Loomis-Task5(equations)'!$B$15,1,'Loomis-Task5(equations)'!$B$4,"Mass",3,"HTPB",90,"IPDI (ARC)",10,"AIR (500 K)",100,"OPT:FOX","O","OF",'Loomis-Task5(equations)'!M385,1,0,"CSTAR",FALSE,FALSE)</f>
        <v>#NAME?</v>
      </c>
      <c r="O385" s="26" t="e">
        <f t="shared" ca="1" si="136"/>
        <v>#NAME?</v>
      </c>
      <c r="P385" s="25" t="e">
        <f ca="1">[1]!CEQUEL("ROCKET","AR",'Loomis-Task5(equations)'!U385,1,'Loomis-Task5(equations)'!AC385,"Mass",3,"HTPB",90,"IPDI (ARC)",10,"AIR (500 K)",100,"OPT:FOX","O","OF",'Loomis-Task5(equations)'!M385,1,0,"ISPV",FALSE,FALSE)</f>
        <v>#NAME?</v>
      </c>
      <c r="Q385" s="23" t="e">
        <f t="shared" ca="1" si="137"/>
        <v>#NAME?</v>
      </c>
      <c r="R385" s="25" t="e">
        <f t="shared" ca="1" si="138"/>
        <v>#NAME?</v>
      </c>
      <c r="S385" s="23" t="e">
        <f t="shared" ca="1" si="150"/>
        <v>#NAME?</v>
      </c>
      <c r="T385" s="23" t="e">
        <f t="shared" ca="1" si="139"/>
        <v>#NAME?</v>
      </c>
      <c r="U385" s="25" t="e">
        <f t="shared" ca="1" si="149"/>
        <v>#NAME?</v>
      </c>
      <c r="V385" s="25" t="e">
        <f t="shared" ca="1" si="147"/>
        <v>#NAME?</v>
      </c>
      <c r="W385" s="25" t="e">
        <f t="shared" ca="1" si="140"/>
        <v>#NAME?</v>
      </c>
      <c r="X385" s="25" t="e">
        <f t="shared" ca="1" si="141"/>
        <v>#NAME?</v>
      </c>
      <c r="Y385" t="e">
        <f t="shared" ca="1" si="151"/>
        <v>#NAME?</v>
      </c>
      <c r="Z385" s="25" t="e">
        <f t="shared" ca="1" si="142"/>
        <v>#NAME?</v>
      </c>
      <c r="AA385" s="26" t="e">
        <f t="shared" ca="1" si="148"/>
        <v>#NAME?</v>
      </c>
      <c r="AB385" s="27" t="e">
        <f t="shared" ca="1" si="143"/>
        <v>#NAME?</v>
      </c>
      <c r="AC385" s="28" t="e">
        <f t="shared" ca="1" si="144"/>
        <v>#NAME?</v>
      </c>
    </row>
    <row r="386" spans="1:29" x14ac:dyDescent="0.25">
      <c r="A386">
        <v>367</v>
      </c>
      <c r="B386">
        <v>3.67</v>
      </c>
      <c r="C386">
        <f t="shared" si="128"/>
        <v>6.67</v>
      </c>
      <c r="D386">
        <f t="shared" si="129"/>
        <v>-38.840244983347851</v>
      </c>
      <c r="E386">
        <f t="shared" si="130"/>
        <v>1843.989223951065</v>
      </c>
      <c r="F386" s="23" t="e">
        <f t="shared" ca="1" si="145"/>
        <v>#NAME?</v>
      </c>
      <c r="G386">
        <f t="shared" si="131"/>
        <v>8</v>
      </c>
      <c r="H386">
        <f t="shared" si="132"/>
        <v>900</v>
      </c>
      <c r="I386" s="23">
        <f t="shared" si="133"/>
        <v>139.76600140629094</v>
      </c>
      <c r="J386">
        <f t="shared" si="134"/>
        <v>5.7238526676773885E-2</v>
      </c>
      <c r="K386" s="24" t="e">
        <f t="shared" ca="1" si="135"/>
        <v>#NAME?</v>
      </c>
      <c r="L386" s="23" t="e">
        <f t="shared" ca="1" si="127"/>
        <v>#NAME?</v>
      </c>
      <c r="M386" s="25" t="e">
        <f t="shared" ca="1" si="146"/>
        <v>#NAME?</v>
      </c>
      <c r="N386" s="26" t="e">
        <f ca="1">[1]!CEQUEL("ROCKET","AR",'Loomis-Task5(equations)'!$B$15,1,'Loomis-Task5(equations)'!$B$4,"Mass",3,"HTPB",90,"IPDI (ARC)",10,"AIR (500 K)",100,"OPT:FOX","O","OF",'Loomis-Task5(equations)'!M386,1,0,"CSTAR",FALSE,FALSE)</f>
        <v>#NAME?</v>
      </c>
      <c r="O386" s="26" t="e">
        <f t="shared" ca="1" si="136"/>
        <v>#NAME?</v>
      </c>
      <c r="P386" s="25" t="e">
        <f ca="1">[1]!CEQUEL("ROCKET","AR",'Loomis-Task5(equations)'!U386,1,'Loomis-Task5(equations)'!AC386,"Mass",3,"HTPB",90,"IPDI (ARC)",10,"AIR (500 K)",100,"OPT:FOX","O","OF",'Loomis-Task5(equations)'!M386,1,0,"ISPV",FALSE,FALSE)</f>
        <v>#NAME?</v>
      </c>
      <c r="Q386" s="23" t="e">
        <f t="shared" ca="1" si="137"/>
        <v>#NAME?</v>
      </c>
      <c r="R386" s="25" t="e">
        <f t="shared" ca="1" si="138"/>
        <v>#NAME?</v>
      </c>
      <c r="S386" s="23" t="e">
        <f t="shared" ca="1" si="150"/>
        <v>#NAME?</v>
      </c>
      <c r="T386" s="23" t="e">
        <f t="shared" ca="1" si="139"/>
        <v>#NAME?</v>
      </c>
      <c r="U386" s="25" t="e">
        <f t="shared" ca="1" si="149"/>
        <v>#NAME?</v>
      </c>
      <c r="V386" s="25" t="e">
        <f t="shared" ca="1" si="147"/>
        <v>#NAME?</v>
      </c>
      <c r="W386" s="25" t="e">
        <f t="shared" ca="1" si="140"/>
        <v>#NAME?</v>
      </c>
      <c r="X386" s="25" t="e">
        <f t="shared" ca="1" si="141"/>
        <v>#NAME?</v>
      </c>
      <c r="Y386" t="e">
        <f t="shared" ca="1" si="151"/>
        <v>#NAME?</v>
      </c>
      <c r="Z386" s="25" t="e">
        <f t="shared" ca="1" si="142"/>
        <v>#NAME?</v>
      </c>
      <c r="AA386" s="26" t="e">
        <f t="shared" ca="1" si="148"/>
        <v>#NAME?</v>
      </c>
      <c r="AB386" s="27" t="e">
        <f t="shared" ca="1" si="143"/>
        <v>#NAME?</v>
      </c>
      <c r="AC386" s="28" t="e">
        <f t="shared" ca="1" si="144"/>
        <v>#NAME?</v>
      </c>
    </row>
    <row r="387" spans="1:29" x14ac:dyDescent="0.25">
      <c r="A387">
        <v>368</v>
      </c>
      <c r="B387">
        <v>3.68</v>
      </c>
      <c r="C387">
        <f t="shared" si="128"/>
        <v>6.68</v>
      </c>
      <c r="D387">
        <f t="shared" si="129"/>
        <v>-39.451062958029709</v>
      </c>
      <c r="E387">
        <f t="shared" si="130"/>
        <v>1846.7538254862238</v>
      </c>
      <c r="F387" s="23" t="e">
        <f t="shared" ca="1" si="145"/>
        <v>#NAME?</v>
      </c>
      <c r="G387">
        <f t="shared" si="131"/>
        <v>8</v>
      </c>
      <c r="H387">
        <f t="shared" si="132"/>
        <v>900</v>
      </c>
      <c r="I387" s="23">
        <f t="shared" si="133"/>
        <v>140.18540402554518</v>
      </c>
      <c r="J387">
        <f t="shared" si="134"/>
        <v>5.7067282115491898E-2</v>
      </c>
      <c r="K387" s="24" t="e">
        <f t="shared" ca="1" si="135"/>
        <v>#NAME?</v>
      </c>
      <c r="L387" s="23" t="e">
        <f t="shared" ca="1" si="127"/>
        <v>#NAME?</v>
      </c>
      <c r="M387" s="25" t="e">
        <f t="shared" ca="1" si="146"/>
        <v>#NAME?</v>
      </c>
      <c r="N387" s="26" t="e">
        <f ca="1">[1]!CEQUEL("ROCKET","AR",'Loomis-Task5(equations)'!$B$15,1,'Loomis-Task5(equations)'!$B$4,"Mass",3,"HTPB",90,"IPDI (ARC)",10,"AIR (500 K)",100,"OPT:FOX","O","OF",'Loomis-Task5(equations)'!M387,1,0,"CSTAR",FALSE,FALSE)</f>
        <v>#NAME?</v>
      </c>
      <c r="O387" s="26" t="e">
        <f t="shared" ca="1" si="136"/>
        <v>#NAME?</v>
      </c>
      <c r="P387" s="25" t="e">
        <f ca="1">[1]!CEQUEL("ROCKET","AR",'Loomis-Task5(equations)'!U387,1,'Loomis-Task5(equations)'!AC387,"Mass",3,"HTPB",90,"IPDI (ARC)",10,"AIR (500 K)",100,"OPT:FOX","O","OF",'Loomis-Task5(equations)'!M387,1,0,"ISPV",FALSE,FALSE)</f>
        <v>#NAME?</v>
      </c>
      <c r="Q387" s="23" t="e">
        <f t="shared" ca="1" si="137"/>
        <v>#NAME?</v>
      </c>
      <c r="R387" s="25" t="e">
        <f t="shared" ca="1" si="138"/>
        <v>#NAME?</v>
      </c>
      <c r="S387" s="23" t="e">
        <f t="shared" ca="1" si="150"/>
        <v>#NAME?</v>
      </c>
      <c r="T387" s="23" t="e">
        <f t="shared" ca="1" si="139"/>
        <v>#NAME?</v>
      </c>
      <c r="U387" s="25" t="e">
        <f t="shared" ca="1" si="149"/>
        <v>#NAME?</v>
      </c>
      <c r="V387" s="25" t="e">
        <f t="shared" ca="1" si="147"/>
        <v>#NAME?</v>
      </c>
      <c r="W387" s="25" t="e">
        <f t="shared" ca="1" si="140"/>
        <v>#NAME?</v>
      </c>
      <c r="X387" s="25" t="e">
        <f t="shared" ca="1" si="141"/>
        <v>#NAME?</v>
      </c>
      <c r="Y387" t="e">
        <f t="shared" ca="1" si="151"/>
        <v>#NAME?</v>
      </c>
      <c r="Z387" s="25" t="e">
        <f t="shared" ca="1" si="142"/>
        <v>#NAME?</v>
      </c>
      <c r="AA387" s="26" t="e">
        <f t="shared" ca="1" si="148"/>
        <v>#NAME?</v>
      </c>
      <c r="AB387" s="27" t="e">
        <f t="shared" ca="1" si="143"/>
        <v>#NAME?</v>
      </c>
      <c r="AC387" s="28" t="e">
        <f t="shared" ca="1" si="144"/>
        <v>#NAME?</v>
      </c>
    </row>
    <row r="388" spans="1:29" x14ac:dyDescent="0.25">
      <c r="A388">
        <v>369</v>
      </c>
      <c r="B388">
        <v>3.69</v>
      </c>
      <c r="C388">
        <f t="shared" si="128"/>
        <v>6.6899999999999995</v>
      </c>
      <c r="D388">
        <f t="shared" si="129"/>
        <v>-40.062796015819707</v>
      </c>
      <c r="E388">
        <f t="shared" si="130"/>
        <v>1849.5184270213831</v>
      </c>
      <c r="F388" s="23" t="e">
        <f t="shared" ca="1" si="145"/>
        <v>#NAME?</v>
      </c>
      <c r="G388">
        <f t="shared" si="131"/>
        <v>8</v>
      </c>
      <c r="H388">
        <f t="shared" si="132"/>
        <v>900</v>
      </c>
      <c r="I388" s="23">
        <f t="shared" si="133"/>
        <v>140.60543496333014</v>
      </c>
      <c r="J388">
        <f t="shared" si="134"/>
        <v>5.6896804892971581E-2</v>
      </c>
      <c r="K388" s="24" t="e">
        <f t="shared" ca="1" si="135"/>
        <v>#NAME?</v>
      </c>
      <c r="L388" s="23" t="e">
        <f t="shared" ca="1" si="127"/>
        <v>#NAME?</v>
      </c>
      <c r="M388" s="25" t="e">
        <f t="shared" ca="1" si="146"/>
        <v>#NAME?</v>
      </c>
      <c r="N388" s="26" t="e">
        <f ca="1">[1]!CEQUEL("ROCKET","AR",'Loomis-Task5(equations)'!$B$15,1,'Loomis-Task5(equations)'!$B$4,"Mass",3,"HTPB",90,"IPDI (ARC)",10,"AIR (500 K)",100,"OPT:FOX","O","OF",'Loomis-Task5(equations)'!M388,1,0,"CSTAR",FALSE,FALSE)</f>
        <v>#NAME?</v>
      </c>
      <c r="O388" s="26" t="e">
        <f t="shared" ca="1" si="136"/>
        <v>#NAME?</v>
      </c>
      <c r="P388" s="25" t="e">
        <f ca="1">[1]!CEQUEL("ROCKET","AR",'Loomis-Task5(equations)'!U388,1,'Loomis-Task5(equations)'!AC388,"Mass",3,"HTPB",90,"IPDI (ARC)",10,"AIR (500 K)",100,"OPT:FOX","O","OF",'Loomis-Task5(equations)'!M388,1,0,"ISPV",FALSE,FALSE)</f>
        <v>#NAME?</v>
      </c>
      <c r="Q388" s="23" t="e">
        <f t="shared" ca="1" si="137"/>
        <v>#NAME?</v>
      </c>
      <c r="R388" s="25" t="e">
        <f t="shared" ca="1" si="138"/>
        <v>#NAME?</v>
      </c>
      <c r="S388" s="23" t="e">
        <f t="shared" ca="1" si="150"/>
        <v>#NAME?</v>
      </c>
      <c r="T388" s="23" t="e">
        <f t="shared" ca="1" si="139"/>
        <v>#NAME?</v>
      </c>
      <c r="U388" s="25" t="e">
        <f t="shared" ca="1" si="149"/>
        <v>#NAME?</v>
      </c>
      <c r="V388" s="25" t="e">
        <f t="shared" ca="1" si="147"/>
        <v>#NAME?</v>
      </c>
      <c r="W388" s="25" t="e">
        <f t="shared" ca="1" si="140"/>
        <v>#NAME?</v>
      </c>
      <c r="X388" s="25" t="e">
        <f t="shared" ca="1" si="141"/>
        <v>#NAME?</v>
      </c>
      <c r="Y388" t="e">
        <f t="shared" ca="1" si="151"/>
        <v>#NAME?</v>
      </c>
      <c r="Z388" s="25" t="e">
        <f t="shared" ca="1" si="142"/>
        <v>#NAME?</v>
      </c>
      <c r="AA388" s="26" t="e">
        <f t="shared" ca="1" si="148"/>
        <v>#NAME?</v>
      </c>
      <c r="AB388" s="27" t="e">
        <f t="shared" ca="1" si="143"/>
        <v>#NAME?</v>
      </c>
      <c r="AC388" s="28" t="e">
        <f t="shared" ca="1" si="144"/>
        <v>#NAME?</v>
      </c>
    </row>
    <row r="389" spans="1:29" x14ac:dyDescent="0.25">
      <c r="A389">
        <v>370</v>
      </c>
      <c r="B389">
        <v>3.7</v>
      </c>
      <c r="C389">
        <f t="shared" si="128"/>
        <v>6.7</v>
      </c>
      <c r="D389">
        <f t="shared" si="129"/>
        <v>-40.675444156717873</v>
      </c>
      <c r="E389">
        <f t="shared" si="130"/>
        <v>1852.2830285565421</v>
      </c>
      <c r="F389" s="23" t="e">
        <f t="shared" ca="1" si="145"/>
        <v>#NAME?</v>
      </c>
      <c r="G389">
        <f t="shared" si="131"/>
        <v>8</v>
      </c>
      <c r="H389">
        <f t="shared" si="132"/>
        <v>900</v>
      </c>
      <c r="I389" s="23">
        <f t="shared" si="133"/>
        <v>141.02609421964581</v>
      </c>
      <c r="J389">
        <f t="shared" si="134"/>
        <v>5.672709043150647E-2</v>
      </c>
      <c r="K389" s="24" t="e">
        <f t="shared" ca="1" si="135"/>
        <v>#NAME?</v>
      </c>
      <c r="L389" s="23" t="e">
        <f t="shared" ca="1" si="127"/>
        <v>#NAME?</v>
      </c>
      <c r="M389" s="25" t="e">
        <f t="shared" ca="1" si="146"/>
        <v>#NAME?</v>
      </c>
      <c r="N389" s="26" t="e">
        <f ca="1">[1]!CEQUEL("ROCKET","AR",'Loomis-Task5(equations)'!$B$15,1,'Loomis-Task5(equations)'!$B$4,"Mass",3,"HTPB",90,"IPDI (ARC)",10,"AIR (500 K)",100,"OPT:FOX","O","OF",'Loomis-Task5(equations)'!M389,1,0,"CSTAR",FALSE,FALSE)</f>
        <v>#NAME?</v>
      </c>
      <c r="O389" s="26" t="e">
        <f t="shared" ca="1" si="136"/>
        <v>#NAME?</v>
      </c>
      <c r="P389" s="25" t="e">
        <f ca="1">[1]!CEQUEL("ROCKET","AR",'Loomis-Task5(equations)'!U389,1,'Loomis-Task5(equations)'!AC389,"Mass",3,"HTPB",90,"IPDI (ARC)",10,"AIR (500 K)",100,"OPT:FOX","O","OF",'Loomis-Task5(equations)'!M389,1,0,"ISPV",FALSE,FALSE)</f>
        <v>#NAME?</v>
      </c>
      <c r="Q389" s="23" t="e">
        <f t="shared" ca="1" si="137"/>
        <v>#NAME?</v>
      </c>
      <c r="R389" s="25" t="e">
        <f t="shared" ca="1" si="138"/>
        <v>#NAME?</v>
      </c>
      <c r="S389" s="23" t="e">
        <f t="shared" ca="1" si="150"/>
        <v>#NAME?</v>
      </c>
      <c r="T389" s="23" t="e">
        <f t="shared" ca="1" si="139"/>
        <v>#NAME?</v>
      </c>
      <c r="U389" s="25" t="e">
        <f t="shared" ca="1" si="149"/>
        <v>#NAME?</v>
      </c>
      <c r="V389" s="25" t="e">
        <f t="shared" ca="1" si="147"/>
        <v>#NAME?</v>
      </c>
      <c r="W389" s="25" t="e">
        <f t="shared" ca="1" si="140"/>
        <v>#NAME?</v>
      </c>
      <c r="X389" s="25" t="e">
        <f t="shared" ca="1" si="141"/>
        <v>#NAME?</v>
      </c>
      <c r="Y389" t="e">
        <f t="shared" ca="1" si="151"/>
        <v>#NAME?</v>
      </c>
      <c r="Z389" s="25" t="e">
        <f t="shared" ca="1" si="142"/>
        <v>#NAME?</v>
      </c>
      <c r="AA389" s="26" t="e">
        <f t="shared" ca="1" si="148"/>
        <v>#NAME?</v>
      </c>
      <c r="AB389" s="27" t="e">
        <f t="shared" ca="1" si="143"/>
        <v>#NAME?</v>
      </c>
      <c r="AC389" s="28" t="e">
        <f t="shared" ca="1" si="144"/>
        <v>#NAME?</v>
      </c>
    </row>
    <row r="390" spans="1:29" x14ac:dyDescent="0.25">
      <c r="A390">
        <v>371</v>
      </c>
      <c r="B390">
        <v>3.71</v>
      </c>
      <c r="C390">
        <f t="shared" si="128"/>
        <v>6.71</v>
      </c>
      <c r="D390">
        <f t="shared" si="129"/>
        <v>-41.289007380724144</v>
      </c>
      <c r="E390">
        <f t="shared" si="130"/>
        <v>1855.047630091701</v>
      </c>
      <c r="F390" s="23" t="e">
        <f t="shared" ca="1" si="145"/>
        <v>#NAME?</v>
      </c>
      <c r="G390">
        <f t="shared" si="131"/>
        <v>8</v>
      </c>
      <c r="H390">
        <f t="shared" si="132"/>
        <v>900</v>
      </c>
      <c r="I390" s="23">
        <f t="shared" si="133"/>
        <v>141.4473817944922</v>
      </c>
      <c r="J390">
        <f t="shared" si="134"/>
        <v>5.6558134187475718E-2</v>
      </c>
      <c r="K390" s="24" t="e">
        <f t="shared" ca="1" si="135"/>
        <v>#NAME?</v>
      </c>
      <c r="L390" s="23" t="e">
        <f t="shared" ca="1" si="127"/>
        <v>#NAME?</v>
      </c>
      <c r="M390" s="25" t="e">
        <f t="shared" ca="1" si="146"/>
        <v>#NAME?</v>
      </c>
      <c r="N390" s="26" t="e">
        <f ca="1">[1]!CEQUEL("ROCKET","AR",'Loomis-Task5(equations)'!$B$15,1,'Loomis-Task5(equations)'!$B$4,"Mass",3,"HTPB",90,"IPDI (ARC)",10,"AIR (500 K)",100,"OPT:FOX","O","OF",'Loomis-Task5(equations)'!M390,1,0,"CSTAR",FALSE,FALSE)</f>
        <v>#NAME?</v>
      </c>
      <c r="O390" s="26" t="e">
        <f t="shared" ca="1" si="136"/>
        <v>#NAME?</v>
      </c>
      <c r="P390" s="25" t="e">
        <f ca="1">[1]!CEQUEL("ROCKET","AR",'Loomis-Task5(equations)'!U390,1,'Loomis-Task5(equations)'!AC390,"Mass",3,"HTPB",90,"IPDI (ARC)",10,"AIR (500 K)",100,"OPT:FOX","O","OF",'Loomis-Task5(equations)'!M390,1,0,"ISPV",FALSE,FALSE)</f>
        <v>#NAME?</v>
      </c>
      <c r="Q390" s="23" t="e">
        <f t="shared" ca="1" si="137"/>
        <v>#NAME?</v>
      </c>
      <c r="R390" s="25" t="e">
        <f t="shared" ca="1" si="138"/>
        <v>#NAME?</v>
      </c>
      <c r="S390" s="23" t="e">
        <f t="shared" ca="1" si="150"/>
        <v>#NAME?</v>
      </c>
      <c r="T390" s="23" t="e">
        <f t="shared" ca="1" si="139"/>
        <v>#NAME?</v>
      </c>
      <c r="U390" s="25" t="e">
        <f t="shared" ca="1" si="149"/>
        <v>#NAME?</v>
      </c>
      <c r="V390" s="25" t="e">
        <f t="shared" ca="1" si="147"/>
        <v>#NAME?</v>
      </c>
      <c r="W390" s="25" t="e">
        <f t="shared" ca="1" si="140"/>
        <v>#NAME?</v>
      </c>
      <c r="X390" s="25" t="e">
        <f t="shared" ca="1" si="141"/>
        <v>#NAME?</v>
      </c>
      <c r="Y390" t="e">
        <f t="shared" ca="1" si="151"/>
        <v>#NAME?</v>
      </c>
      <c r="Z390" s="25" t="e">
        <f t="shared" ca="1" si="142"/>
        <v>#NAME?</v>
      </c>
      <c r="AA390" s="26" t="e">
        <f t="shared" ca="1" si="148"/>
        <v>#NAME?</v>
      </c>
      <c r="AB390" s="27" t="e">
        <f t="shared" ca="1" si="143"/>
        <v>#NAME?</v>
      </c>
      <c r="AC390" s="28" t="e">
        <f t="shared" ca="1" si="144"/>
        <v>#NAME?</v>
      </c>
    </row>
    <row r="391" spans="1:29" x14ac:dyDescent="0.25">
      <c r="A391">
        <v>372</v>
      </c>
      <c r="B391">
        <v>3.72</v>
      </c>
      <c r="C391">
        <f t="shared" si="128"/>
        <v>6.7200000000000006</v>
      </c>
      <c r="D391">
        <f t="shared" si="129"/>
        <v>-41.903485687838611</v>
      </c>
      <c r="E391">
        <f t="shared" si="130"/>
        <v>1857.8122316268602</v>
      </c>
      <c r="F391" s="23" t="e">
        <f t="shared" ca="1" si="145"/>
        <v>#NAME?</v>
      </c>
      <c r="G391">
        <f t="shared" si="131"/>
        <v>8</v>
      </c>
      <c r="H391">
        <f t="shared" si="132"/>
        <v>900</v>
      </c>
      <c r="I391" s="23">
        <f t="shared" si="133"/>
        <v>141.86929768786933</v>
      </c>
      <c r="J391">
        <f t="shared" si="134"/>
        <v>5.6389931651040011E-2</v>
      </c>
      <c r="K391" s="24" t="e">
        <f t="shared" ca="1" si="135"/>
        <v>#NAME?</v>
      </c>
      <c r="L391" s="23" t="e">
        <f t="shared" ca="1" si="127"/>
        <v>#NAME?</v>
      </c>
      <c r="M391" s="25" t="e">
        <f t="shared" ca="1" si="146"/>
        <v>#NAME?</v>
      </c>
      <c r="N391" s="26" t="e">
        <f ca="1">[1]!CEQUEL("ROCKET","AR",'Loomis-Task5(equations)'!$B$15,1,'Loomis-Task5(equations)'!$B$4,"Mass",3,"HTPB",90,"IPDI (ARC)",10,"AIR (500 K)",100,"OPT:FOX","O","OF",'Loomis-Task5(equations)'!M391,1,0,"CSTAR",FALSE,FALSE)</f>
        <v>#NAME?</v>
      </c>
      <c r="O391" s="26" t="e">
        <f t="shared" ca="1" si="136"/>
        <v>#NAME?</v>
      </c>
      <c r="P391" s="25" t="e">
        <f ca="1">[1]!CEQUEL("ROCKET","AR",'Loomis-Task5(equations)'!U391,1,'Loomis-Task5(equations)'!AC391,"Mass",3,"HTPB",90,"IPDI (ARC)",10,"AIR (500 K)",100,"OPT:FOX","O","OF",'Loomis-Task5(equations)'!M391,1,0,"ISPV",FALSE,FALSE)</f>
        <v>#NAME?</v>
      </c>
      <c r="Q391" s="23" t="e">
        <f t="shared" ca="1" si="137"/>
        <v>#NAME?</v>
      </c>
      <c r="R391" s="25" t="e">
        <f t="shared" ca="1" si="138"/>
        <v>#NAME?</v>
      </c>
      <c r="S391" s="23" t="e">
        <f t="shared" ca="1" si="150"/>
        <v>#NAME?</v>
      </c>
      <c r="T391" s="23" t="e">
        <f t="shared" ca="1" si="139"/>
        <v>#NAME?</v>
      </c>
      <c r="U391" s="25" t="e">
        <f t="shared" ca="1" si="149"/>
        <v>#NAME?</v>
      </c>
      <c r="V391" s="25" t="e">
        <f t="shared" ca="1" si="147"/>
        <v>#NAME?</v>
      </c>
      <c r="W391" s="25" t="e">
        <f t="shared" ca="1" si="140"/>
        <v>#NAME?</v>
      </c>
      <c r="X391" s="25" t="e">
        <f t="shared" ca="1" si="141"/>
        <v>#NAME?</v>
      </c>
      <c r="Y391" t="e">
        <f t="shared" ca="1" si="151"/>
        <v>#NAME?</v>
      </c>
      <c r="Z391" s="25" t="e">
        <f t="shared" ca="1" si="142"/>
        <v>#NAME?</v>
      </c>
      <c r="AA391" s="26" t="e">
        <f t="shared" ca="1" si="148"/>
        <v>#NAME?</v>
      </c>
      <c r="AB391" s="27" t="e">
        <f t="shared" ca="1" si="143"/>
        <v>#NAME?</v>
      </c>
      <c r="AC391" s="28" t="e">
        <f t="shared" ca="1" si="144"/>
        <v>#NAME?</v>
      </c>
    </row>
    <row r="392" spans="1:29" x14ac:dyDescent="0.25">
      <c r="A392">
        <v>373</v>
      </c>
      <c r="B392">
        <v>3.73</v>
      </c>
      <c r="C392">
        <f t="shared" si="128"/>
        <v>6.73</v>
      </c>
      <c r="D392">
        <f t="shared" si="129"/>
        <v>-42.518879078061147</v>
      </c>
      <c r="E392">
        <f t="shared" si="130"/>
        <v>1860.5768331620193</v>
      </c>
      <c r="F392" s="23" t="e">
        <f t="shared" ca="1" si="145"/>
        <v>#NAME?</v>
      </c>
      <c r="G392">
        <f t="shared" si="131"/>
        <v>8</v>
      </c>
      <c r="H392">
        <f t="shared" si="132"/>
        <v>900</v>
      </c>
      <c r="I392" s="23">
        <f t="shared" si="133"/>
        <v>142.29184189977715</v>
      </c>
      <c r="J392">
        <f t="shared" si="134"/>
        <v>5.6222478345840633E-2</v>
      </c>
      <c r="K392" s="24" t="e">
        <f t="shared" ca="1" si="135"/>
        <v>#NAME?</v>
      </c>
      <c r="L392" s="23" t="e">
        <f t="shared" ca="1" si="127"/>
        <v>#NAME?</v>
      </c>
      <c r="M392" s="25" t="e">
        <f t="shared" ca="1" si="146"/>
        <v>#NAME?</v>
      </c>
      <c r="N392" s="26" t="e">
        <f ca="1">[1]!CEQUEL("ROCKET","AR",'Loomis-Task5(equations)'!$B$15,1,'Loomis-Task5(equations)'!$B$4,"Mass",3,"HTPB",90,"IPDI (ARC)",10,"AIR (500 K)",100,"OPT:FOX","O","OF",'Loomis-Task5(equations)'!M392,1,0,"CSTAR",FALSE,FALSE)</f>
        <v>#NAME?</v>
      </c>
      <c r="O392" s="26" t="e">
        <f t="shared" ca="1" si="136"/>
        <v>#NAME?</v>
      </c>
      <c r="P392" s="25" t="e">
        <f ca="1">[1]!CEQUEL("ROCKET","AR",'Loomis-Task5(equations)'!U392,1,'Loomis-Task5(equations)'!AC392,"Mass",3,"HTPB",90,"IPDI (ARC)",10,"AIR (500 K)",100,"OPT:FOX","O","OF",'Loomis-Task5(equations)'!M392,1,0,"ISPV",FALSE,FALSE)</f>
        <v>#NAME?</v>
      </c>
      <c r="Q392" s="23" t="e">
        <f t="shared" ca="1" si="137"/>
        <v>#NAME?</v>
      </c>
      <c r="R392" s="25" t="e">
        <f t="shared" ca="1" si="138"/>
        <v>#NAME?</v>
      </c>
      <c r="S392" s="23" t="e">
        <f t="shared" ca="1" si="150"/>
        <v>#NAME?</v>
      </c>
      <c r="T392" s="23" t="e">
        <f t="shared" ca="1" si="139"/>
        <v>#NAME?</v>
      </c>
      <c r="U392" s="25" t="e">
        <f t="shared" ca="1" si="149"/>
        <v>#NAME?</v>
      </c>
      <c r="V392" s="25" t="e">
        <f t="shared" ca="1" si="147"/>
        <v>#NAME?</v>
      </c>
      <c r="W392" s="25" t="e">
        <f t="shared" ca="1" si="140"/>
        <v>#NAME?</v>
      </c>
      <c r="X392" s="25" t="e">
        <f t="shared" ca="1" si="141"/>
        <v>#NAME?</v>
      </c>
      <c r="Y392" t="e">
        <f t="shared" ca="1" si="151"/>
        <v>#NAME?</v>
      </c>
      <c r="Z392" s="25" t="e">
        <f t="shared" ca="1" si="142"/>
        <v>#NAME?</v>
      </c>
      <c r="AA392" s="26" t="e">
        <f t="shared" ca="1" si="148"/>
        <v>#NAME?</v>
      </c>
      <c r="AB392" s="27" t="e">
        <f t="shared" ca="1" si="143"/>
        <v>#NAME?</v>
      </c>
      <c r="AC392" s="28" t="e">
        <f t="shared" ca="1" si="144"/>
        <v>#NAME?</v>
      </c>
    </row>
    <row r="393" spans="1:29" x14ac:dyDescent="0.25">
      <c r="A393">
        <v>374</v>
      </c>
      <c r="B393">
        <v>3.74</v>
      </c>
      <c r="C393">
        <f t="shared" si="128"/>
        <v>6.74</v>
      </c>
      <c r="D393">
        <f t="shared" si="129"/>
        <v>-43.135187551391859</v>
      </c>
      <c r="E393">
        <f t="shared" si="130"/>
        <v>1863.3414346971781</v>
      </c>
      <c r="F393" s="23" t="e">
        <f t="shared" ca="1" si="145"/>
        <v>#NAME?</v>
      </c>
      <c r="G393">
        <f t="shared" si="131"/>
        <v>8</v>
      </c>
      <c r="H393">
        <f t="shared" si="132"/>
        <v>900</v>
      </c>
      <c r="I393" s="23">
        <f t="shared" si="133"/>
        <v>142.71501443021569</v>
      </c>
      <c r="J393">
        <f t="shared" si="134"/>
        <v>5.6055769828701613E-2</v>
      </c>
      <c r="K393" s="24" t="e">
        <f t="shared" ca="1" si="135"/>
        <v>#NAME?</v>
      </c>
      <c r="L393" s="23" t="e">
        <f t="shared" ca="1" si="127"/>
        <v>#NAME?</v>
      </c>
      <c r="M393" s="25" t="e">
        <f t="shared" ca="1" si="146"/>
        <v>#NAME?</v>
      </c>
      <c r="N393" s="26" t="e">
        <f ca="1">[1]!CEQUEL("ROCKET","AR",'Loomis-Task5(equations)'!$B$15,1,'Loomis-Task5(equations)'!$B$4,"Mass",3,"HTPB",90,"IPDI (ARC)",10,"AIR (500 K)",100,"OPT:FOX","O","OF",'Loomis-Task5(equations)'!M393,1,0,"CSTAR",FALSE,FALSE)</f>
        <v>#NAME?</v>
      </c>
      <c r="O393" s="26" t="e">
        <f t="shared" ca="1" si="136"/>
        <v>#NAME?</v>
      </c>
      <c r="P393" s="25" t="e">
        <f ca="1">[1]!CEQUEL("ROCKET","AR",'Loomis-Task5(equations)'!U393,1,'Loomis-Task5(equations)'!AC393,"Mass",3,"HTPB",90,"IPDI (ARC)",10,"AIR (500 K)",100,"OPT:FOX","O","OF",'Loomis-Task5(equations)'!M393,1,0,"ISPV",FALSE,FALSE)</f>
        <v>#NAME?</v>
      </c>
      <c r="Q393" s="23" t="e">
        <f t="shared" ca="1" si="137"/>
        <v>#NAME?</v>
      </c>
      <c r="R393" s="25" t="e">
        <f t="shared" ca="1" si="138"/>
        <v>#NAME?</v>
      </c>
      <c r="S393" s="23" t="e">
        <f t="shared" ca="1" si="150"/>
        <v>#NAME?</v>
      </c>
      <c r="T393" s="23" t="e">
        <f t="shared" ca="1" si="139"/>
        <v>#NAME?</v>
      </c>
      <c r="U393" s="25" t="e">
        <f t="shared" ca="1" si="149"/>
        <v>#NAME?</v>
      </c>
      <c r="V393" s="25" t="e">
        <f t="shared" ca="1" si="147"/>
        <v>#NAME?</v>
      </c>
      <c r="W393" s="25" t="e">
        <f t="shared" ca="1" si="140"/>
        <v>#NAME?</v>
      </c>
      <c r="X393" s="25" t="e">
        <f t="shared" ca="1" si="141"/>
        <v>#NAME?</v>
      </c>
      <c r="Y393" t="e">
        <f t="shared" ca="1" si="151"/>
        <v>#NAME?</v>
      </c>
      <c r="Z393" s="25" t="e">
        <f t="shared" ca="1" si="142"/>
        <v>#NAME?</v>
      </c>
      <c r="AA393" s="26" t="e">
        <f t="shared" ca="1" si="148"/>
        <v>#NAME?</v>
      </c>
      <c r="AB393" s="27" t="e">
        <f t="shared" ca="1" si="143"/>
        <v>#NAME?</v>
      </c>
      <c r="AC393" s="28" t="e">
        <f t="shared" ca="1" si="144"/>
        <v>#NAME?</v>
      </c>
    </row>
    <row r="394" spans="1:29" x14ac:dyDescent="0.25">
      <c r="A394">
        <v>375</v>
      </c>
      <c r="B394">
        <v>3.75</v>
      </c>
      <c r="C394">
        <f t="shared" si="128"/>
        <v>6.75</v>
      </c>
      <c r="D394">
        <f t="shared" si="129"/>
        <v>-43.752411107830667</v>
      </c>
      <c r="E394">
        <f t="shared" si="130"/>
        <v>1866.1060362323369</v>
      </c>
      <c r="F394" s="23" t="e">
        <f t="shared" ca="1" si="145"/>
        <v>#NAME?</v>
      </c>
      <c r="G394">
        <f t="shared" si="131"/>
        <v>8</v>
      </c>
      <c r="H394">
        <f t="shared" si="132"/>
        <v>900</v>
      </c>
      <c r="I394" s="23">
        <f t="shared" si="133"/>
        <v>143.13881527918494</v>
      </c>
      <c r="J394">
        <f t="shared" si="134"/>
        <v>5.5889801689334995E-2</v>
      </c>
      <c r="K394" s="24" t="e">
        <f t="shared" ca="1" si="135"/>
        <v>#NAME?</v>
      </c>
      <c r="L394" s="23" t="e">
        <f t="shared" ca="1" si="127"/>
        <v>#NAME?</v>
      </c>
      <c r="M394" s="25" t="e">
        <f t="shared" ca="1" si="146"/>
        <v>#NAME?</v>
      </c>
      <c r="N394" s="26" t="e">
        <f ca="1">[1]!CEQUEL("ROCKET","AR",'Loomis-Task5(equations)'!$B$15,1,'Loomis-Task5(equations)'!$B$4,"Mass",3,"HTPB",90,"IPDI (ARC)",10,"AIR (500 K)",100,"OPT:FOX","O","OF",'Loomis-Task5(equations)'!M394,1,0,"CSTAR",FALSE,FALSE)</f>
        <v>#NAME?</v>
      </c>
      <c r="O394" s="26" t="e">
        <f t="shared" ca="1" si="136"/>
        <v>#NAME?</v>
      </c>
      <c r="P394" s="25" t="e">
        <f ca="1">[1]!CEQUEL("ROCKET","AR",'Loomis-Task5(equations)'!U394,1,'Loomis-Task5(equations)'!AC394,"Mass",3,"HTPB",90,"IPDI (ARC)",10,"AIR (500 K)",100,"OPT:FOX","O","OF",'Loomis-Task5(equations)'!M394,1,0,"ISPV",FALSE,FALSE)</f>
        <v>#NAME?</v>
      </c>
      <c r="Q394" s="23" t="e">
        <f t="shared" ca="1" si="137"/>
        <v>#NAME?</v>
      </c>
      <c r="R394" s="25" t="e">
        <f t="shared" ca="1" si="138"/>
        <v>#NAME?</v>
      </c>
      <c r="S394" s="23" t="e">
        <f t="shared" ca="1" si="150"/>
        <v>#NAME?</v>
      </c>
      <c r="T394" s="23" t="e">
        <f t="shared" ca="1" si="139"/>
        <v>#NAME?</v>
      </c>
      <c r="U394" s="25" t="e">
        <f t="shared" ca="1" si="149"/>
        <v>#NAME?</v>
      </c>
      <c r="V394" s="25" t="e">
        <f t="shared" ca="1" si="147"/>
        <v>#NAME?</v>
      </c>
      <c r="W394" s="25" t="e">
        <f t="shared" ca="1" si="140"/>
        <v>#NAME?</v>
      </c>
      <c r="X394" s="25" t="e">
        <f t="shared" ca="1" si="141"/>
        <v>#NAME?</v>
      </c>
      <c r="Y394" t="e">
        <f t="shared" ca="1" si="151"/>
        <v>#NAME?</v>
      </c>
      <c r="Z394" s="25" t="e">
        <f t="shared" ca="1" si="142"/>
        <v>#NAME?</v>
      </c>
      <c r="AA394" s="26" t="e">
        <f t="shared" ca="1" si="148"/>
        <v>#NAME?</v>
      </c>
      <c r="AB394" s="27" t="e">
        <f t="shared" ca="1" si="143"/>
        <v>#NAME?</v>
      </c>
      <c r="AC394" s="28" t="e">
        <f t="shared" ca="1" si="144"/>
        <v>#NAME?</v>
      </c>
    </row>
    <row r="395" spans="1:29" x14ac:dyDescent="0.25">
      <c r="A395">
        <v>376</v>
      </c>
      <c r="B395">
        <v>3.76</v>
      </c>
      <c r="C395">
        <f t="shared" si="128"/>
        <v>6.76</v>
      </c>
      <c r="D395">
        <f t="shared" si="129"/>
        <v>-44.370549747377609</v>
      </c>
      <c r="E395">
        <f t="shared" si="130"/>
        <v>1868.8706377674962</v>
      </c>
      <c r="F395" s="23" t="e">
        <f t="shared" ca="1" si="145"/>
        <v>#NAME?</v>
      </c>
      <c r="G395">
        <f t="shared" si="131"/>
        <v>8</v>
      </c>
      <c r="H395">
        <f t="shared" si="132"/>
        <v>900</v>
      </c>
      <c r="I395" s="23">
        <f t="shared" si="133"/>
        <v>143.56324444668491</v>
      </c>
      <c r="J395">
        <f t="shared" si="134"/>
        <v>5.5724569550049147E-2</v>
      </c>
      <c r="K395" s="24" t="e">
        <f t="shared" ca="1" si="135"/>
        <v>#NAME?</v>
      </c>
      <c r="L395" s="23" t="e">
        <f t="shared" ca="1" si="127"/>
        <v>#NAME?</v>
      </c>
      <c r="M395" s="25" t="e">
        <f t="shared" ca="1" si="146"/>
        <v>#NAME?</v>
      </c>
      <c r="N395" s="26" t="e">
        <f ca="1">[1]!CEQUEL("ROCKET","AR",'Loomis-Task5(equations)'!$B$15,1,'Loomis-Task5(equations)'!$B$4,"Mass",3,"HTPB",90,"IPDI (ARC)",10,"AIR (500 K)",100,"OPT:FOX","O","OF",'Loomis-Task5(equations)'!M395,1,0,"CSTAR",FALSE,FALSE)</f>
        <v>#NAME?</v>
      </c>
      <c r="O395" s="26" t="e">
        <f t="shared" ca="1" si="136"/>
        <v>#NAME?</v>
      </c>
      <c r="P395" s="25" t="e">
        <f ca="1">[1]!CEQUEL("ROCKET","AR",'Loomis-Task5(equations)'!U395,1,'Loomis-Task5(equations)'!AC395,"Mass",3,"HTPB",90,"IPDI (ARC)",10,"AIR (500 K)",100,"OPT:FOX","O","OF",'Loomis-Task5(equations)'!M395,1,0,"ISPV",FALSE,FALSE)</f>
        <v>#NAME?</v>
      </c>
      <c r="Q395" s="23" t="e">
        <f t="shared" ca="1" si="137"/>
        <v>#NAME?</v>
      </c>
      <c r="R395" s="25" t="e">
        <f t="shared" ca="1" si="138"/>
        <v>#NAME?</v>
      </c>
      <c r="S395" s="23" t="e">
        <f t="shared" ca="1" si="150"/>
        <v>#NAME?</v>
      </c>
      <c r="T395" s="23" t="e">
        <f t="shared" ca="1" si="139"/>
        <v>#NAME?</v>
      </c>
      <c r="U395" s="25" t="e">
        <f t="shared" ca="1" si="149"/>
        <v>#NAME?</v>
      </c>
      <c r="V395" s="25" t="e">
        <f t="shared" ca="1" si="147"/>
        <v>#NAME?</v>
      </c>
      <c r="W395" s="25" t="e">
        <f t="shared" ca="1" si="140"/>
        <v>#NAME?</v>
      </c>
      <c r="X395" s="25" t="e">
        <f t="shared" ca="1" si="141"/>
        <v>#NAME?</v>
      </c>
      <c r="Y395" t="e">
        <f t="shared" ca="1" si="151"/>
        <v>#NAME?</v>
      </c>
      <c r="Z395" s="25" t="e">
        <f t="shared" ca="1" si="142"/>
        <v>#NAME?</v>
      </c>
      <c r="AA395" s="26" t="e">
        <f t="shared" ca="1" si="148"/>
        <v>#NAME?</v>
      </c>
      <c r="AB395" s="27" t="e">
        <f t="shared" ca="1" si="143"/>
        <v>#NAME?</v>
      </c>
      <c r="AC395" s="28" t="e">
        <f t="shared" ca="1" si="144"/>
        <v>#NAME?</v>
      </c>
    </row>
    <row r="396" spans="1:29" x14ac:dyDescent="0.25">
      <c r="A396">
        <v>377</v>
      </c>
      <c r="B396">
        <v>3.77</v>
      </c>
      <c r="C396">
        <f t="shared" si="128"/>
        <v>6.77</v>
      </c>
      <c r="D396">
        <f t="shared" si="129"/>
        <v>-44.989603470032726</v>
      </c>
      <c r="E396">
        <f t="shared" si="130"/>
        <v>1871.635239302655</v>
      </c>
      <c r="F396" s="23" t="e">
        <f t="shared" ca="1" si="145"/>
        <v>#NAME?</v>
      </c>
      <c r="G396">
        <f t="shared" si="131"/>
        <v>8</v>
      </c>
      <c r="H396">
        <f t="shared" si="132"/>
        <v>900</v>
      </c>
      <c r="I396" s="23">
        <f t="shared" si="133"/>
        <v>143.98830193271561</v>
      </c>
      <c r="J396">
        <f t="shared" si="134"/>
        <v>5.5560069065460092E-2</v>
      </c>
      <c r="K396" s="24" t="e">
        <f t="shared" ca="1" si="135"/>
        <v>#NAME?</v>
      </c>
      <c r="L396" s="23" t="e">
        <f t="shared" ca="1" si="127"/>
        <v>#NAME?</v>
      </c>
      <c r="M396" s="25" t="e">
        <f t="shared" ca="1" si="146"/>
        <v>#NAME?</v>
      </c>
      <c r="N396" s="26" t="e">
        <f ca="1">[1]!CEQUEL("ROCKET","AR",'Loomis-Task5(equations)'!$B$15,1,'Loomis-Task5(equations)'!$B$4,"Mass",3,"HTPB",90,"IPDI (ARC)",10,"AIR (500 K)",100,"OPT:FOX","O","OF",'Loomis-Task5(equations)'!M396,1,0,"CSTAR",FALSE,FALSE)</f>
        <v>#NAME?</v>
      </c>
      <c r="O396" s="26" t="e">
        <f t="shared" ca="1" si="136"/>
        <v>#NAME?</v>
      </c>
      <c r="P396" s="25" t="e">
        <f ca="1">[1]!CEQUEL("ROCKET","AR",'Loomis-Task5(equations)'!U396,1,'Loomis-Task5(equations)'!AC396,"Mass",3,"HTPB",90,"IPDI (ARC)",10,"AIR (500 K)",100,"OPT:FOX","O","OF",'Loomis-Task5(equations)'!M396,1,0,"ISPV",FALSE,FALSE)</f>
        <v>#NAME?</v>
      </c>
      <c r="Q396" s="23" t="e">
        <f t="shared" ca="1" si="137"/>
        <v>#NAME?</v>
      </c>
      <c r="R396" s="25" t="e">
        <f t="shared" ca="1" si="138"/>
        <v>#NAME?</v>
      </c>
      <c r="S396" s="23" t="e">
        <f t="shared" ca="1" si="150"/>
        <v>#NAME?</v>
      </c>
      <c r="T396" s="23" t="e">
        <f t="shared" ca="1" si="139"/>
        <v>#NAME?</v>
      </c>
      <c r="U396" s="25" t="e">
        <f t="shared" ca="1" si="149"/>
        <v>#NAME?</v>
      </c>
      <c r="V396" s="25" t="e">
        <f t="shared" ca="1" si="147"/>
        <v>#NAME?</v>
      </c>
      <c r="W396" s="25" t="e">
        <f t="shared" ca="1" si="140"/>
        <v>#NAME?</v>
      </c>
      <c r="X396" s="25" t="e">
        <f t="shared" ca="1" si="141"/>
        <v>#NAME?</v>
      </c>
      <c r="Y396" t="e">
        <f t="shared" ca="1" si="151"/>
        <v>#NAME?</v>
      </c>
      <c r="Z396" s="25" t="e">
        <f t="shared" ca="1" si="142"/>
        <v>#NAME?</v>
      </c>
      <c r="AA396" s="26" t="e">
        <f t="shared" ca="1" si="148"/>
        <v>#NAME?</v>
      </c>
      <c r="AB396" s="27" t="e">
        <f t="shared" ca="1" si="143"/>
        <v>#NAME?</v>
      </c>
      <c r="AC396" s="28" t="e">
        <f t="shared" ca="1" si="144"/>
        <v>#NAME?</v>
      </c>
    </row>
    <row r="397" spans="1:29" x14ac:dyDescent="0.25">
      <c r="A397">
        <v>378</v>
      </c>
      <c r="B397">
        <v>3.78</v>
      </c>
      <c r="C397">
        <f t="shared" si="128"/>
        <v>6.7799999999999994</v>
      </c>
      <c r="D397">
        <f t="shared" si="129"/>
        <v>-45.609572275795941</v>
      </c>
      <c r="E397">
        <f t="shared" si="130"/>
        <v>1874.3998408378138</v>
      </c>
      <c r="F397" s="23" t="e">
        <f t="shared" ca="1" si="145"/>
        <v>#NAME?</v>
      </c>
      <c r="G397">
        <f t="shared" si="131"/>
        <v>8</v>
      </c>
      <c r="H397">
        <f t="shared" si="132"/>
        <v>900</v>
      </c>
      <c r="I397" s="23">
        <f t="shared" si="133"/>
        <v>144.41398773727701</v>
      </c>
      <c r="J397">
        <f t="shared" si="134"/>
        <v>5.5396295922205824E-2</v>
      </c>
      <c r="K397" s="24" t="e">
        <f t="shared" ca="1" si="135"/>
        <v>#NAME?</v>
      </c>
      <c r="L397" s="23" t="e">
        <f t="shared" ca="1" si="127"/>
        <v>#NAME?</v>
      </c>
      <c r="M397" s="25" t="e">
        <f t="shared" ca="1" si="146"/>
        <v>#NAME?</v>
      </c>
      <c r="N397" s="26" t="e">
        <f ca="1">[1]!CEQUEL("ROCKET","AR",'Loomis-Task5(equations)'!$B$15,1,'Loomis-Task5(equations)'!$B$4,"Mass",3,"HTPB",90,"IPDI (ARC)",10,"AIR (500 K)",100,"OPT:FOX","O","OF",'Loomis-Task5(equations)'!M397,1,0,"CSTAR",FALSE,FALSE)</f>
        <v>#NAME?</v>
      </c>
      <c r="O397" s="26" t="e">
        <f t="shared" ca="1" si="136"/>
        <v>#NAME?</v>
      </c>
      <c r="P397" s="25" t="e">
        <f ca="1">[1]!CEQUEL("ROCKET","AR",'Loomis-Task5(equations)'!U397,1,'Loomis-Task5(equations)'!AC397,"Mass",3,"HTPB",90,"IPDI (ARC)",10,"AIR (500 K)",100,"OPT:FOX","O","OF",'Loomis-Task5(equations)'!M397,1,0,"ISPV",FALSE,FALSE)</f>
        <v>#NAME?</v>
      </c>
      <c r="Q397" s="23" t="e">
        <f t="shared" ca="1" si="137"/>
        <v>#NAME?</v>
      </c>
      <c r="R397" s="25" t="e">
        <f t="shared" ca="1" si="138"/>
        <v>#NAME?</v>
      </c>
      <c r="S397" s="23" t="e">
        <f t="shared" ca="1" si="150"/>
        <v>#NAME?</v>
      </c>
      <c r="T397" s="23" t="e">
        <f t="shared" ca="1" si="139"/>
        <v>#NAME?</v>
      </c>
      <c r="U397" s="25" t="e">
        <f t="shared" ca="1" si="149"/>
        <v>#NAME?</v>
      </c>
      <c r="V397" s="25" t="e">
        <f t="shared" ca="1" si="147"/>
        <v>#NAME?</v>
      </c>
      <c r="W397" s="25" t="e">
        <f t="shared" ca="1" si="140"/>
        <v>#NAME?</v>
      </c>
      <c r="X397" s="25" t="e">
        <f t="shared" ca="1" si="141"/>
        <v>#NAME?</v>
      </c>
      <c r="Y397" t="e">
        <f t="shared" ca="1" si="151"/>
        <v>#NAME?</v>
      </c>
      <c r="Z397" s="25" t="e">
        <f t="shared" ca="1" si="142"/>
        <v>#NAME?</v>
      </c>
      <c r="AA397" s="26" t="e">
        <f t="shared" ca="1" si="148"/>
        <v>#NAME?</v>
      </c>
      <c r="AB397" s="27" t="e">
        <f t="shared" ca="1" si="143"/>
        <v>#NAME?</v>
      </c>
      <c r="AC397" s="28" t="e">
        <f t="shared" ca="1" si="144"/>
        <v>#NAME?</v>
      </c>
    </row>
    <row r="398" spans="1:29" x14ac:dyDescent="0.25">
      <c r="A398">
        <v>379</v>
      </c>
      <c r="B398">
        <v>3.79</v>
      </c>
      <c r="C398">
        <f t="shared" si="128"/>
        <v>6.79</v>
      </c>
      <c r="D398">
        <f t="shared" si="129"/>
        <v>-46.230456164667395</v>
      </c>
      <c r="E398">
        <f t="shared" si="130"/>
        <v>1877.1644423729731</v>
      </c>
      <c r="F398" s="23" t="e">
        <f t="shared" ca="1" si="145"/>
        <v>#NAME?</v>
      </c>
      <c r="G398">
        <f t="shared" si="131"/>
        <v>8</v>
      </c>
      <c r="H398">
        <f t="shared" si="132"/>
        <v>900</v>
      </c>
      <c r="I398" s="23">
        <f t="shared" si="133"/>
        <v>144.84030186036918</v>
      </c>
      <c r="J398">
        <f t="shared" si="134"/>
        <v>5.5233245838663493E-2</v>
      </c>
      <c r="K398" s="24" t="e">
        <f t="shared" ca="1" si="135"/>
        <v>#NAME?</v>
      </c>
      <c r="L398" s="23" t="e">
        <f t="shared" ca="1" si="127"/>
        <v>#NAME?</v>
      </c>
      <c r="M398" s="25" t="e">
        <f t="shared" ca="1" si="146"/>
        <v>#NAME?</v>
      </c>
      <c r="N398" s="26" t="e">
        <f ca="1">[1]!CEQUEL("ROCKET","AR",'Loomis-Task5(equations)'!$B$15,1,'Loomis-Task5(equations)'!$B$4,"Mass",3,"HTPB",90,"IPDI (ARC)",10,"AIR (500 K)",100,"OPT:FOX","O","OF",'Loomis-Task5(equations)'!M398,1,0,"CSTAR",FALSE,FALSE)</f>
        <v>#NAME?</v>
      </c>
      <c r="O398" s="26" t="e">
        <f t="shared" ca="1" si="136"/>
        <v>#NAME?</v>
      </c>
      <c r="P398" s="25" t="e">
        <f ca="1">[1]!CEQUEL("ROCKET","AR",'Loomis-Task5(equations)'!U398,1,'Loomis-Task5(equations)'!AC398,"Mass",3,"HTPB",90,"IPDI (ARC)",10,"AIR (500 K)",100,"OPT:FOX","O","OF",'Loomis-Task5(equations)'!M398,1,0,"ISPV",FALSE,FALSE)</f>
        <v>#NAME?</v>
      </c>
      <c r="Q398" s="23" t="e">
        <f t="shared" ca="1" si="137"/>
        <v>#NAME?</v>
      </c>
      <c r="R398" s="25" t="e">
        <f t="shared" ca="1" si="138"/>
        <v>#NAME?</v>
      </c>
      <c r="S398" s="23" t="e">
        <f t="shared" ca="1" si="150"/>
        <v>#NAME?</v>
      </c>
      <c r="T398" s="23" t="e">
        <f t="shared" ca="1" si="139"/>
        <v>#NAME?</v>
      </c>
      <c r="U398" s="25" t="e">
        <f t="shared" ca="1" si="149"/>
        <v>#NAME?</v>
      </c>
      <c r="V398" s="25" t="e">
        <f t="shared" ca="1" si="147"/>
        <v>#NAME?</v>
      </c>
      <c r="W398" s="25" t="e">
        <f t="shared" ca="1" si="140"/>
        <v>#NAME?</v>
      </c>
      <c r="X398" s="25" t="e">
        <f t="shared" ca="1" si="141"/>
        <v>#NAME?</v>
      </c>
      <c r="Y398" t="e">
        <f t="shared" ca="1" si="151"/>
        <v>#NAME?</v>
      </c>
      <c r="Z398" s="25" t="e">
        <f t="shared" ca="1" si="142"/>
        <v>#NAME?</v>
      </c>
      <c r="AA398" s="26" t="e">
        <f t="shared" ca="1" si="148"/>
        <v>#NAME?</v>
      </c>
      <c r="AB398" s="27" t="e">
        <f t="shared" ca="1" si="143"/>
        <v>#NAME?</v>
      </c>
      <c r="AC398" s="28" t="e">
        <f t="shared" ca="1" si="144"/>
        <v>#NAME?</v>
      </c>
    </row>
    <row r="399" spans="1:29" x14ac:dyDescent="0.25">
      <c r="A399">
        <v>380</v>
      </c>
      <c r="B399">
        <v>3.8</v>
      </c>
      <c r="C399">
        <f t="shared" si="128"/>
        <v>6.8</v>
      </c>
      <c r="D399">
        <f t="shared" si="129"/>
        <v>-46.852255136646875</v>
      </c>
      <c r="E399">
        <f t="shared" si="130"/>
        <v>1879.9290439081321</v>
      </c>
      <c r="F399" s="23" t="e">
        <f t="shared" ca="1" si="145"/>
        <v>#NAME?</v>
      </c>
      <c r="G399">
        <f t="shared" si="131"/>
        <v>8</v>
      </c>
      <c r="H399">
        <f t="shared" si="132"/>
        <v>900</v>
      </c>
      <c r="I399" s="23">
        <f t="shared" si="133"/>
        <v>145.26724430199201</v>
      </c>
      <c r="J399">
        <f t="shared" si="134"/>
        <v>5.5070914564669678E-2</v>
      </c>
      <c r="K399" s="24" t="e">
        <f t="shared" ca="1" si="135"/>
        <v>#NAME?</v>
      </c>
      <c r="L399" s="23" t="e">
        <f t="shared" ca="1" si="127"/>
        <v>#NAME?</v>
      </c>
      <c r="M399" s="25" t="e">
        <f t="shared" ca="1" si="146"/>
        <v>#NAME?</v>
      </c>
      <c r="N399" s="26" t="e">
        <f ca="1">[1]!CEQUEL("ROCKET","AR",'Loomis-Task5(equations)'!$B$15,1,'Loomis-Task5(equations)'!$B$4,"Mass",3,"HTPB",90,"IPDI (ARC)",10,"AIR (500 K)",100,"OPT:FOX","O","OF",'Loomis-Task5(equations)'!M399,1,0,"CSTAR",FALSE,FALSE)</f>
        <v>#NAME?</v>
      </c>
      <c r="O399" s="26" t="e">
        <f t="shared" ca="1" si="136"/>
        <v>#NAME?</v>
      </c>
      <c r="P399" s="25" t="e">
        <f ca="1">[1]!CEQUEL("ROCKET","AR",'Loomis-Task5(equations)'!U399,1,'Loomis-Task5(equations)'!AC399,"Mass",3,"HTPB",90,"IPDI (ARC)",10,"AIR (500 K)",100,"OPT:FOX","O","OF",'Loomis-Task5(equations)'!M399,1,0,"ISPV",FALSE,FALSE)</f>
        <v>#NAME?</v>
      </c>
      <c r="Q399" s="23" t="e">
        <f t="shared" ca="1" si="137"/>
        <v>#NAME?</v>
      </c>
      <c r="R399" s="25" t="e">
        <f t="shared" ca="1" si="138"/>
        <v>#NAME?</v>
      </c>
      <c r="S399" s="23" t="e">
        <f t="shared" ca="1" si="150"/>
        <v>#NAME?</v>
      </c>
      <c r="T399" s="23" t="e">
        <f t="shared" ca="1" si="139"/>
        <v>#NAME?</v>
      </c>
      <c r="U399" s="25" t="e">
        <f t="shared" ca="1" si="149"/>
        <v>#NAME?</v>
      </c>
      <c r="V399" s="25" t="e">
        <f t="shared" ca="1" si="147"/>
        <v>#NAME?</v>
      </c>
      <c r="W399" s="25" t="e">
        <f t="shared" ca="1" si="140"/>
        <v>#NAME?</v>
      </c>
      <c r="X399" s="25" t="e">
        <f t="shared" ca="1" si="141"/>
        <v>#NAME?</v>
      </c>
      <c r="Y399" t="e">
        <f t="shared" ca="1" si="151"/>
        <v>#NAME?</v>
      </c>
      <c r="Z399" s="25" t="e">
        <f t="shared" ca="1" si="142"/>
        <v>#NAME?</v>
      </c>
      <c r="AA399" s="26" t="e">
        <f t="shared" ca="1" si="148"/>
        <v>#NAME?</v>
      </c>
      <c r="AB399" s="27" t="e">
        <f t="shared" ca="1" si="143"/>
        <v>#NAME?</v>
      </c>
      <c r="AC399" s="28" t="e">
        <f t="shared" ca="1" si="144"/>
        <v>#NAME?</v>
      </c>
    </row>
    <row r="400" spans="1:29" x14ac:dyDescent="0.25">
      <c r="A400">
        <v>381</v>
      </c>
      <c r="B400">
        <v>3.81</v>
      </c>
      <c r="C400">
        <f t="shared" si="128"/>
        <v>6.8100000000000005</v>
      </c>
      <c r="D400">
        <f t="shared" si="129"/>
        <v>-47.474969191734601</v>
      </c>
      <c r="E400">
        <f t="shared" si="130"/>
        <v>1882.6936454432914</v>
      </c>
      <c r="F400" s="23" t="e">
        <f t="shared" ca="1" si="145"/>
        <v>#NAME?</v>
      </c>
      <c r="G400">
        <f t="shared" si="131"/>
        <v>8</v>
      </c>
      <c r="H400">
        <f t="shared" si="132"/>
        <v>900</v>
      </c>
      <c r="I400" s="23">
        <f t="shared" si="133"/>
        <v>145.69481506214564</v>
      </c>
      <c r="J400">
        <f t="shared" si="134"/>
        <v>5.4909297881243248E-2</v>
      </c>
      <c r="K400" s="24" t="e">
        <f t="shared" ca="1" si="135"/>
        <v>#NAME?</v>
      </c>
      <c r="L400" s="23" t="e">
        <f t="shared" ca="1" si="127"/>
        <v>#NAME?</v>
      </c>
      <c r="M400" s="25" t="e">
        <f t="shared" ca="1" si="146"/>
        <v>#NAME?</v>
      </c>
      <c r="N400" s="26" t="e">
        <f ca="1">[1]!CEQUEL("ROCKET","AR",'Loomis-Task5(equations)'!$B$15,1,'Loomis-Task5(equations)'!$B$4,"Mass",3,"HTPB",90,"IPDI (ARC)",10,"AIR (500 K)",100,"OPT:FOX","O","OF",'Loomis-Task5(equations)'!M400,1,0,"CSTAR",FALSE,FALSE)</f>
        <v>#NAME?</v>
      </c>
      <c r="O400" s="26" t="e">
        <f t="shared" ca="1" si="136"/>
        <v>#NAME?</v>
      </c>
      <c r="P400" s="25" t="e">
        <f ca="1">[1]!CEQUEL("ROCKET","AR",'Loomis-Task5(equations)'!U400,1,'Loomis-Task5(equations)'!AC400,"Mass",3,"HTPB",90,"IPDI (ARC)",10,"AIR (500 K)",100,"OPT:FOX","O","OF",'Loomis-Task5(equations)'!M400,1,0,"ISPV",FALSE,FALSE)</f>
        <v>#NAME?</v>
      </c>
      <c r="Q400" s="23" t="e">
        <f t="shared" ca="1" si="137"/>
        <v>#NAME?</v>
      </c>
      <c r="R400" s="25" t="e">
        <f t="shared" ca="1" si="138"/>
        <v>#NAME?</v>
      </c>
      <c r="S400" s="23" t="e">
        <f t="shared" ca="1" si="150"/>
        <v>#NAME?</v>
      </c>
      <c r="T400" s="23" t="e">
        <f t="shared" ca="1" si="139"/>
        <v>#NAME?</v>
      </c>
      <c r="U400" s="25" t="e">
        <f t="shared" ca="1" si="149"/>
        <v>#NAME?</v>
      </c>
      <c r="V400" s="25" t="e">
        <f t="shared" ca="1" si="147"/>
        <v>#NAME?</v>
      </c>
      <c r="W400" s="25" t="e">
        <f t="shared" ca="1" si="140"/>
        <v>#NAME?</v>
      </c>
      <c r="X400" s="25" t="e">
        <f t="shared" ca="1" si="141"/>
        <v>#NAME?</v>
      </c>
      <c r="Y400" t="e">
        <f t="shared" ca="1" si="151"/>
        <v>#NAME?</v>
      </c>
      <c r="Z400" s="25" t="e">
        <f t="shared" ca="1" si="142"/>
        <v>#NAME?</v>
      </c>
      <c r="AA400" s="26" t="e">
        <f t="shared" ca="1" si="148"/>
        <v>#NAME?</v>
      </c>
      <c r="AB400" s="27" t="e">
        <f t="shared" ca="1" si="143"/>
        <v>#NAME?</v>
      </c>
      <c r="AC400" s="28" t="e">
        <f t="shared" ca="1" si="144"/>
        <v>#NAME?</v>
      </c>
    </row>
    <row r="401" spans="1:29" x14ac:dyDescent="0.25">
      <c r="A401">
        <v>382</v>
      </c>
      <c r="B401">
        <v>3.82</v>
      </c>
      <c r="C401">
        <f t="shared" si="128"/>
        <v>6.82</v>
      </c>
      <c r="D401">
        <f t="shared" si="129"/>
        <v>-48.09859832993039</v>
      </c>
      <c r="E401">
        <f t="shared" si="130"/>
        <v>1885.4582469784502</v>
      </c>
      <c r="F401" s="23" t="e">
        <f t="shared" ca="1" si="145"/>
        <v>#NAME?</v>
      </c>
      <c r="G401">
        <f t="shared" si="131"/>
        <v>8</v>
      </c>
      <c r="H401">
        <f t="shared" si="132"/>
        <v>900</v>
      </c>
      <c r="I401" s="23">
        <f t="shared" si="133"/>
        <v>146.12301414082992</v>
      </c>
      <c r="J401">
        <f t="shared" si="134"/>
        <v>5.4748391600311419E-2</v>
      </c>
      <c r="K401" s="24" t="e">
        <f t="shared" ca="1" si="135"/>
        <v>#NAME?</v>
      </c>
      <c r="L401" s="23" t="e">
        <f t="shared" ca="1" si="127"/>
        <v>#NAME?</v>
      </c>
      <c r="M401" s="25" t="e">
        <f t="shared" ca="1" si="146"/>
        <v>#NAME?</v>
      </c>
      <c r="N401" s="26" t="e">
        <f ca="1">[1]!CEQUEL("ROCKET","AR",'Loomis-Task5(equations)'!$B$15,1,'Loomis-Task5(equations)'!$B$4,"Mass",3,"HTPB",90,"IPDI (ARC)",10,"AIR (500 K)",100,"OPT:FOX","O","OF",'Loomis-Task5(equations)'!M401,1,0,"CSTAR",FALSE,FALSE)</f>
        <v>#NAME?</v>
      </c>
      <c r="O401" s="26" t="e">
        <f t="shared" ca="1" si="136"/>
        <v>#NAME?</v>
      </c>
      <c r="P401" s="25" t="e">
        <f ca="1">[1]!CEQUEL("ROCKET","AR",'Loomis-Task5(equations)'!U401,1,'Loomis-Task5(equations)'!AC401,"Mass",3,"HTPB",90,"IPDI (ARC)",10,"AIR (500 K)",100,"OPT:FOX","O","OF",'Loomis-Task5(equations)'!M401,1,0,"ISPV",FALSE,FALSE)</f>
        <v>#NAME?</v>
      </c>
      <c r="Q401" s="23" t="e">
        <f t="shared" ca="1" si="137"/>
        <v>#NAME?</v>
      </c>
      <c r="R401" s="25" t="e">
        <f t="shared" ca="1" si="138"/>
        <v>#NAME?</v>
      </c>
      <c r="S401" s="23" t="e">
        <f t="shared" ca="1" si="150"/>
        <v>#NAME?</v>
      </c>
      <c r="T401" s="23" t="e">
        <f t="shared" ca="1" si="139"/>
        <v>#NAME?</v>
      </c>
      <c r="U401" s="25" t="e">
        <f t="shared" ca="1" si="149"/>
        <v>#NAME?</v>
      </c>
      <c r="V401" s="25" t="e">
        <f t="shared" ca="1" si="147"/>
        <v>#NAME?</v>
      </c>
      <c r="W401" s="25" t="e">
        <f t="shared" ca="1" si="140"/>
        <v>#NAME?</v>
      </c>
      <c r="X401" s="25" t="e">
        <f t="shared" ca="1" si="141"/>
        <v>#NAME?</v>
      </c>
      <c r="Y401" t="e">
        <f t="shared" ca="1" si="151"/>
        <v>#NAME?</v>
      </c>
      <c r="Z401" s="25" t="e">
        <f t="shared" ca="1" si="142"/>
        <v>#NAME?</v>
      </c>
      <c r="AA401" s="26" t="e">
        <f t="shared" ca="1" si="148"/>
        <v>#NAME?</v>
      </c>
      <c r="AB401" s="27" t="e">
        <f t="shared" ca="1" si="143"/>
        <v>#NAME?</v>
      </c>
      <c r="AC401" s="28" t="e">
        <f t="shared" ca="1" si="144"/>
        <v>#NAME?</v>
      </c>
    </row>
    <row r="402" spans="1:29" x14ac:dyDescent="0.25">
      <c r="A402">
        <v>383</v>
      </c>
      <c r="B402">
        <v>3.83</v>
      </c>
      <c r="C402">
        <f t="shared" si="128"/>
        <v>6.83</v>
      </c>
      <c r="D402">
        <f t="shared" si="129"/>
        <v>-48.723142551234289</v>
      </c>
      <c r="E402">
        <f t="shared" si="130"/>
        <v>1888.2228485136093</v>
      </c>
      <c r="F402" s="23" t="e">
        <f t="shared" ca="1" si="145"/>
        <v>#NAME?</v>
      </c>
      <c r="G402">
        <f t="shared" si="131"/>
        <v>8</v>
      </c>
      <c r="H402">
        <f t="shared" si="132"/>
        <v>900</v>
      </c>
      <c r="I402" s="23">
        <f t="shared" si="133"/>
        <v>146.5518415380449</v>
      </c>
      <c r="J402">
        <f t="shared" si="134"/>
        <v>5.4588191564438296E-2</v>
      </c>
      <c r="K402" s="24" t="e">
        <f t="shared" ca="1" si="135"/>
        <v>#NAME?</v>
      </c>
      <c r="L402" s="23" t="e">
        <f t="shared" ca="1" si="127"/>
        <v>#NAME?</v>
      </c>
      <c r="M402" s="25" t="e">
        <f t="shared" ca="1" si="146"/>
        <v>#NAME?</v>
      </c>
      <c r="N402" s="26" t="e">
        <f ca="1">[1]!CEQUEL("ROCKET","AR",'Loomis-Task5(equations)'!$B$15,1,'Loomis-Task5(equations)'!$B$4,"Mass",3,"HTPB",90,"IPDI (ARC)",10,"AIR (500 K)",100,"OPT:FOX","O","OF",'Loomis-Task5(equations)'!M402,1,0,"CSTAR",FALSE,FALSE)</f>
        <v>#NAME?</v>
      </c>
      <c r="O402" s="26" t="e">
        <f t="shared" ca="1" si="136"/>
        <v>#NAME?</v>
      </c>
      <c r="P402" s="25" t="e">
        <f ca="1">[1]!CEQUEL("ROCKET","AR",'Loomis-Task5(equations)'!U402,1,'Loomis-Task5(equations)'!AC402,"Mass",3,"HTPB",90,"IPDI (ARC)",10,"AIR (500 K)",100,"OPT:FOX","O","OF",'Loomis-Task5(equations)'!M402,1,0,"ISPV",FALSE,FALSE)</f>
        <v>#NAME?</v>
      </c>
      <c r="Q402" s="23" t="e">
        <f t="shared" ca="1" si="137"/>
        <v>#NAME?</v>
      </c>
      <c r="R402" s="25" t="e">
        <f t="shared" ca="1" si="138"/>
        <v>#NAME?</v>
      </c>
      <c r="S402" s="23" t="e">
        <f t="shared" ca="1" si="150"/>
        <v>#NAME?</v>
      </c>
      <c r="T402" s="23" t="e">
        <f t="shared" ca="1" si="139"/>
        <v>#NAME?</v>
      </c>
      <c r="U402" s="25" t="e">
        <f t="shared" ca="1" si="149"/>
        <v>#NAME?</v>
      </c>
      <c r="V402" s="25" t="e">
        <f t="shared" ca="1" si="147"/>
        <v>#NAME?</v>
      </c>
      <c r="W402" s="25" t="e">
        <f t="shared" ca="1" si="140"/>
        <v>#NAME?</v>
      </c>
      <c r="X402" s="25" t="e">
        <f t="shared" ca="1" si="141"/>
        <v>#NAME?</v>
      </c>
      <c r="Y402" t="e">
        <f t="shared" ca="1" si="151"/>
        <v>#NAME?</v>
      </c>
      <c r="Z402" s="25" t="e">
        <f t="shared" ca="1" si="142"/>
        <v>#NAME?</v>
      </c>
      <c r="AA402" s="26" t="e">
        <f t="shared" ca="1" si="148"/>
        <v>#NAME?</v>
      </c>
      <c r="AB402" s="27" t="e">
        <f t="shared" ca="1" si="143"/>
        <v>#NAME?</v>
      </c>
      <c r="AC402" s="28" t="e">
        <f t="shared" ca="1" si="144"/>
        <v>#NAME?</v>
      </c>
    </row>
    <row r="403" spans="1:29" x14ac:dyDescent="0.25">
      <c r="A403">
        <v>384</v>
      </c>
      <c r="B403">
        <v>3.84</v>
      </c>
      <c r="C403">
        <f t="shared" si="128"/>
        <v>6.84</v>
      </c>
      <c r="D403">
        <f t="shared" si="129"/>
        <v>-49.348601855646351</v>
      </c>
      <c r="E403">
        <f t="shared" si="130"/>
        <v>1890.9874500487681</v>
      </c>
      <c r="F403" s="23" t="e">
        <f t="shared" ca="1" si="145"/>
        <v>#NAME?</v>
      </c>
      <c r="G403">
        <f t="shared" si="131"/>
        <v>8</v>
      </c>
      <c r="H403">
        <f t="shared" si="132"/>
        <v>900</v>
      </c>
      <c r="I403" s="23">
        <f t="shared" si="133"/>
        <v>146.98129725379061</v>
      </c>
      <c r="J403">
        <f t="shared" si="134"/>
        <v>5.4428693646556323E-2</v>
      </c>
      <c r="K403" s="24" t="e">
        <f t="shared" ca="1" si="135"/>
        <v>#NAME?</v>
      </c>
      <c r="L403" s="23" t="e">
        <f t="shared" ref="L403:L440" ca="1" si="152">2*PI()*$B$3*C403*$B$2*K403</f>
        <v>#NAME?</v>
      </c>
      <c r="M403" s="25" t="e">
        <f t="shared" ca="1" si="146"/>
        <v>#NAME?</v>
      </c>
      <c r="N403" s="26" t="e">
        <f ca="1">[1]!CEQUEL("ROCKET","AR",'Loomis-Task5(equations)'!$B$15,1,'Loomis-Task5(equations)'!$B$4,"Mass",3,"HTPB",90,"IPDI (ARC)",10,"AIR (500 K)",100,"OPT:FOX","O","OF",'Loomis-Task5(equations)'!M403,1,0,"CSTAR",FALSE,FALSE)</f>
        <v>#NAME?</v>
      </c>
      <c r="O403" s="26" t="e">
        <f t="shared" ca="1" si="136"/>
        <v>#NAME?</v>
      </c>
      <c r="P403" s="25" t="e">
        <f ca="1">[1]!CEQUEL("ROCKET","AR",'Loomis-Task5(equations)'!U403,1,'Loomis-Task5(equations)'!AC403,"Mass",3,"HTPB",90,"IPDI (ARC)",10,"AIR (500 K)",100,"OPT:FOX","O","OF",'Loomis-Task5(equations)'!M403,1,0,"ISPV",FALSE,FALSE)</f>
        <v>#NAME?</v>
      </c>
      <c r="Q403" s="23" t="e">
        <f t="shared" ca="1" si="137"/>
        <v>#NAME?</v>
      </c>
      <c r="R403" s="25" t="e">
        <f t="shared" ca="1" si="138"/>
        <v>#NAME?</v>
      </c>
      <c r="S403" s="23" t="e">
        <f t="shared" ca="1" si="150"/>
        <v>#NAME?</v>
      </c>
      <c r="T403" s="23" t="e">
        <f t="shared" ca="1" si="139"/>
        <v>#NAME?</v>
      </c>
      <c r="U403" s="25" t="e">
        <f t="shared" ca="1" si="149"/>
        <v>#NAME?</v>
      </c>
      <c r="V403" s="25" t="e">
        <f t="shared" ca="1" si="147"/>
        <v>#NAME?</v>
      </c>
      <c r="W403" s="25" t="e">
        <f t="shared" ca="1" si="140"/>
        <v>#NAME?</v>
      </c>
      <c r="X403" s="25" t="e">
        <f t="shared" ca="1" si="141"/>
        <v>#NAME?</v>
      </c>
      <c r="Y403" t="e">
        <f t="shared" ca="1" si="151"/>
        <v>#NAME?</v>
      </c>
      <c r="Z403" s="25" t="e">
        <f t="shared" ca="1" si="142"/>
        <v>#NAME?</v>
      </c>
      <c r="AA403" s="26" t="e">
        <f t="shared" ca="1" si="148"/>
        <v>#NAME?</v>
      </c>
      <c r="AB403" s="27" t="e">
        <f t="shared" ca="1" si="143"/>
        <v>#NAME?</v>
      </c>
      <c r="AC403" s="28" t="e">
        <f t="shared" ca="1" si="144"/>
        <v>#NAME?</v>
      </c>
    </row>
    <row r="404" spans="1:29" x14ac:dyDescent="0.25">
      <c r="A404">
        <v>385</v>
      </c>
      <c r="B404">
        <v>3.85</v>
      </c>
      <c r="C404">
        <f t="shared" ref="C404:C441" si="153">3+B404</f>
        <v>6.85</v>
      </c>
      <c r="D404">
        <f t="shared" ref="D404:D441" si="154">$B$3*PI()*($B$1^2-C404^2)*44</f>
        <v>-49.974976243166552</v>
      </c>
      <c r="E404">
        <f t="shared" ref="E404:E441" si="155">PI()*2*C404*$B$2</f>
        <v>1893.7520515839271</v>
      </c>
      <c r="F404" s="23" t="e">
        <f t="shared" ca="1" si="145"/>
        <v>#NAME?</v>
      </c>
      <c r="G404">
        <f t="shared" ref="G404:G430" si="156">$B$5</f>
        <v>8</v>
      </c>
      <c r="H404">
        <f t="shared" ref="H404:H430" si="157">$B$6</f>
        <v>900</v>
      </c>
      <c r="I404" s="23">
        <f t="shared" ref="I404:I441" si="158">PI()*C404^2</f>
        <v>147.41138128806705</v>
      </c>
      <c r="J404">
        <f t="shared" ref="J404:J441" si="159">G404/(PI()*C404^2)</f>
        <v>5.4269893749700586E-2</v>
      </c>
      <c r="K404" s="24" t="e">
        <f t="shared" ref="K404:K441" ca="1" si="160">$B$8*J404^$B$9 *U403^$B$10 *H404^$B$11 / (100^$B$10 * 530^$B$11)</f>
        <v>#NAME?</v>
      </c>
      <c r="L404" s="23" t="e">
        <f t="shared" ca="1" si="152"/>
        <v>#NAME?</v>
      </c>
      <c r="M404" s="25" t="e">
        <f t="shared" ca="1" si="146"/>
        <v>#NAME?</v>
      </c>
      <c r="N404" s="26" t="e">
        <f ca="1">[1]!CEQUEL("ROCKET","AR",'Loomis-Task5(equations)'!$B$15,1,'Loomis-Task5(equations)'!$B$4,"Mass",3,"HTPB",90,"IPDI (ARC)",10,"AIR (500 K)",100,"OPT:FOX","O","OF",'Loomis-Task5(equations)'!M404,1,0,"CSTAR",FALSE,FALSE)</f>
        <v>#NAME?</v>
      </c>
      <c r="O404" s="26" t="e">
        <f t="shared" ref="O404:O441" ca="1" si="161">N404</f>
        <v>#NAME?</v>
      </c>
      <c r="P404" s="25" t="e">
        <f ca="1">[1]!CEQUEL("ROCKET","AR",'Loomis-Task5(equations)'!U404,1,'Loomis-Task5(equations)'!AC404,"Mass",3,"HTPB",90,"IPDI (ARC)",10,"AIR (500 K)",100,"OPT:FOX","O","OF",'Loomis-Task5(equations)'!M404,1,0,"ISPV",FALSE,FALSE)</f>
        <v>#NAME?</v>
      </c>
      <c r="Q404" s="23" t="e">
        <f t="shared" ref="Q404:Q441" ca="1" si="162">P404*32.2/N404</f>
        <v>#NAME?</v>
      </c>
      <c r="R404" s="25" t="e">
        <f t="shared" ref="R404:R441" ca="1" si="163">Q404-($B$12/U404)*AC404</f>
        <v>#NAME?</v>
      </c>
      <c r="S404" s="23" t="e">
        <f t="shared" ca="1" si="150"/>
        <v>#NAME?</v>
      </c>
      <c r="T404" s="23" t="e">
        <f t="shared" ref="T404:T441" ca="1" si="164">PI()*(S404^2)/4</f>
        <v>#NAME?</v>
      </c>
      <c r="U404" s="25" t="e">
        <f t="shared" ca="1" si="149"/>
        <v>#NAME?</v>
      </c>
      <c r="V404" s="25" t="e">
        <f t="shared" ca="1" si="147"/>
        <v>#NAME?</v>
      </c>
      <c r="W404" s="25" t="e">
        <f t="shared" ref="W404:W441" ca="1" si="165">(Q404-($B$12/U404)*AC404)*T404*U404</f>
        <v>#NAME?</v>
      </c>
      <c r="X404" s="25" t="e">
        <f t="shared" ref="X404:X441" ca="1" si="166">Z404-W404</f>
        <v>#NAME?</v>
      </c>
      <c r="Y404" t="e">
        <f t="shared" ca="1" si="151"/>
        <v>#NAME?</v>
      </c>
      <c r="Z404" s="25" t="e">
        <f t="shared" ref="Z404:Z441" ca="1" si="167">(L404+G404)*Y404-G404*Y404+(U404-$B$12)*T404</f>
        <v>#NAME?</v>
      </c>
      <c r="AA404" s="26" t="e">
        <f t="shared" ca="1" si="148"/>
        <v>#NAME?</v>
      </c>
      <c r="AB404" s="27" t="e">
        <f t="shared" ref="AB404:AB441" ca="1" si="168">S405-S404</f>
        <v>#NAME?</v>
      </c>
      <c r="AC404" s="28" t="e">
        <f t="shared" ref="AC404:AC441" ca="1" si="169">(3*$T$19)/T404</f>
        <v>#NAME?</v>
      </c>
    </row>
    <row r="405" spans="1:29" x14ac:dyDescent="0.25">
      <c r="A405">
        <v>386</v>
      </c>
      <c r="B405">
        <v>3.86</v>
      </c>
      <c r="C405">
        <f t="shared" si="153"/>
        <v>6.8599999999999994</v>
      </c>
      <c r="D405">
        <f t="shared" si="154"/>
        <v>-50.602265713794885</v>
      </c>
      <c r="E405">
        <f t="shared" si="155"/>
        <v>1896.5166531190862</v>
      </c>
      <c r="F405" s="23" t="e">
        <f t="shared" ref="F405:F430" ca="1" si="170">F404+(B405-B404)/K404</f>
        <v>#NAME?</v>
      </c>
      <c r="G405">
        <f t="shared" si="156"/>
        <v>8</v>
      </c>
      <c r="H405">
        <f t="shared" si="157"/>
        <v>900</v>
      </c>
      <c r="I405" s="23">
        <f t="shared" si="158"/>
        <v>147.8420936408742</v>
      </c>
      <c r="J405">
        <f t="shared" si="159"/>
        <v>5.4111787806745616E-2</v>
      </c>
      <c r="K405" s="24" t="e">
        <f t="shared" ca="1" si="160"/>
        <v>#NAME?</v>
      </c>
      <c r="L405" s="23" t="e">
        <f t="shared" ca="1" si="152"/>
        <v>#NAME?</v>
      </c>
      <c r="M405" s="25" t="e">
        <f t="shared" ref="M405:M442" ca="1" si="171">G405/L405</f>
        <v>#NAME?</v>
      </c>
      <c r="N405" s="26" t="e">
        <f ca="1">[1]!CEQUEL("ROCKET","AR",'Loomis-Task5(equations)'!$B$15,1,'Loomis-Task5(equations)'!$B$4,"Mass",3,"HTPB",90,"IPDI (ARC)",10,"AIR (500 K)",100,"OPT:FOX","O","OF",'Loomis-Task5(equations)'!M405,1,0,"CSTAR",FALSE,FALSE)</f>
        <v>#NAME?</v>
      </c>
      <c r="O405" s="26" t="e">
        <f t="shared" ca="1" si="161"/>
        <v>#NAME?</v>
      </c>
      <c r="P405" s="25" t="e">
        <f ca="1">[1]!CEQUEL("ROCKET","AR",'Loomis-Task5(equations)'!U405,1,'Loomis-Task5(equations)'!AC405,"Mass",3,"HTPB",90,"IPDI (ARC)",10,"AIR (500 K)",100,"OPT:FOX","O","OF",'Loomis-Task5(equations)'!M405,1,0,"ISPV",FALSE,FALSE)</f>
        <v>#NAME?</v>
      </c>
      <c r="Q405" s="23" t="e">
        <f t="shared" ca="1" si="162"/>
        <v>#NAME?</v>
      </c>
      <c r="R405" s="25" t="e">
        <f t="shared" ca="1" si="163"/>
        <v>#NAME?</v>
      </c>
      <c r="S405" s="23" t="e">
        <f t="shared" ca="1" si="150"/>
        <v>#NAME?</v>
      </c>
      <c r="T405" s="23" t="e">
        <f t="shared" ca="1" si="164"/>
        <v>#NAME?</v>
      </c>
      <c r="U405" s="25" t="e">
        <f t="shared" ca="1" si="149"/>
        <v>#NAME?</v>
      </c>
      <c r="V405" s="25" t="e">
        <f t="shared" ref="V405:V442" ca="1" si="172">Q405*U405*T405</f>
        <v>#NAME?</v>
      </c>
      <c r="W405" s="25" t="e">
        <f t="shared" ca="1" si="165"/>
        <v>#NAME?</v>
      </c>
      <c r="X405" s="25" t="e">
        <f t="shared" ca="1" si="166"/>
        <v>#NAME?</v>
      </c>
      <c r="Y405" t="e">
        <f t="shared" ca="1" si="151"/>
        <v>#NAME?</v>
      </c>
      <c r="Z405" s="25" t="e">
        <f t="shared" ca="1" si="167"/>
        <v>#NAME?</v>
      </c>
      <c r="AA405" s="26" t="e">
        <f t="shared" ref="AA405:AA442" ca="1" si="173">(W405+W404)/(2)*(F405-F404)</f>
        <v>#NAME?</v>
      </c>
      <c r="AB405" s="27" t="e">
        <f t="shared" ca="1" si="168"/>
        <v>#NAME?</v>
      </c>
      <c r="AC405" s="28" t="e">
        <f t="shared" ca="1" si="169"/>
        <v>#NAME?</v>
      </c>
    </row>
    <row r="406" spans="1:29" x14ac:dyDescent="0.25">
      <c r="A406">
        <v>387</v>
      </c>
      <c r="B406">
        <v>3.87</v>
      </c>
      <c r="C406">
        <f t="shared" si="153"/>
        <v>6.87</v>
      </c>
      <c r="D406">
        <f t="shared" si="154"/>
        <v>-51.230470267531423</v>
      </c>
      <c r="E406">
        <f t="shared" si="155"/>
        <v>1899.2812546542455</v>
      </c>
      <c r="F406" s="23" t="e">
        <f t="shared" ca="1" si="170"/>
        <v>#NAME?</v>
      </c>
      <c r="G406">
        <f t="shared" si="156"/>
        <v>8</v>
      </c>
      <c r="H406">
        <f t="shared" si="157"/>
        <v>900</v>
      </c>
      <c r="I406" s="23">
        <f t="shared" si="158"/>
        <v>148.27343431221212</v>
      </c>
      <c r="J406">
        <f t="shared" si="159"/>
        <v>5.3954371780144991E-2</v>
      </c>
      <c r="K406" s="24" t="e">
        <f t="shared" ca="1" si="160"/>
        <v>#NAME?</v>
      </c>
      <c r="L406" s="23" t="e">
        <f t="shared" ca="1" si="152"/>
        <v>#NAME?</v>
      </c>
      <c r="M406" s="25" t="e">
        <f t="shared" ca="1" si="171"/>
        <v>#NAME?</v>
      </c>
      <c r="N406" s="26" t="e">
        <f ca="1">[1]!CEQUEL("ROCKET","AR",'Loomis-Task5(equations)'!$B$15,1,'Loomis-Task5(equations)'!$B$4,"Mass",3,"HTPB",90,"IPDI (ARC)",10,"AIR (500 K)",100,"OPT:FOX","O","OF",'Loomis-Task5(equations)'!M406,1,0,"CSTAR",FALSE,FALSE)</f>
        <v>#NAME?</v>
      </c>
      <c r="O406" s="26" t="e">
        <f t="shared" ca="1" si="161"/>
        <v>#NAME?</v>
      </c>
      <c r="P406" s="25" t="e">
        <f ca="1">[1]!CEQUEL("ROCKET","AR",'Loomis-Task5(equations)'!U406,1,'Loomis-Task5(equations)'!AC406,"Mass",3,"HTPB",90,"IPDI (ARC)",10,"AIR (500 K)",100,"OPT:FOX","O","OF",'Loomis-Task5(equations)'!M406,1,0,"ISPV",FALSE,FALSE)</f>
        <v>#NAME?</v>
      </c>
      <c r="Q406" s="23" t="e">
        <f t="shared" ca="1" si="162"/>
        <v>#NAME?</v>
      </c>
      <c r="R406" s="25" t="e">
        <f t="shared" ca="1" si="163"/>
        <v>#NAME?</v>
      </c>
      <c r="S406" s="23" t="e">
        <f t="shared" ca="1" si="150"/>
        <v>#NAME?</v>
      </c>
      <c r="T406" s="23" t="e">
        <f t="shared" ca="1" si="164"/>
        <v>#NAME?</v>
      </c>
      <c r="U406" s="25" t="e">
        <f t="shared" ref="U406:U443" ca="1" si="174">N406*(G406+L406)/(T406*32.2)</f>
        <v>#NAME?</v>
      </c>
      <c r="V406" s="25" t="e">
        <f t="shared" ca="1" si="172"/>
        <v>#NAME?</v>
      </c>
      <c r="W406" s="25" t="e">
        <f t="shared" ca="1" si="165"/>
        <v>#NAME?</v>
      </c>
      <c r="X406" s="25" t="e">
        <f t="shared" ca="1" si="166"/>
        <v>#NAME?</v>
      </c>
      <c r="Y406" t="e">
        <f t="shared" ca="1" si="151"/>
        <v>#NAME?</v>
      </c>
      <c r="Z406" s="25" t="e">
        <f t="shared" ca="1" si="167"/>
        <v>#NAME?</v>
      </c>
      <c r="AA406" s="26" t="e">
        <f t="shared" ca="1" si="173"/>
        <v>#NAME?</v>
      </c>
      <c r="AB406" s="27" t="e">
        <f t="shared" ca="1" si="168"/>
        <v>#NAME?</v>
      </c>
      <c r="AC406" s="28" t="e">
        <f t="shared" ca="1" si="169"/>
        <v>#NAME?</v>
      </c>
    </row>
    <row r="407" spans="1:29" x14ac:dyDescent="0.25">
      <c r="A407">
        <v>388</v>
      </c>
      <c r="B407">
        <v>3.88</v>
      </c>
      <c r="C407">
        <f t="shared" si="153"/>
        <v>6.88</v>
      </c>
      <c r="D407">
        <f t="shared" si="154"/>
        <v>-51.859589904376016</v>
      </c>
      <c r="E407">
        <f t="shared" si="155"/>
        <v>1902.0458561894043</v>
      </c>
      <c r="F407" s="23" t="e">
        <f t="shared" ca="1" si="170"/>
        <v>#NAME?</v>
      </c>
      <c r="G407">
        <f t="shared" si="156"/>
        <v>8</v>
      </c>
      <c r="H407">
        <f t="shared" si="157"/>
        <v>900</v>
      </c>
      <c r="I407" s="23">
        <f t="shared" si="158"/>
        <v>148.7054033020807</v>
      </c>
      <c r="J407">
        <f t="shared" si="159"/>
        <v>5.3797641661673661E-2</v>
      </c>
      <c r="K407" s="24" t="e">
        <f t="shared" ca="1" si="160"/>
        <v>#NAME?</v>
      </c>
      <c r="L407" s="23" t="e">
        <f t="shared" ca="1" si="152"/>
        <v>#NAME?</v>
      </c>
      <c r="M407" s="25" t="e">
        <f t="shared" ca="1" si="171"/>
        <v>#NAME?</v>
      </c>
      <c r="N407" s="26" t="e">
        <f ca="1">[1]!CEQUEL("ROCKET","AR",'Loomis-Task5(equations)'!$B$15,1,'Loomis-Task5(equations)'!$B$4,"Mass",3,"HTPB",90,"IPDI (ARC)",10,"AIR (500 K)",100,"OPT:FOX","O","OF",'Loomis-Task5(equations)'!M407,1,0,"CSTAR",FALSE,FALSE)</f>
        <v>#NAME?</v>
      </c>
      <c r="O407" s="26" t="e">
        <f t="shared" ca="1" si="161"/>
        <v>#NAME?</v>
      </c>
      <c r="P407" s="25" t="e">
        <f ca="1">[1]!CEQUEL("ROCKET","AR",'Loomis-Task5(equations)'!U407,1,'Loomis-Task5(equations)'!AC407,"Mass",3,"HTPB",90,"IPDI (ARC)",10,"AIR (500 K)",100,"OPT:FOX","O","OF",'Loomis-Task5(equations)'!M407,1,0,"ISPV",FALSE,FALSE)</f>
        <v>#NAME?</v>
      </c>
      <c r="Q407" s="23" t="e">
        <f t="shared" ca="1" si="162"/>
        <v>#NAME?</v>
      </c>
      <c r="R407" s="25" t="e">
        <f t="shared" ca="1" si="163"/>
        <v>#NAME?</v>
      </c>
      <c r="S407" s="23" t="e">
        <f t="shared" ca="1" si="150"/>
        <v>#NAME?</v>
      </c>
      <c r="T407" s="23" t="e">
        <f t="shared" ca="1" si="164"/>
        <v>#NAME?</v>
      </c>
      <c r="U407" s="25" t="e">
        <f t="shared" ca="1" si="174"/>
        <v>#NAME?</v>
      </c>
      <c r="V407" s="25" t="e">
        <f t="shared" ca="1" si="172"/>
        <v>#NAME?</v>
      </c>
      <c r="W407" s="25" t="e">
        <f t="shared" ca="1" si="165"/>
        <v>#NAME?</v>
      </c>
      <c r="X407" s="25" t="e">
        <f t="shared" ca="1" si="166"/>
        <v>#NAME?</v>
      </c>
      <c r="Y407" t="e">
        <f t="shared" ca="1" si="151"/>
        <v>#NAME?</v>
      </c>
      <c r="Z407" s="25" t="e">
        <f t="shared" ca="1" si="167"/>
        <v>#NAME?</v>
      </c>
      <c r="AA407" s="26" t="e">
        <f t="shared" ca="1" si="173"/>
        <v>#NAME?</v>
      </c>
      <c r="AB407" s="27" t="e">
        <f t="shared" ca="1" si="168"/>
        <v>#NAME?</v>
      </c>
      <c r="AC407" s="28" t="e">
        <f t="shared" ca="1" si="169"/>
        <v>#NAME?</v>
      </c>
    </row>
    <row r="408" spans="1:29" x14ac:dyDescent="0.25">
      <c r="A408">
        <v>389</v>
      </c>
      <c r="B408">
        <v>3.89</v>
      </c>
      <c r="C408">
        <f t="shared" si="153"/>
        <v>6.8900000000000006</v>
      </c>
      <c r="D408">
        <f t="shared" si="154"/>
        <v>-52.489624624328826</v>
      </c>
      <c r="E408">
        <f t="shared" si="155"/>
        <v>1904.8104577245633</v>
      </c>
      <c r="F408" s="23" t="e">
        <f t="shared" ca="1" si="170"/>
        <v>#NAME?</v>
      </c>
      <c r="G408">
        <f t="shared" si="156"/>
        <v>8</v>
      </c>
      <c r="H408">
        <f t="shared" si="157"/>
        <v>900</v>
      </c>
      <c r="I408" s="23">
        <f t="shared" si="158"/>
        <v>149.13800061048002</v>
      </c>
      <c r="J408">
        <f t="shared" si="159"/>
        <v>5.3641593472172615E-2</v>
      </c>
      <c r="K408" s="24" t="e">
        <f t="shared" ca="1" si="160"/>
        <v>#NAME?</v>
      </c>
      <c r="L408" s="23" t="e">
        <f t="shared" ca="1" si="152"/>
        <v>#NAME?</v>
      </c>
      <c r="M408" s="25" t="e">
        <f t="shared" ca="1" si="171"/>
        <v>#NAME?</v>
      </c>
      <c r="N408" s="26" t="e">
        <f ca="1">[1]!CEQUEL("ROCKET","AR",'Loomis-Task5(equations)'!$B$15,1,'Loomis-Task5(equations)'!$B$4,"Mass",3,"HTPB",90,"IPDI (ARC)",10,"AIR (500 K)",100,"OPT:FOX","O","OF",'Loomis-Task5(equations)'!M408,1,0,"CSTAR",FALSE,FALSE)</f>
        <v>#NAME?</v>
      </c>
      <c r="O408" s="26" t="e">
        <f t="shared" ca="1" si="161"/>
        <v>#NAME?</v>
      </c>
      <c r="P408" s="25" t="e">
        <f ca="1">[1]!CEQUEL("ROCKET","AR",'Loomis-Task5(equations)'!U408,1,'Loomis-Task5(equations)'!AC408,"Mass",3,"HTPB",90,"IPDI (ARC)",10,"AIR (500 K)",100,"OPT:FOX","O","OF",'Loomis-Task5(equations)'!M408,1,0,"ISPV",FALSE,FALSE)</f>
        <v>#NAME?</v>
      </c>
      <c r="Q408" s="23" t="e">
        <f t="shared" ca="1" si="162"/>
        <v>#NAME?</v>
      </c>
      <c r="R408" s="25" t="e">
        <f t="shared" ca="1" si="163"/>
        <v>#NAME?</v>
      </c>
      <c r="S408" s="23" t="e">
        <f t="shared" ca="1" si="150"/>
        <v>#NAME?</v>
      </c>
      <c r="T408" s="23" t="e">
        <f t="shared" ca="1" si="164"/>
        <v>#NAME?</v>
      </c>
      <c r="U408" s="25" t="e">
        <f t="shared" ca="1" si="174"/>
        <v>#NAME?</v>
      </c>
      <c r="V408" s="25" t="e">
        <f t="shared" ca="1" si="172"/>
        <v>#NAME?</v>
      </c>
      <c r="W408" s="25" t="e">
        <f t="shared" ca="1" si="165"/>
        <v>#NAME?</v>
      </c>
      <c r="X408" s="25" t="e">
        <f t="shared" ca="1" si="166"/>
        <v>#NAME?</v>
      </c>
      <c r="Y408" t="e">
        <f t="shared" ca="1" si="151"/>
        <v>#NAME?</v>
      </c>
      <c r="Z408" s="25" t="e">
        <f t="shared" ca="1" si="167"/>
        <v>#NAME?</v>
      </c>
      <c r="AA408" s="26" t="e">
        <f t="shared" ca="1" si="173"/>
        <v>#NAME?</v>
      </c>
      <c r="AB408" s="27" t="e">
        <f t="shared" ca="1" si="168"/>
        <v>#NAME?</v>
      </c>
      <c r="AC408" s="28" t="e">
        <f t="shared" ca="1" si="169"/>
        <v>#NAME?</v>
      </c>
    </row>
    <row r="409" spans="1:29" x14ac:dyDescent="0.25">
      <c r="A409">
        <v>390</v>
      </c>
      <c r="B409">
        <v>3.9</v>
      </c>
      <c r="C409">
        <f t="shared" si="153"/>
        <v>6.9</v>
      </c>
      <c r="D409">
        <f t="shared" si="154"/>
        <v>-53.120574427389734</v>
      </c>
      <c r="E409">
        <f t="shared" si="155"/>
        <v>1907.5750592597226</v>
      </c>
      <c r="F409" s="23" t="e">
        <f t="shared" ca="1" si="170"/>
        <v>#NAME?</v>
      </c>
      <c r="G409">
        <f t="shared" si="156"/>
        <v>8</v>
      </c>
      <c r="H409">
        <f t="shared" si="157"/>
        <v>900</v>
      </c>
      <c r="I409" s="23">
        <f t="shared" si="158"/>
        <v>149.57122623741006</v>
      </c>
      <c r="J409">
        <f t="shared" si="159"/>
        <v>5.3486223261296477E-2</v>
      </c>
      <c r="K409" s="24" t="e">
        <f t="shared" ca="1" si="160"/>
        <v>#NAME?</v>
      </c>
      <c r="L409" s="23" t="e">
        <f t="shared" ca="1" si="152"/>
        <v>#NAME?</v>
      </c>
      <c r="M409" s="25" t="e">
        <f t="shared" ca="1" si="171"/>
        <v>#NAME?</v>
      </c>
      <c r="N409" s="26" t="e">
        <f ca="1">[1]!CEQUEL("ROCKET","AR",'Loomis-Task5(equations)'!$B$15,1,'Loomis-Task5(equations)'!$B$4,"Mass",3,"HTPB",90,"IPDI (ARC)",10,"AIR (500 K)",100,"OPT:FOX","O","OF",'Loomis-Task5(equations)'!M409,1,0,"CSTAR",FALSE,FALSE)</f>
        <v>#NAME?</v>
      </c>
      <c r="O409" s="26" t="e">
        <f t="shared" ca="1" si="161"/>
        <v>#NAME?</v>
      </c>
      <c r="P409" s="25" t="e">
        <f ca="1">[1]!CEQUEL("ROCKET","AR",'Loomis-Task5(equations)'!U409,1,'Loomis-Task5(equations)'!AC409,"Mass",3,"HTPB",90,"IPDI (ARC)",10,"AIR (500 K)",100,"OPT:FOX","O","OF",'Loomis-Task5(equations)'!M409,1,0,"ISPV",FALSE,FALSE)</f>
        <v>#NAME?</v>
      </c>
      <c r="Q409" s="23" t="e">
        <f t="shared" ca="1" si="162"/>
        <v>#NAME?</v>
      </c>
      <c r="R409" s="25" t="e">
        <f t="shared" ca="1" si="163"/>
        <v>#NAME?</v>
      </c>
      <c r="S409" s="23" t="e">
        <f t="shared" ca="1" si="150"/>
        <v>#NAME?</v>
      </c>
      <c r="T409" s="23" t="e">
        <f t="shared" ca="1" si="164"/>
        <v>#NAME?</v>
      </c>
      <c r="U409" s="25" t="e">
        <f t="shared" ca="1" si="174"/>
        <v>#NAME?</v>
      </c>
      <c r="V409" s="25" t="e">
        <f t="shared" ca="1" si="172"/>
        <v>#NAME?</v>
      </c>
      <c r="W409" s="25" t="e">
        <f t="shared" ca="1" si="165"/>
        <v>#NAME?</v>
      </c>
      <c r="X409" s="25" t="e">
        <f t="shared" ca="1" si="166"/>
        <v>#NAME?</v>
      </c>
      <c r="Y409" t="e">
        <f t="shared" ca="1" si="151"/>
        <v>#NAME?</v>
      </c>
      <c r="Z409" s="25" t="e">
        <f t="shared" ca="1" si="167"/>
        <v>#NAME?</v>
      </c>
      <c r="AA409" s="26" t="e">
        <f t="shared" ca="1" si="173"/>
        <v>#NAME?</v>
      </c>
      <c r="AB409" s="27" t="e">
        <f t="shared" ca="1" si="168"/>
        <v>#NAME?</v>
      </c>
      <c r="AC409" s="28" t="e">
        <f t="shared" ca="1" si="169"/>
        <v>#NAME?</v>
      </c>
    </row>
    <row r="410" spans="1:29" x14ac:dyDescent="0.25">
      <c r="A410">
        <v>391</v>
      </c>
      <c r="B410">
        <v>3.91</v>
      </c>
      <c r="C410">
        <f t="shared" si="153"/>
        <v>6.91</v>
      </c>
      <c r="D410">
        <f t="shared" si="154"/>
        <v>-53.752439313558746</v>
      </c>
      <c r="E410">
        <f t="shared" si="155"/>
        <v>1910.3396607948814</v>
      </c>
      <c r="F410" s="23" t="e">
        <f t="shared" ca="1" si="170"/>
        <v>#NAME?</v>
      </c>
      <c r="G410">
        <f t="shared" si="156"/>
        <v>8</v>
      </c>
      <c r="H410">
        <f t="shared" si="157"/>
        <v>900</v>
      </c>
      <c r="I410" s="23">
        <f t="shared" si="158"/>
        <v>150.00508018287081</v>
      </c>
      <c r="J410">
        <f t="shared" si="159"/>
        <v>5.3331527107263438E-2</v>
      </c>
      <c r="K410" s="24" t="e">
        <f t="shared" ca="1" si="160"/>
        <v>#NAME?</v>
      </c>
      <c r="L410" s="23" t="e">
        <f t="shared" ca="1" si="152"/>
        <v>#NAME?</v>
      </c>
      <c r="M410" s="25" t="e">
        <f t="shared" ca="1" si="171"/>
        <v>#NAME?</v>
      </c>
      <c r="N410" s="26" t="e">
        <f ca="1">[1]!CEQUEL("ROCKET","AR",'Loomis-Task5(equations)'!$B$15,1,'Loomis-Task5(equations)'!$B$4,"Mass",3,"HTPB",90,"IPDI (ARC)",10,"AIR (500 K)",100,"OPT:FOX","O","OF",'Loomis-Task5(equations)'!M410,1,0,"CSTAR",FALSE,FALSE)</f>
        <v>#NAME?</v>
      </c>
      <c r="O410" s="26" t="e">
        <f t="shared" ca="1" si="161"/>
        <v>#NAME?</v>
      </c>
      <c r="P410" s="25" t="e">
        <f ca="1">[1]!CEQUEL("ROCKET","AR",'Loomis-Task5(equations)'!U410,1,'Loomis-Task5(equations)'!AC410,"Mass",3,"HTPB",90,"IPDI (ARC)",10,"AIR (500 K)",100,"OPT:FOX","O","OF",'Loomis-Task5(equations)'!M410,1,0,"ISPV",FALSE,FALSE)</f>
        <v>#NAME?</v>
      </c>
      <c r="Q410" s="23" t="e">
        <f t="shared" ca="1" si="162"/>
        <v>#NAME?</v>
      </c>
      <c r="R410" s="25" t="e">
        <f t="shared" ca="1" si="163"/>
        <v>#NAME?</v>
      </c>
      <c r="S410" s="23" t="e">
        <f t="shared" ref="S410:S430" ca="1" si="175">S409+0.000087*((B410-B409)/K410)*U409</f>
        <v>#NAME?</v>
      </c>
      <c r="T410" s="23" t="e">
        <f t="shared" ca="1" si="164"/>
        <v>#NAME?</v>
      </c>
      <c r="U410" s="25" t="e">
        <f t="shared" ca="1" si="174"/>
        <v>#NAME?</v>
      </c>
      <c r="V410" s="25" t="e">
        <f t="shared" ca="1" si="172"/>
        <v>#NAME?</v>
      </c>
      <c r="W410" s="25" t="e">
        <f t="shared" ca="1" si="165"/>
        <v>#NAME?</v>
      </c>
      <c r="X410" s="25" t="e">
        <f t="shared" ca="1" si="166"/>
        <v>#NAME?</v>
      </c>
      <c r="Y410" t="e">
        <f t="shared" ref="Y410:Y447" ca="1" si="176">(V410-U410*$E$7)/(G410+L410)</f>
        <v>#NAME?</v>
      </c>
      <c r="Z410" s="25" t="e">
        <f t="shared" ca="1" si="167"/>
        <v>#NAME?</v>
      </c>
      <c r="AA410" s="26" t="e">
        <f t="shared" ca="1" si="173"/>
        <v>#NAME?</v>
      </c>
      <c r="AB410" s="27" t="e">
        <f t="shared" ca="1" si="168"/>
        <v>#NAME?</v>
      </c>
      <c r="AC410" s="28" t="e">
        <f t="shared" ca="1" si="169"/>
        <v>#NAME?</v>
      </c>
    </row>
    <row r="411" spans="1:29" x14ac:dyDescent="0.25">
      <c r="A411">
        <v>392</v>
      </c>
      <c r="B411">
        <v>3.92</v>
      </c>
      <c r="C411">
        <f t="shared" si="153"/>
        <v>6.92</v>
      </c>
      <c r="D411">
        <f t="shared" si="154"/>
        <v>-54.385219282835926</v>
      </c>
      <c r="E411">
        <f t="shared" si="155"/>
        <v>1913.1042623300405</v>
      </c>
      <c r="F411" s="23" t="e">
        <f t="shared" ca="1" si="170"/>
        <v>#NAME?</v>
      </c>
      <c r="G411">
        <f t="shared" si="156"/>
        <v>8</v>
      </c>
      <c r="H411">
        <f t="shared" si="157"/>
        <v>900</v>
      </c>
      <c r="I411" s="23">
        <f t="shared" si="158"/>
        <v>150.43956244686228</v>
      </c>
      <c r="J411">
        <f t="shared" si="159"/>
        <v>5.3177501116607746E-2</v>
      </c>
      <c r="K411" s="24" t="e">
        <f t="shared" ca="1" si="160"/>
        <v>#NAME?</v>
      </c>
      <c r="L411" s="23" t="e">
        <f t="shared" ca="1" si="152"/>
        <v>#NAME?</v>
      </c>
      <c r="M411" s="25" t="e">
        <f t="shared" ca="1" si="171"/>
        <v>#NAME?</v>
      </c>
      <c r="N411" s="26" t="e">
        <f ca="1">[1]!CEQUEL("ROCKET","AR",'Loomis-Task5(equations)'!$B$15,1,'Loomis-Task5(equations)'!$B$4,"Mass",3,"HTPB",90,"IPDI (ARC)",10,"AIR (500 K)",100,"OPT:FOX","O","OF",'Loomis-Task5(equations)'!M411,1,0,"CSTAR",FALSE,FALSE)</f>
        <v>#NAME?</v>
      </c>
      <c r="O411" s="26" t="e">
        <f t="shared" ca="1" si="161"/>
        <v>#NAME?</v>
      </c>
      <c r="P411" s="25" t="e">
        <f ca="1">[1]!CEQUEL("ROCKET","AR",'Loomis-Task5(equations)'!U411,1,'Loomis-Task5(equations)'!AC411,"Mass",3,"HTPB",90,"IPDI (ARC)",10,"AIR (500 K)",100,"OPT:FOX","O","OF",'Loomis-Task5(equations)'!M411,1,0,"ISPV",FALSE,FALSE)</f>
        <v>#NAME?</v>
      </c>
      <c r="Q411" s="23" t="e">
        <f t="shared" ca="1" si="162"/>
        <v>#NAME?</v>
      </c>
      <c r="R411" s="25" t="e">
        <f t="shared" ca="1" si="163"/>
        <v>#NAME?</v>
      </c>
      <c r="S411" s="23" t="e">
        <f t="shared" ca="1" si="175"/>
        <v>#NAME?</v>
      </c>
      <c r="T411" s="23" t="e">
        <f t="shared" ca="1" si="164"/>
        <v>#NAME?</v>
      </c>
      <c r="U411" s="25" t="e">
        <f t="shared" ca="1" si="174"/>
        <v>#NAME?</v>
      </c>
      <c r="V411" s="25" t="e">
        <f t="shared" ca="1" si="172"/>
        <v>#NAME?</v>
      </c>
      <c r="W411" s="25" t="e">
        <f t="shared" ca="1" si="165"/>
        <v>#NAME?</v>
      </c>
      <c r="X411" s="25" t="e">
        <f t="shared" ca="1" si="166"/>
        <v>#NAME?</v>
      </c>
      <c r="Y411" t="e">
        <f t="shared" ca="1" si="176"/>
        <v>#NAME?</v>
      </c>
      <c r="Z411" s="25" t="e">
        <f t="shared" ca="1" si="167"/>
        <v>#NAME?</v>
      </c>
      <c r="AA411" s="26" t="e">
        <f t="shared" ca="1" si="173"/>
        <v>#NAME?</v>
      </c>
      <c r="AB411" s="27" t="e">
        <f t="shared" ca="1" si="168"/>
        <v>#NAME?</v>
      </c>
      <c r="AC411" s="28" t="e">
        <f t="shared" ca="1" si="169"/>
        <v>#NAME?</v>
      </c>
    </row>
    <row r="412" spans="1:29" x14ac:dyDescent="0.25">
      <c r="A412">
        <v>393</v>
      </c>
      <c r="B412">
        <v>3.93</v>
      </c>
      <c r="C412">
        <f t="shared" si="153"/>
        <v>6.93</v>
      </c>
      <c r="D412">
        <f t="shared" si="154"/>
        <v>-55.018914335221211</v>
      </c>
      <c r="E412">
        <f t="shared" si="155"/>
        <v>1915.8688638651993</v>
      </c>
      <c r="F412" s="23" t="e">
        <f t="shared" ca="1" si="170"/>
        <v>#NAME?</v>
      </c>
      <c r="G412">
        <f t="shared" si="156"/>
        <v>8</v>
      </c>
      <c r="H412">
        <f t="shared" si="157"/>
        <v>900</v>
      </c>
      <c r="I412" s="23">
        <f t="shared" si="158"/>
        <v>150.87467302938444</v>
      </c>
      <c r="J412">
        <f t="shared" si="159"/>
        <v>5.3024141423934787E-2</v>
      </c>
      <c r="K412" s="24" t="e">
        <f t="shared" ca="1" si="160"/>
        <v>#NAME?</v>
      </c>
      <c r="L412" s="23" t="e">
        <f t="shared" ca="1" si="152"/>
        <v>#NAME?</v>
      </c>
      <c r="M412" s="25" t="e">
        <f t="shared" ca="1" si="171"/>
        <v>#NAME?</v>
      </c>
      <c r="N412" s="26" t="e">
        <f ca="1">[1]!CEQUEL("ROCKET","AR",'Loomis-Task5(equations)'!$B$15,1,'Loomis-Task5(equations)'!$B$4,"Mass",3,"HTPB",90,"IPDI (ARC)",10,"AIR (500 K)",100,"OPT:FOX","O","OF",'Loomis-Task5(equations)'!M412,1,0,"CSTAR",FALSE,FALSE)</f>
        <v>#NAME?</v>
      </c>
      <c r="O412" s="26" t="e">
        <f t="shared" ca="1" si="161"/>
        <v>#NAME?</v>
      </c>
      <c r="P412" s="25" t="e">
        <f ca="1">[1]!CEQUEL("ROCKET","AR",'Loomis-Task5(equations)'!U412,1,'Loomis-Task5(equations)'!AC412,"Mass",3,"HTPB",90,"IPDI (ARC)",10,"AIR (500 K)",100,"OPT:FOX","O","OF",'Loomis-Task5(equations)'!M412,1,0,"ISPV",FALSE,FALSE)</f>
        <v>#NAME?</v>
      </c>
      <c r="Q412" s="23" t="e">
        <f t="shared" ca="1" si="162"/>
        <v>#NAME?</v>
      </c>
      <c r="R412" s="25" t="e">
        <f t="shared" ca="1" si="163"/>
        <v>#NAME?</v>
      </c>
      <c r="S412" s="23" t="e">
        <f t="shared" ca="1" si="175"/>
        <v>#NAME?</v>
      </c>
      <c r="T412" s="23" t="e">
        <f t="shared" ca="1" si="164"/>
        <v>#NAME?</v>
      </c>
      <c r="U412" s="25" t="e">
        <f t="shared" ca="1" si="174"/>
        <v>#NAME?</v>
      </c>
      <c r="V412" s="25" t="e">
        <f t="shared" ca="1" si="172"/>
        <v>#NAME?</v>
      </c>
      <c r="W412" s="25" t="e">
        <f t="shared" ca="1" si="165"/>
        <v>#NAME?</v>
      </c>
      <c r="X412" s="25" t="e">
        <f t="shared" ca="1" si="166"/>
        <v>#NAME?</v>
      </c>
      <c r="Y412" t="e">
        <f t="shared" ca="1" si="176"/>
        <v>#NAME?</v>
      </c>
      <c r="Z412" s="25" t="e">
        <f t="shared" ca="1" si="167"/>
        <v>#NAME?</v>
      </c>
      <c r="AA412" s="26" t="e">
        <f t="shared" ca="1" si="173"/>
        <v>#NAME?</v>
      </c>
      <c r="AB412" s="27" t="e">
        <f t="shared" ca="1" si="168"/>
        <v>#NAME?</v>
      </c>
      <c r="AC412" s="28" t="e">
        <f t="shared" ca="1" si="169"/>
        <v>#NAME?</v>
      </c>
    </row>
    <row r="413" spans="1:29" x14ac:dyDescent="0.25">
      <c r="A413">
        <v>394</v>
      </c>
      <c r="B413">
        <v>3.94</v>
      </c>
      <c r="C413">
        <f t="shared" si="153"/>
        <v>6.9399999999999995</v>
      </c>
      <c r="D413">
        <f t="shared" si="154"/>
        <v>-55.653524470714657</v>
      </c>
      <c r="E413">
        <f t="shared" si="155"/>
        <v>1918.6334654003583</v>
      </c>
      <c r="F413" s="23" t="e">
        <f t="shared" ca="1" si="170"/>
        <v>#NAME?</v>
      </c>
      <c r="G413">
        <f t="shared" si="156"/>
        <v>8</v>
      </c>
      <c r="H413">
        <f t="shared" si="157"/>
        <v>900</v>
      </c>
      <c r="I413" s="23">
        <f t="shared" si="158"/>
        <v>151.31041193043734</v>
      </c>
      <c r="J413">
        <f t="shared" si="159"/>
        <v>5.2871444191678482E-2</v>
      </c>
      <c r="K413" s="24" t="e">
        <f t="shared" ca="1" si="160"/>
        <v>#NAME?</v>
      </c>
      <c r="L413" s="23" t="e">
        <f t="shared" ca="1" si="152"/>
        <v>#NAME?</v>
      </c>
      <c r="M413" s="25" t="e">
        <f t="shared" ca="1" si="171"/>
        <v>#NAME?</v>
      </c>
      <c r="N413" s="26" t="e">
        <f ca="1">[1]!CEQUEL("ROCKET","AR",'Loomis-Task5(equations)'!$B$15,1,'Loomis-Task5(equations)'!$B$4,"Mass",3,"HTPB",90,"IPDI (ARC)",10,"AIR (500 K)",100,"OPT:FOX","O","OF",'Loomis-Task5(equations)'!M413,1,0,"CSTAR",FALSE,FALSE)</f>
        <v>#NAME?</v>
      </c>
      <c r="O413" s="26" t="e">
        <f t="shared" ca="1" si="161"/>
        <v>#NAME?</v>
      </c>
      <c r="P413" s="25" t="e">
        <f ca="1">[1]!CEQUEL("ROCKET","AR",'Loomis-Task5(equations)'!U413,1,'Loomis-Task5(equations)'!AC413,"Mass",3,"HTPB",90,"IPDI (ARC)",10,"AIR (500 K)",100,"OPT:FOX","O","OF",'Loomis-Task5(equations)'!M413,1,0,"ISPV",FALSE,FALSE)</f>
        <v>#NAME?</v>
      </c>
      <c r="Q413" s="23" t="e">
        <f t="shared" ca="1" si="162"/>
        <v>#NAME?</v>
      </c>
      <c r="R413" s="25" t="e">
        <f t="shared" ca="1" si="163"/>
        <v>#NAME?</v>
      </c>
      <c r="S413" s="23" t="e">
        <f t="shared" ca="1" si="175"/>
        <v>#NAME?</v>
      </c>
      <c r="T413" s="23" t="e">
        <f t="shared" ca="1" si="164"/>
        <v>#NAME?</v>
      </c>
      <c r="U413" s="25" t="e">
        <f t="shared" ca="1" si="174"/>
        <v>#NAME?</v>
      </c>
      <c r="V413" s="25" t="e">
        <f t="shared" ca="1" si="172"/>
        <v>#NAME?</v>
      </c>
      <c r="W413" s="25" t="e">
        <f t="shared" ca="1" si="165"/>
        <v>#NAME?</v>
      </c>
      <c r="X413" s="25" t="e">
        <f t="shared" ca="1" si="166"/>
        <v>#NAME?</v>
      </c>
      <c r="Y413" t="e">
        <f t="shared" ca="1" si="176"/>
        <v>#NAME?</v>
      </c>
      <c r="Z413" s="25" t="e">
        <f t="shared" ca="1" si="167"/>
        <v>#NAME?</v>
      </c>
      <c r="AA413" s="26" t="e">
        <f t="shared" ca="1" si="173"/>
        <v>#NAME?</v>
      </c>
      <c r="AB413" s="27" t="e">
        <f t="shared" ca="1" si="168"/>
        <v>#NAME?</v>
      </c>
      <c r="AC413" s="28" t="e">
        <f t="shared" ca="1" si="169"/>
        <v>#NAME?</v>
      </c>
    </row>
    <row r="414" spans="1:29" x14ac:dyDescent="0.25">
      <c r="A414">
        <v>395</v>
      </c>
      <c r="B414">
        <v>3.95</v>
      </c>
      <c r="C414">
        <f t="shared" si="153"/>
        <v>6.95</v>
      </c>
      <c r="D414">
        <f t="shared" si="154"/>
        <v>-56.289049689316279</v>
      </c>
      <c r="E414">
        <f t="shared" si="155"/>
        <v>1921.3980669355174</v>
      </c>
      <c r="F414" s="23" t="e">
        <f t="shared" ca="1" si="170"/>
        <v>#NAME?</v>
      </c>
      <c r="G414">
        <f t="shared" si="156"/>
        <v>8</v>
      </c>
      <c r="H414">
        <f t="shared" si="157"/>
        <v>900</v>
      </c>
      <c r="I414" s="23">
        <f t="shared" si="158"/>
        <v>151.74677915002098</v>
      </c>
      <c r="J414">
        <f t="shared" si="159"/>
        <v>5.2719405609861297E-2</v>
      </c>
      <c r="K414" s="24" t="e">
        <f t="shared" ca="1" si="160"/>
        <v>#NAME?</v>
      </c>
      <c r="L414" s="23" t="e">
        <f t="shared" ca="1" si="152"/>
        <v>#NAME?</v>
      </c>
      <c r="M414" s="25" t="e">
        <f t="shared" ca="1" si="171"/>
        <v>#NAME?</v>
      </c>
      <c r="N414" s="26" t="e">
        <f ca="1">[1]!CEQUEL("ROCKET","AR",'Loomis-Task5(equations)'!$B$15,1,'Loomis-Task5(equations)'!$B$4,"Mass",3,"HTPB",90,"IPDI (ARC)",10,"AIR (500 K)",100,"OPT:FOX","O","OF",'Loomis-Task5(equations)'!M414,1,0,"CSTAR",FALSE,FALSE)</f>
        <v>#NAME?</v>
      </c>
      <c r="O414" s="26" t="e">
        <f t="shared" ca="1" si="161"/>
        <v>#NAME?</v>
      </c>
      <c r="P414" s="25" t="e">
        <f ca="1">[1]!CEQUEL("ROCKET","AR",'Loomis-Task5(equations)'!U414,1,'Loomis-Task5(equations)'!AC414,"Mass",3,"HTPB",90,"IPDI (ARC)",10,"AIR (500 K)",100,"OPT:FOX","O","OF",'Loomis-Task5(equations)'!M414,1,0,"ISPV",FALSE,FALSE)</f>
        <v>#NAME?</v>
      </c>
      <c r="Q414" s="23" t="e">
        <f t="shared" ca="1" si="162"/>
        <v>#NAME?</v>
      </c>
      <c r="R414" s="25" t="e">
        <f t="shared" ca="1" si="163"/>
        <v>#NAME?</v>
      </c>
      <c r="S414" s="23" t="e">
        <f t="shared" ca="1" si="175"/>
        <v>#NAME?</v>
      </c>
      <c r="T414" s="23" t="e">
        <f t="shared" ca="1" si="164"/>
        <v>#NAME?</v>
      </c>
      <c r="U414" s="25" t="e">
        <f t="shared" ca="1" si="174"/>
        <v>#NAME?</v>
      </c>
      <c r="V414" s="25" t="e">
        <f t="shared" ca="1" si="172"/>
        <v>#NAME?</v>
      </c>
      <c r="W414" s="25" t="e">
        <f t="shared" ca="1" si="165"/>
        <v>#NAME?</v>
      </c>
      <c r="X414" s="25" t="e">
        <f t="shared" ca="1" si="166"/>
        <v>#NAME?</v>
      </c>
      <c r="Y414" t="e">
        <f t="shared" ca="1" si="176"/>
        <v>#NAME?</v>
      </c>
      <c r="Z414" s="25" t="e">
        <f t="shared" ca="1" si="167"/>
        <v>#NAME?</v>
      </c>
      <c r="AA414" s="26" t="e">
        <f t="shared" ca="1" si="173"/>
        <v>#NAME?</v>
      </c>
      <c r="AB414" s="27" t="e">
        <f t="shared" ca="1" si="168"/>
        <v>#NAME?</v>
      </c>
      <c r="AC414" s="28" t="e">
        <f t="shared" ca="1" si="169"/>
        <v>#NAME?</v>
      </c>
    </row>
    <row r="415" spans="1:29" x14ac:dyDescent="0.25">
      <c r="A415">
        <v>396</v>
      </c>
      <c r="B415">
        <v>3.96</v>
      </c>
      <c r="C415">
        <f t="shared" si="153"/>
        <v>6.96</v>
      </c>
      <c r="D415">
        <f t="shared" si="154"/>
        <v>-56.925489991025998</v>
      </c>
      <c r="E415">
        <f t="shared" si="155"/>
        <v>1924.1626684706766</v>
      </c>
      <c r="F415" s="23" t="e">
        <f t="shared" ca="1" si="170"/>
        <v>#NAME?</v>
      </c>
      <c r="G415">
        <f t="shared" si="156"/>
        <v>8</v>
      </c>
      <c r="H415">
        <f t="shared" si="157"/>
        <v>900</v>
      </c>
      <c r="I415" s="23">
        <f t="shared" si="158"/>
        <v>152.18377468813532</v>
      </c>
      <c r="J415">
        <f t="shared" si="159"/>
        <v>5.2568021895856569E-2</v>
      </c>
      <c r="K415" s="24" t="e">
        <f t="shared" ca="1" si="160"/>
        <v>#NAME?</v>
      </c>
      <c r="L415" s="23" t="e">
        <f t="shared" ca="1" si="152"/>
        <v>#NAME?</v>
      </c>
      <c r="M415" s="25" t="e">
        <f t="shared" ca="1" si="171"/>
        <v>#NAME?</v>
      </c>
      <c r="N415" s="26" t="e">
        <f ca="1">[1]!CEQUEL("ROCKET","AR",'Loomis-Task5(equations)'!$B$15,1,'Loomis-Task5(equations)'!$B$4,"Mass",3,"HTPB",90,"IPDI (ARC)",10,"AIR (500 K)",100,"OPT:FOX","O","OF",'Loomis-Task5(equations)'!M415,1,0,"CSTAR",FALSE,FALSE)</f>
        <v>#NAME?</v>
      </c>
      <c r="O415" s="26" t="e">
        <f t="shared" ca="1" si="161"/>
        <v>#NAME?</v>
      </c>
      <c r="P415" s="25" t="e">
        <f ca="1">[1]!CEQUEL("ROCKET","AR",'Loomis-Task5(equations)'!U415,1,'Loomis-Task5(equations)'!AC415,"Mass",3,"HTPB",90,"IPDI (ARC)",10,"AIR (500 K)",100,"OPT:FOX","O","OF",'Loomis-Task5(equations)'!M415,1,0,"ISPV",FALSE,FALSE)</f>
        <v>#NAME?</v>
      </c>
      <c r="Q415" s="23" t="e">
        <f t="shared" ca="1" si="162"/>
        <v>#NAME?</v>
      </c>
      <c r="R415" s="25" t="e">
        <f t="shared" ca="1" si="163"/>
        <v>#NAME?</v>
      </c>
      <c r="S415" s="23" t="e">
        <f t="shared" ca="1" si="175"/>
        <v>#NAME?</v>
      </c>
      <c r="T415" s="23" t="e">
        <f t="shared" ca="1" si="164"/>
        <v>#NAME?</v>
      </c>
      <c r="U415" s="25" t="e">
        <f t="shared" ca="1" si="174"/>
        <v>#NAME?</v>
      </c>
      <c r="V415" s="25" t="e">
        <f t="shared" ca="1" si="172"/>
        <v>#NAME?</v>
      </c>
      <c r="W415" s="25" t="e">
        <f t="shared" ca="1" si="165"/>
        <v>#NAME?</v>
      </c>
      <c r="X415" s="25" t="e">
        <f t="shared" ca="1" si="166"/>
        <v>#NAME?</v>
      </c>
      <c r="Y415" t="e">
        <f t="shared" ca="1" si="176"/>
        <v>#NAME?</v>
      </c>
      <c r="Z415" s="25" t="e">
        <f t="shared" ca="1" si="167"/>
        <v>#NAME?</v>
      </c>
      <c r="AA415" s="26" t="e">
        <f t="shared" ca="1" si="173"/>
        <v>#NAME?</v>
      </c>
      <c r="AB415" s="27" t="e">
        <f t="shared" ca="1" si="168"/>
        <v>#NAME?</v>
      </c>
      <c r="AC415" s="28" t="e">
        <f t="shared" ca="1" si="169"/>
        <v>#NAME?</v>
      </c>
    </row>
    <row r="416" spans="1:29" x14ac:dyDescent="0.25">
      <c r="A416">
        <v>397</v>
      </c>
      <c r="B416">
        <v>3.97</v>
      </c>
      <c r="C416">
        <f t="shared" si="153"/>
        <v>6.9700000000000006</v>
      </c>
      <c r="D416">
        <f t="shared" si="154"/>
        <v>-57.562845375843878</v>
      </c>
      <c r="E416">
        <f t="shared" si="155"/>
        <v>1926.9272700058357</v>
      </c>
      <c r="F416" s="23" t="e">
        <f t="shared" ca="1" si="170"/>
        <v>#NAME?</v>
      </c>
      <c r="G416">
        <f t="shared" si="156"/>
        <v>8</v>
      </c>
      <c r="H416">
        <f t="shared" si="157"/>
        <v>900</v>
      </c>
      <c r="I416" s="23">
        <f t="shared" si="158"/>
        <v>152.62139854478039</v>
      </c>
      <c r="J416">
        <f t="shared" si="159"/>
        <v>5.2417289294153159E-2</v>
      </c>
      <c r="K416" s="24" t="e">
        <f t="shared" ca="1" si="160"/>
        <v>#NAME?</v>
      </c>
      <c r="L416" s="23" t="e">
        <f t="shared" ca="1" si="152"/>
        <v>#NAME?</v>
      </c>
      <c r="M416" s="25" t="e">
        <f t="shared" ca="1" si="171"/>
        <v>#NAME?</v>
      </c>
      <c r="N416" s="26" t="e">
        <f ca="1">[1]!CEQUEL("ROCKET","AR",'Loomis-Task5(equations)'!$B$15,1,'Loomis-Task5(equations)'!$B$4,"Mass",3,"HTPB",90,"IPDI (ARC)",10,"AIR (500 K)",100,"OPT:FOX","O","OF",'Loomis-Task5(equations)'!M416,1,0,"CSTAR",FALSE,FALSE)</f>
        <v>#NAME?</v>
      </c>
      <c r="O416" s="26" t="e">
        <f t="shared" ca="1" si="161"/>
        <v>#NAME?</v>
      </c>
      <c r="P416" s="25" t="e">
        <f ca="1">[1]!CEQUEL("ROCKET","AR",'Loomis-Task5(equations)'!U416,1,'Loomis-Task5(equations)'!AC416,"Mass",3,"HTPB",90,"IPDI (ARC)",10,"AIR (500 K)",100,"OPT:FOX","O","OF",'Loomis-Task5(equations)'!M416,1,0,"ISPV",FALSE,FALSE)</f>
        <v>#NAME?</v>
      </c>
      <c r="Q416" s="23" t="e">
        <f t="shared" ca="1" si="162"/>
        <v>#NAME?</v>
      </c>
      <c r="R416" s="25" t="e">
        <f t="shared" ca="1" si="163"/>
        <v>#NAME?</v>
      </c>
      <c r="S416" s="23" t="e">
        <f t="shared" ca="1" si="175"/>
        <v>#NAME?</v>
      </c>
      <c r="T416" s="23" t="e">
        <f t="shared" ca="1" si="164"/>
        <v>#NAME?</v>
      </c>
      <c r="U416" s="25" t="e">
        <f t="shared" ca="1" si="174"/>
        <v>#NAME?</v>
      </c>
      <c r="V416" s="25" t="e">
        <f t="shared" ca="1" si="172"/>
        <v>#NAME?</v>
      </c>
      <c r="W416" s="25" t="e">
        <f t="shared" ca="1" si="165"/>
        <v>#NAME?</v>
      </c>
      <c r="X416" s="25" t="e">
        <f t="shared" ca="1" si="166"/>
        <v>#NAME?</v>
      </c>
      <c r="Y416" t="e">
        <f t="shared" ca="1" si="176"/>
        <v>#NAME?</v>
      </c>
      <c r="Z416" s="25" t="e">
        <f t="shared" ca="1" si="167"/>
        <v>#NAME?</v>
      </c>
      <c r="AA416" s="26" t="e">
        <f t="shared" ca="1" si="173"/>
        <v>#NAME?</v>
      </c>
      <c r="AB416" s="27" t="e">
        <f t="shared" ca="1" si="168"/>
        <v>#NAME?</v>
      </c>
      <c r="AC416" s="28" t="e">
        <f t="shared" ca="1" si="169"/>
        <v>#NAME?</v>
      </c>
    </row>
    <row r="417" spans="1:29" x14ac:dyDescent="0.25">
      <c r="A417">
        <v>398</v>
      </c>
      <c r="B417">
        <v>3.98</v>
      </c>
      <c r="C417">
        <f t="shared" si="153"/>
        <v>6.98</v>
      </c>
      <c r="D417">
        <f t="shared" si="154"/>
        <v>-58.201115843769877</v>
      </c>
      <c r="E417">
        <f t="shared" si="155"/>
        <v>1929.6918715409945</v>
      </c>
      <c r="F417" s="23" t="e">
        <f t="shared" ca="1" si="170"/>
        <v>#NAME?</v>
      </c>
      <c r="G417">
        <f t="shared" si="156"/>
        <v>8</v>
      </c>
      <c r="H417">
        <f t="shared" si="157"/>
        <v>900</v>
      </c>
      <c r="I417" s="23">
        <f t="shared" si="158"/>
        <v>153.05965071995618</v>
      </c>
      <c r="J417">
        <f t="shared" si="159"/>
        <v>5.2267204076122634E-2</v>
      </c>
      <c r="K417" s="24" t="e">
        <f t="shared" ca="1" si="160"/>
        <v>#NAME?</v>
      </c>
      <c r="L417" s="23" t="e">
        <f t="shared" ca="1" si="152"/>
        <v>#NAME?</v>
      </c>
      <c r="M417" s="25" t="e">
        <f t="shared" ca="1" si="171"/>
        <v>#NAME?</v>
      </c>
      <c r="N417" s="26" t="e">
        <f ca="1">[1]!CEQUEL("ROCKET","AR",'Loomis-Task5(equations)'!$B$15,1,'Loomis-Task5(equations)'!$B$4,"Mass",3,"HTPB",90,"IPDI (ARC)",10,"AIR (500 K)",100,"OPT:FOX","O","OF",'Loomis-Task5(equations)'!M417,1,0,"CSTAR",FALSE,FALSE)</f>
        <v>#NAME?</v>
      </c>
      <c r="O417" s="26" t="e">
        <f t="shared" ca="1" si="161"/>
        <v>#NAME?</v>
      </c>
      <c r="P417" s="25" t="e">
        <f ca="1">[1]!CEQUEL("ROCKET","AR",'Loomis-Task5(equations)'!U417,1,'Loomis-Task5(equations)'!AC417,"Mass",3,"HTPB",90,"IPDI (ARC)",10,"AIR (500 K)",100,"OPT:FOX","O","OF",'Loomis-Task5(equations)'!M417,1,0,"ISPV",FALSE,FALSE)</f>
        <v>#NAME?</v>
      </c>
      <c r="Q417" s="23" t="e">
        <f t="shared" ca="1" si="162"/>
        <v>#NAME?</v>
      </c>
      <c r="R417" s="25" t="e">
        <f t="shared" ca="1" si="163"/>
        <v>#NAME?</v>
      </c>
      <c r="S417" s="23" t="e">
        <f t="shared" ca="1" si="175"/>
        <v>#NAME?</v>
      </c>
      <c r="T417" s="23" t="e">
        <f t="shared" ca="1" si="164"/>
        <v>#NAME?</v>
      </c>
      <c r="U417" s="25" t="e">
        <f t="shared" ca="1" si="174"/>
        <v>#NAME?</v>
      </c>
      <c r="V417" s="25" t="e">
        <f t="shared" ca="1" si="172"/>
        <v>#NAME?</v>
      </c>
      <c r="W417" s="25" t="e">
        <f t="shared" ca="1" si="165"/>
        <v>#NAME?</v>
      </c>
      <c r="X417" s="25" t="e">
        <f t="shared" ca="1" si="166"/>
        <v>#NAME?</v>
      </c>
      <c r="Y417" t="e">
        <f t="shared" ca="1" si="176"/>
        <v>#NAME?</v>
      </c>
      <c r="Z417" s="25" t="e">
        <f t="shared" ca="1" si="167"/>
        <v>#NAME?</v>
      </c>
      <c r="AA417" s="26" t="e">
        <f t="shared" ca="1" si="173"/>
        <v>#NAME?</v>
      </c>
      <c r="AB417" s="27" t="e">
        <f t="shared" ca="1" si="168"/>
        <v>#NAME?</v>
      </c>
      <c r="AC417" s="28" t="e">
        <f t="shared" ca="1" si="169"/>
        <v>#NAME?</v>
      </c>
    </row>
    <row r="418" spans="1:29" x14ac:dyDescent="0.25">
      <c r="A418">
        <v>399</v>
      </c>
      <c r="B418">
        <v>3.99</v>
      </c>
      <c r="C418">
        <f t="shared" si="153"/>
        <v>6.99</v>
      </c>
      <c r="D418">
        <f t="shared" si="154"/>
        <v>-58.840301394804001</v>
      </c>
      <c r="E418">
        <f t="shared" si="155"/>
        <v>1932.4564730761538</v>
      </c>
      <c r="F418" s="23" t="e">
        <f t="shared" ca="1" si="170"/>
        <v>#NAME?</v>
      </c>
      <c r="G418">
        <f t="shared" si="156"/>
        <v>8</v>
      </c>
      <c r="H418">
        <f t="shared" si="157"/>
        <v>900</v>
      </c>
      <c r="I418" s="23">
        <f t="shared" si="158"/>
        <v>153.49853121366266</v>
      </c>
      <c r="J418">
        <f t="shared" si="159"/>
        <v>5.2117762539788608E-2</v>
      </c>
      <c r="K418" s="24" t="e">
        <f t="shared" ca="1" si="160"/>
        <v>#NAME?</v>
      </c>
      <c r="L418" s="23" t="e">
        <f t="shared" ca="1" si="152"/>
        <v>#NAME?</v>
      </c>
      <c r="M418" s="25" t="e">
        <f t="shared" ca="1" si="171"/>
        <v>#NAME?</v>
      </c>
      <c r="N418" s="26" t="e">
        <f ca="1">[1]!CEQUEL("ROCKET","AR",'Loomis-Task5(equations)'!$B$15,1,'Loomis-Task5(equations)'!$B$4,"Mass",3,"HTPB",90,"IPDI (ARC)",10,"AIR (500 K)",100,"OPT:FOX","O","OF",'Loomis-Task5(equations)'!M418,1,0,"CSTAR",FALSE,FALSE)</f>
        <v>#NAME?</v>
      </c>
      <c r="O418" s="26" t="e">
        <f t="shared" ca="1" si="161"/>
        <v>#NAME?</v>
      </c>
      <c r="P418" s="25" t="e">
        <f ca="1">[1]!CEQUEL("ROCKET","AR",'Loomis-Task5(equations)'!U418,1,'Loomis-Task5(equations)'!AC418,"Mass",3,"HTPB",90,"IPDI (ARC)",10,"AIR (500 K)",100,"OPT:FOX","O","OF",'Loomis-Task5(equations)'!M418,1,0,"ISPV",FALSE,FALSE)</f>
        <v>#NAME?</v>
      </c>
      <c r="Q418" s="23" t="e">
        <f t="shared" ca="1" si="162"/>
        <v>#NAME?</v>
      </c>
      <c r="R418" s="25" t="e">
        <f t="shared" ca="1" si="163"/>
        <v>#NAME?</v>
      </c>
      <c r="S418" s="23" t="e">
        <f t="shared" ca="1" si="175"/>
        <v>#NAME?</v>
      </c>
      <c r="T418" s="23" t="e">
        <f t="shared" ca="1" si="164"/>
        <v>#NAME?</v>
      </c>
      <c r="U418" s="25" t="e">
        <f t="shared" ca="1" si="174"/>
        <v>#NAME?</v>
      </c>
      <c r="V418" s="25" t="e">
        <f t="shared" ca="1" si="172"/>
        <v>#NAME?</v>
      </c>
      <c r="W418" s="25" t="e">
        <f t="shared" ca="1" si="165"/>
        <v>#NAME?</v>
      </c>
      <c r="X418" s="25" t="e">
        <f t="shared" ca="1" si="166"/>
        <v>#NAME?</v>
      </c>
      <c r="Y418" t="e">
        <f t="shared" ca="1" si="176"/>
        <v>#NAME?</v>
      </c>
      <c r="Z418" s="25" t="e">
        <f t="shared" ca="1" si="167"/>
        <v>#NAME?</v>
      </c>
      <c r="AA418" s="26" t="e">
        <f t="shared" ca="1" si="173"/>
        <v>#NAME?</v>
      </c>
      <c r="AB418" s="27" t="e">
        <f t="shared" ca="1" si="168"/>
        <v>#NAME?</v>
      </c>
      <c r="AC418" s="28" t="e">
        <f t="shared" ca="1" si="169"/>
        <v>#NAME?</v>
      </c>
    </row>
    <row r="419" spans="1:29" x14ac:dyDescent="0.25">
      <c r="A419">
        <v>400</v>
      </c>
      <c r="B419">
        <v>4</v>
      </c>
      <c r="C419">
        <f t="shared" si="153"/>
        <v>7</v>
      </c>
      <c r="D419">
        <f t="shared" si="154"/>
        <v>-59.480402028946266</v>
      </c>
      <c r="E419">
        <f t="shared" si="155"/>
        <v>1935.2210746113126</v>
      </c>
      <c r="F419" s="23" t="e">
        <f t="shared" ca="1" si="170"/>
        <v>#NAME?</v>
      </c>
      <c r="G419">
        <f t="shared" si="156"/>
        <v>8</v>
      </c>
      <c r="H419">
        <f t="shared" si="157"/>
        <v>900</v>
      </c>
      <c r="I419" s="23">
        <f t="shared" si="158"/>
        <v>153.93804002589985</v>
      </c>
      <c r="J419">
        <f t="shared" si="159"/>
        <v>5.1968961009598483E-2</v>
      </c>
      <c r="K419" s="24" t="e">
        <f t="shared" ca="1" si="160"/>
        <v>#NAME?</v>
      </c>
      <c r="L419" s="23" t="e">
        <f t="shared" ca="1" si="152"/>
        <v>#NAME?</v>
      </c>
      <c r="M419" s="25" t="e">
        <f t="shared" ca="1" si="171"/>
        <v>#NAME?</v>
      </c>
      <c r="N419" s="26" t="e">
        <f ca="1">[1]!CEQUEL("ROCKET","AR",'Loomis-Task5(equations)'!$B$15,1,'Loomis-Task5(equations)'!$B$4,"Mass",3,"HTPB",90,"IPDI (ARC)",10,"AIR (500 K)",100,"OPT:FOX","O","OF",'Loomis-Task5(equations)'!M419,1,0,"CSTAR",FALSE,FALSE)</f>
        <v>#NAME?</v>
      </c>
      <c r="O419" s="26" t="e">
        <f t="shared" ca="1" si="161"/>
        <v>#NAME?</v>
      </c>
      <c r="P419" s="25" t="e">
        <f ca="1">[1]!CEQUEL("ROCKET","AR",'Loomis-Task5(equations)'!U419,1,'Loomis-Task5(equations)'!AC419,"Mass",3,"HTPB",90,"IPDI (ARC)",10,"AIR (500 K)",100,"OPT:FOX","O","OF",'Loomis-Task5(equations)'!M419,1,0,"ISPV",FALSE,FALSE)</f>
        <v>#NAME?</v>
      </c>
      <c r="Q419" s="23" t="e">
        <f t="shared" ca="1" si="162"/>
        <v>#NAME?</v>
      </c>
      <c r="R419" s="25" t="e">
        <f t="shared" ca="1" si="163"/>
        <v>#NAME?</v>
      </c>
      <c r="S419" s="23" t="e">
        <f t="shared" ca="1" si="175"/>
        <v>#NAME?</v>
      </c>
      <c r="T419" s="23" t="e">
        <f t="shared" ca="1" si="164"/>
        <v>#NAME?</v>
      </c>
      <c r="U419" s="25" t="e">
        <f t="shared" ca="1" si="174"/>
        <v>#NAME?</v>
      </c>
      <c r="V419" s="25" t="e">
        <f t="shared" ca="1" si="172"/>
        <v>#NAME?</v>
      </c>
      <c r="W419" s="25" t="e">
        <f t="shared" ca="1" si="165"/>
        <v>#NAME?</v>
      </c>
      <c r="X419" s="25" t="e">
        <f t="shared" ca="1" si="166"/>
        <v>#NAME?</v>
      </c>
      <c r="Y419" t="e">
        <f t="shared" ca="1" si="176"/>
        <v>#NAME?</v>
      </c>
      <c r="Z419" s="25" t="e">
        <f t="shared" ca="1" si="167"/>
        <v>#NAME?</v>
      </c>
      <c r="AA419" s="26" t="e">
        <f t="shared" ca="1" si="173"/>
        <v>#NAME?</v>
      </c>
      <c r="AB419" s="27" t="e">
        <f t="shared" ca="1" si="168"/>
        <v>#NAME?</v>
      </c>
      <c r="AC419" s="28" t="e">
        <f t="shared" ca="1" si="169"/>
        <v>#NAME?</v>
      </c>
    </row>
    <row r="420" spans="1:29" x14ac:dyDescent="0.25">
      <c r="A420">
        <v>401</v>
      </c>
      <c r="B420">
        <v>4.01</v>
      </c>
      <c r="C420">
        <f t="shared" si="153"/>
        <v>7.01</v>
      </c>
      <c r="D420">
        <f t="shared" si="154"/>
        <v>-60.121417746196663</v>
      </c>
      <c r="E420">
        <f t="shared" si="155"/>
        <v>1937.9856761464714</v>
      </c>
      <c r="F420" s="23" t="e">
        <f t="shared" ca="1" si="170"/>
        <v>#NAME?</v>
      </c>
      <c r="G420">
        <f t="shared" si="156"/>
        <v>8</v>
      </c>
      <c r="H420">
        <f t="shared" si="157"/>
        <v>900</v>
      </c>
      <c r="I420" s="23">
        <f t="shared" si="158"/>
        <v>154.37817715666779</v>
      </c>
      <c r="J420">
        <f t="shared" si="159"/>
        <v>5.1820795836197434E-2</v>
      </c>
      <c r="K420" s="24" t="e">
        <f t="shared" ca="1" si="160"/>
        <v>#NAME?</v>
      </c>
      <c r="L420" s="23" t="e">
        <f t="shared" ca="1" si="152"/>
        <v>#NAME?</v>
      </c>
      <c r="M420" s="25" t="e">
        <f t="shared" ca="1" si="171"/>
        <v>#NAME?</v>
      </c>
      <c r="N420" s="26" t="e">
        <f ca="1">[1]!CEQUEL("ROCKET","AR",'Loomis-Task5(equations)'!$B$15,1,'Loomis-Task5(equations)'!$B$4,"Mass",3,"HTPB",90,"IPDI (ARC)",10,"AIR (500 K)",100,"OPT:FOX","O","OF",'Loomis-Task5(equations)'!M420,1,0,"CSTAR",FALSE,FALSE)</f>
        <v>#NAME?</v>
      </c>
      <c r="O420" s="26" t="e">
        <f t="shared" ca="1" si="161"/>
        <v>#NAME?</v>
      </c>
      <c r="P420" s="25" t="e">
        <f ca="1">[1]!CEQUEL("ROCKET","AR",'Loomis-Task5(equations)'!U420,1,'Loomis-Task5(equations)'!AC420,"Mass",3,"HTPB",90,"IPDI (ARC)",10,"AIR (500 K)",100,"OPT:FOX","O","OF",'Loomis-Task5(equations)'!M420,1,0,"ISPV",FALSE,FALSE)</f>
        <v>#NAME?</v>
      </c>
      <c r="Q420" s="23" t="e">
        <f t="shared" ca="1" si="162"/>
        <v>#NAME?</v>
      </c>
      <c r="R420" s="25" t="e">
        <f t="shared" ca="1" si="163"/>
        <v>#NAME?</v>
      </c>
      <c r="S420" s="23" t="e">
        <f t="shared" ca="1" si="175"/>
        <v>#NAME?</v>
      </c>
      <c r="T420" s="23" t="e">
        <f t="shared" ca="1" si="164"/>
        <v>#NAME?</v>
      </c>
      <c r="U420" s="25" t="e">
        <f t="shared" ca="1" si="174"/>
        <v>#NAME?</v>
      </c>
      <c r="V420" s="25" t="e">
        <f t="shared" ca="1" si="172"/>
        <v>#NAME?</v>
      </c>
      <c r="W420" s="25" t="e">
        <f t="shared" ca="1" si="165"/>
        <v>#NAME?</v>
      </c>
      <c r="X420" s="25" t="e">
        <f t="shared" ca="1" si="166"/>
        <v>#NAME?</v>
      </c>
      <c r="Y420" t="e">
        <f t="shared" ca="1" si="176"/>
        <v>#NAME?</v>
      </c>
      <c r="Z420" s="25" t="e">
        <f t="shared" ca="1" si="167"/>
        <v>#NAME?</v>
      </c>
      <c r="AA420" s="26" t="e">
        <f t="shared" ca="1" si="173"/>
        <v>#NAME?</v>
      </c>
      <c r="AB420" s="27" t="e">
        <f t="shared" ca="1" si="168"/>
        <v>#NAME?</v>
      </c>
      <c r="AC420" s="28" t="e">
        <f t="shared" ca="1" si="169"/>
        <v>#NAME?</v>
      </c>
    </row>
    <row r="421" spans="1:29" x14ac:dyDescent="0.25">
      <c r="A421">
        <v>402</v>
      </c>
      <c r="B421">
        <v>4.0199999999999996</v>
      </c>
      <c r="C421">
        <f t="shared" si="153"/>
        <v>7.02</v>
      </c>
      <c r="D421">
        <f t="shared" si="154"/>
        <v>-60.7633485465552</v>
      </c>
      <c r="E421">
        <f t="shared" si="155"/>
        <v>1940.7502776816305</v>
      </c>
      <c r="F421" s="23" t="e">
        <f t="shared" ca="1" si="170"/>
        <v>#NAME?</v>
      </c>
      <c r="G421">
        <f t="shared" si="156"/>
        <v>8</v>
      </c>
      <c r="H421">
        <f t="shared" si="157"/>
        <v>900</v>
      </c>
      <c r="I421" s="23">
        <f t="shared" si="158"/>
        <v>154.81894260596641</v>
      </c>
      <c r="J421">
        <f t="shared" si="159"/>
        <v>5.1673263396204698E-2</v>
      </c>
      <c r="K421" s="24" t="e">
        <f t="shared" ca="1" si="160"/>
        <v>#NAME?</v>
      </c>
      <c r="L421" s="23" t="e">
        <f t="shared" ca="1" si="152"/>
        <v>#NAME?</v>
      </c>
      <c r="M421" s="25" t="e">
        <f t="shared" ca="1" si="171"/>
        <v>#NAME?</v>
      </c>
      <c r="N421" s="26" t="e">
        <f ca="1">[1]!CEQUEL("ROCKET","AR",'Loomis-Task5(equations)'!$B$15,1,'Loomis-Task5(equations)'!$B$4,"Mass",3,"HTPB",90,"IPDI (ARC)",10,"AIR (500 K)",100,"OPT:FOX","O","OF",'Loomis-Task5(equations)'!M421,1,0,"CSTAR",FALSE,FALSE)</f>
        <v>#NAME?</v>
      </c>
      <c r="O421" s="26" t="e">
        <f t="shared" ca="1" si="161"/>
        <v>#NAME?</v>
      </c>
      <c r="P421" s="25" t="e">
        <f ca="1">[1]!CEQUEL("ROCKET","AR",'Loomis-Task5(equations)'!U421,1,'Loomis-Task5(equations)'!AC421,"Mass",3,"HTPB",90,"IPDI (ARC)",10,"AIR (500 K)",100,"OPT:FOX","O","OF",'Loomis-Task5(equations)'!M421,1,0,"ISPV",FALSE,FALSE)</f>
        <v>#NAME?</v>
      </c>
      <c r="Q421" s="23" t="e">
        <f t="shared" ca="1" si="162"/>
        <v>#NAME?</v>
      </c>
      <c r="R421" s="25" t="e">
        <f t="shared" ca="1" si="163"/>
        <v>#NAME?</v>
      </c>
      <c r="S421" s="23" t="e">
        <f t="shared" ca="1" si="175"/>
        <v>#NAME?</v>
      </c>
      <c r="T421" s="23" t="e">
        <f t="shared" ca="1" si="164"/>
        <v>#NAME?</v>
      </c>
      <c r="U421" s="25" t="e">
        <f t="shared" ca="1" si="174"/>
        <v>#NAME?</v>
      </c>
      <c r="V421" s="25" t="e">
        <f t="shared" ca="1" si="172"/>
        <v>#NAME?</v>
      </c>
      <c r="W421" s="25" t="e">
        <f t="shared" ca="1" si="165"/>
        <v>#NAME?</v>
      </c>
      <c r="X421" s="25" t="e">
        <f t="shared" ca="1" si="166"/>
        <v>#NAME?</v>
      </c>
      <c r="Y421" t="e">
        <f t="shared" ca="1" si="176"/>
        <v>#NAME?</v>
      </c>
      <c r="Z421" s="25" t="e">
        <f t="shared" ca="1" si="167"/>
        <v>#NAME?</v>
      </c>
      <c r="AA421" s="26" t="e">
        <f t="shared" ca="1" si="173"/>
        <v>#NAME?</v>
      </c>
      <c r="AB421" s="27" t="e">
        <f t="shared" ca="1" si="168"/>
        <v>#NAME?</v>
      </c>
      <c r="AC421" s="28" t="e">
        <f t="shared" ca="1" si="169"/>
        <v>#NAME?</v>
      </c>
    </row>
    <row r="422" spans="1:29" x14ac:dyDescent="0.25">
      <c r="A422">
        <v>403</v>
      </c>
      <c r="B422">
        <v>4.03</v>
      </c>
      <c r="C422">
        <f t="shared" si="153"/>
        <v>7.03</v>
      </c>
      <c r="D422">
        <f t="shared" si="154"/>
        <v>-61.406194430021934</v>
      </c>
      <c r="E422">
        <f t="shared" si="155"/>
        <v>1943.5148792167897</v>
      </c>
      <c r="F422" s="23" t="e">
        <f t="shared" ca="1" si="170"/>
        <v>#NAME?</v>
      </c>
      <c r="G422">
        <f t="shared" si="156"/>
        <v>8</v>
      </c>
      <c r="H422">
        <f t="shared" si="157"/>
        <v>900</v>
      </c>
      <c r="I422" s="23">
        <f t="shared" si="158"/>
        <v>155.26033637379581</v>
      </c>
      <c r="J422">
        <f t="shared" si="159"/>
        <v>5.1526360091991963E-2</v>
      </c>
      <c r="K422" s="24" t="e">
        <f t="shared" ca="1" si="160"/>
        <v>#NAME?</v>
      </c>
      <c r="L422" s="23" t="e">
        <f t="shared" ca="1" si="152"/>
        <v>#NAME?</v>
      </c>
      <c r="M422" s="25" t="e">
        <f t="shared" ca="1" si="171"/>
        <v>#NAME?</v>
      </c>
      <c r="N422" s="26" t="e">
        <f ca="1">[1]!CEQUEL("ROCKET","AR",'Loomis-Task5(equations)'!$B$15,1,'Loomis-Task5(equations)'!$B$4,"Mass",3,"HTPB",90,"IPDI (ARC)",10,"AIR (500 K)",100,"OPT:FOX","O","OF",'Loomis-Task5(equations)'!M422,1,0,"CSTAR",FALSE,FALSE)</f>
        <v>#NAME?</v>
      </c>
      <c r="O422" s="26" t="e">
        <f t="shared" ca="1" si="161"/>
        <v>#NAME?</v>
      </c>
      <c r="P422" s="25" t="e">
        <f ca="1">[1]!CEQUEL("ROCKET","AR",'Loomis-Task5(equations)'!U422,1,'Loomis-Task5(equations)'!AC422,"Mass",3,"HTPB",90,"IPDI (ARC)",10,"AIR (500 K)",100,"OPT:FOX","O","OF",'Loomis-Task5(equations)'!M422,1,0,"ISPV",FALSE,FALSE)</f>
        <v>#NAME?</v>
      </c>
      <c r="Q422" s="23" t="e">
        <f t="shared" ca="1" si="162"/>
        <v>#NAME?</v>
      </c>
      <c r="R422" s="25" t="e">
        <f t="shared" ca="1" si="163"/>
        <v>#NAME?</v>
      </c>
      <c r="S422" s="23" t="e">
        <f t="shared" ca="1" si="175"/>
        <v>#NAME?</v>
      </c>
      <c r="T422" s="23" t="e">
        <f t="shared" ca="1" si="164"/>
        <v>#NAME?</v>
      </c>
      <c r="U422" s="25" t="e">
        <f t="shared" ca="1" si="174"/>
        <v>#NAME?</v>
      </c>
      <c r="V422" s="25" t="e">
        <f t="shared" ca="1" si="172"/>
        <v>#NAME?</v>
      </c>
      <c r="W422" s="25" t="e">
        <f t="shared" ca="1" si="165"/>
        <v>#NAME?</v>
      </c>
      <c r="X422" s="25" t="e">
        <f t="shared" ca="1" si="166"/>
        <v>#NAME?</v>
      </c>
      <c r="Y422" t="e">
        <f t="shared" ca="1" si="176"/>
        <v>#NAME?</v>
      </c>
      <c r="Z422" s="25" t="e">
        <f t="shared" ca="1" si="167"/>
        <v>#NAME?</v>
      </c>
      <c r="AA422" s="26" t="e">
        <f t="shared" ca="1" si="173"/>
        <v>#NAME?</v>
      </c>
      <c r="AB422" s="27" t="e">
        <f t="shared" ca="1" si="168"/>
        <v>#NAME?</v>
      </c>
      <c r="AC422" s="28" t="e">
        <f t="shared" ca="1" si="169"/>
        <v>#NAME?</v>
      </c>
    </row>
    <row r="423" spans="1:29" x14ac:dyDescent="0.25">
      <c r="A423">
        <v>404</v>
      </c>
      <c r="B423">
        <v>4.04</v>
      </c>
      <c r="C423">
        <f t="shared" si="153"/>
        <v>7.04</v>
      </c>
      <c r="D423">
        <f t="shared" si="154"/>
        <v>-62.049955396596737</v>
      </c>
      <c r="E423">
        <f t="shared" si="155"/>
        <v>1946.2794807519485</v>
      </c>
      <c r="F423" s="23" t="e">
        <f t="shared" ca="1" si="170"/>
        <v>#NAME?</v>
      </c>
      <c r="G423">
        <f t="shared" si="156"/>
        <v>8</v>
      </c>
      <c r="H423">
        <f t="shared" si="157"/>
        <v>900</v>
      </c>
      <c r="I423" s="23">
        <f t="shared" si="158"/>
        <v>155.70235846015589</v>
      </c>
      <c r="J423">
        <f t="shared" si="159"/>
        <v>5.1380082351464143E-2</v>
      </c>
      <c r="K423" s="24" t="e">
        <f t="shared" ca="1" si="160"/>
        <v>#NAME?</v>
      </c>
      <c r="L423" s="23" t="e">
        <f t="shared" ca="1" si="152"/>
        <v>#NAME?</v>
      </c>
      <c r="M423" s="25" t="e">
        <f t="shared" ca="1" si="171"/>
        <v>#NAME?</v>
      </c>
      <c r="N423" s="26" t="e">
        <f ca="1">[1]!CEQUEL("ROCKET","AR",'Loomis-Task5(equations)'!$B$15,1,'Loomis-Task5(equations)'!$B$4,"Mass",3,"HTPB",90,"IPDI (ARC)",10,"AIR (500 K)",100,"OPT:FOX","O","OF",'Loomis-Task5(equations)'!M423,1,0,"CSTAR",FALSE,FALSE)</f>
        <v>#NAME?</v>
      </c>
      <c r="O423" s="26" t="e">
        <f t="shared" ca="1" si="161"/>
        <v>#NAME?</v>
      </c>
      <c r="P423" s="25" t="e">
        <f ca="1">[1]!CEQUEL("ROCKET","AR",'Loomis-Task5(equations)'!U423,1,'Loomis-Task5(equations)'!AC423,"Mass",3,"HTPB",90,"IPDI (ARC)",10,"AIR (500 K)",100,"OPT:FOX","O","OF",'Loomis-Task5(equations)'!M423,1,0,"ISPV",FALSE,FALSE)</f>
        <v>#NAME?</v>
      </c>
      <c r="Q423" s="23" t="e">
        <f t="shared" ca="1" si="162"/>
        <v>#NAME?</v>
      </c>
      <c r="R423" s="25" t="e">
        <f t="shared" ca="1" si="163"/>
        <v>#NAME?</v>
      </c>
      <c r="S423" s="23" t="e">
        <f t="shared" ca="1" si="175"/>
        <v>#NAME?</v>
      </c>
      <c r="T423" s="23" t="e">
        <f t="shared" ca="1" si="164"/>
        <v>#NAME?</v>
      </c>
      <c r="U423" s="25" t="e">
        <f t="shared" ca="1" si="174"/>
        <v>#NAME?</v>
      </c>
      <c r="V423" s="25" t="e">
        <f t="shared" ca="1" si="172"/>
        <v>#NAME?</v>
      </c>
      <c r="W423" s="25" t="e">
        <f t="shared" ca="1" si="165"/>
        <v>#NAME?</v>
      </c>
      <c r="X423" s="25" t="e">
        <f t="shared" ca="1" si="166"/>
        <v>#NAME?</v>
      </c>
      <c r="Y423" t="e">
        <f t="shared" ca="1" si="176"/>
        <v>#NAME?</v>
      </c>
      <c r="Z423" s="25" t="e">
        <f t="shared" ca="1" si="167"/>
        <v>#NAME?</v>
      </c>
      <c r="AA423" s="26" t="e">
        <f t="shared" ca="1" si="173"/>
        <v>#NAME?</v>
      </c>
      <c r="AB423" s="27" t="e">
        <f t="shared" ca="1" si="168"/>
        <v>#NAME?</v>
      </c>
      <c r="AC423" s="28" t="e">
        <f t="shared" ca="1" si="169"/>
        <v>#NAME?</v>
      </c>
    </row>
    <row r="424" spans="1:29" x14ac:dyDescent="0.25">
      <c r="A424">
        <v>405</v>
      </c>
      <c r="B424">
        <v>4.05</v>
      </c>
      <c r="C424">
        <f t="shared" si="153"/>
        <v>7.05</v>
      </c>
      <c r="D424">
        <f t="shared" si="154"/>
        <v>-62.694631446279715</v>
      </c>
      <c r="E424">
        <f t="shared" si="155"/>
        <v>1949.0440822871078</v>
      </c>
      <c r="F424" s="23" t="e">
        <f t="shared" ca="1" si="170"/>
        <v>#NAME?</v>
      </c>
      <c r="G424">
        <f t="shared" si="156"/>
        <v>8</v>
      </c>
      <c r="H424">
        <f t="shared" si="157"/>
        <v>900</v>
      </c>
      <c r="I424" s="23">
        <f t="shared" si="158"/>
        <v>156.14500886504669</v>
      </c>
      <c r="J424">
        <f t="shared" si="159"/>
        <v>5.1234426627842174E-2</v>
      </c>
      <c r="K424" s="24" t="e">
        <f t="shared" ca="1" si="160"/>
        <v>#NAME?</v>
      </c>
      <c r="L424" s="23" t="e">
        <f t="shared" ca="1" si="152"/>
        <v>#NAME?</v>
      </c>
      <c r="M424" s="25" t="e">
        <f t="shared" ca="1" si="171"/>
        <v>#NAME?</v>
      </c>
      <c r="N424" s="26" t="e">
        <f ca="1">[1]!CEQUEL("ROCKET","AR",'Loomis-Task5(equations)'!$B$15,1,'Loomis-Task5(equations)'!$B$4,"Mass",3,"HTPB",90,"IPDI (ARC)",10,"AIR (500 K)",100,"OPT:FOX","O","OF",'Loomis-Task5(equations)'!M424,1,0,"CSTAR",FALSE,FALSE)</f>
        <v>#NAME?</v>
      </c>
      <c r="O424" s="26" t="e">
        <f t="shared" ca="1" si="161"/>
        <v>#NAME?</v>
      </c>
      <c r="P424" s="25" t="e">
        <f ca="1">[1]!CEQUEL("ROCKET","AR",'Loomis-Task5(equations)'!U424,1,'Loomis-Task5(equations)'!AC424,"Mass",3,"HTPB",90,"IPDI (ARC)",10,"AIR (500 K)",100,"OPT:FOX","O","OF",'Loomis-Task5(equations)'!M424,1,0,"ISPV",FALSE,FALSE)</f>
        <v>#NAME?</v>
      </c>
      <c r="Q424" s="23" t="e">
        <f t="shared" ca="1" si="162"/>
        <v>#NAME?</v>
      </c>
      <c r="R424" s="25" t="e">
        <f t="shared" ca="1" si="163"/>
        <v>#NAME?</v>
      </c>
      <c r="S424" s="23" t="e">
        <f t="shared" ca="1" si="175"/>
        <v>#NAME?</v>
      </c>
      <c r="T424" s="23" t="e">
        <f t="shared" ca="1" si="164"/>
        <v>#NAME?</v>
      </c>
      <c r="U424" s="25" t="e">
        <f t="shared" ca="1" si="174"/>
        <v>#NAME?</v>
      </c>
      <c r="V424" s="25" t="e">
        <f t="shared" ca="1" si="172"/>
        <v>#NAME?</v>
      </c>
      <c r="W424" s="25" t="e">
        <f t="shared" ca="1" si="165"/>
        <v>#NAME?</v>
      </c>
      <c r="X424" s="25" t="e">
        <f t="shared" ca="1" si="166"/>
        <v>#NAME?</v>
      </c>
      <c r="Y424" t="e">
        <f t="shared" ca="1" si="176"/>
        <v>#NAME?</v>
      </c>
      <c r="Z424" s="25" t="e">
        <f t="shared" ca="1" si="167"/>
        <v>#NAME?</v>
      </c>
      <c r="AA424" s="26" t="e">
        <f t="shared" ca="1" si="173"/>
        <v>#NAME?</v>
      </c>
      <c r="AB424" s="27" t="e">
        <f t="shared" ca="1" si="168"/>
        <v>#NAME?</v>
      </c>
      <c r="AC424" s="28" t="e">
        <f t="shared" ca="1" si="169"/>
        <v>#NAME?</v>
      </c>
    </row>
    <row r="425" spans="1:29" x14ac:dyDescent="0.25">
      <c r="A425">
        <v>406</v>
      </c>
      <c r="B425">
        <v>4.0599999999999996</v>
      </c>
      <c r="C425">
        <f t="shared" si="153"/>
        <v>7.06</v>
      </c>
      <c r="D425">
        <f t="shared" si="154"/>
        <v>-63.340222579070783</v>
      </c>
      <c r="E425">
        <f t="shared" si="155"/>
        <v>1951.8086838222666</v>
      </c>
      <c r="F425" s="23" t="e">
        <f t="shared" ca="1" si="170"/>
        <v>#NAME?</v>
      </c>
      <c r="G425">
        <f t="shared" si="156"/>
        <v>8</v>
      </c>
      <c r="H425">
        <f t="shared" si="157"/>
        <v>900</v>
      </c>
      <c r="I425" s="23">
        <f t="shared" si="158"/>
        <v>156.58828758846821</v>
      </c>
      <c r="J425">
        <f t="shared" si="159"/>
        <v>5.1089389399447988E-2</v>
      </c>
      <c r="K425" s="24" t="e">
        <f t="shared" ca="1" si="160"/>
        <v>#NAME?</v>
      </c>
      <c r="L425" s="23" t="e">
        <f t="shared" ca="1" si="152"/>
        <v>#NAME?</v>
      </c>
      <c r="M425" s="25" t="e">
        <f t="shared" ca="1" si="171"/>
        <v>#NAME?</v>
      </c>
      <c r="N425" s="26" t="e">
        <f ca="1">[1]!CEQUEL("ROCKET","AR",'Loomis-Task5(equations)'!$B$15,1,'Loomis-Task5(equations)'!$B$4,"Mass",3,"HTPB",90,"IPDI (ARC)",10,"AIR (500 K)",100,"OPT:FOX","O","OF",'Loomis-Task5(equations)'!M425,1,0,"CSTAR",FALSE,FALSE)</f>
        <v>#NAME?</v>
      </c>
      <c r="O425" s="26" t="e">
        <f t="shared" ca="1" si="161"/>
        <v>#NAME?</v>
      </c>
      <c r="P425" s="25" t="e">
        <f ca="1">[1]!CEQUEL("ROCKET","AR",'Loomis-Task5(equations)'!U425,1,'Loomis-Task5(equations)'!AC425,"Mass",3,"HTPB",90,"IPDI (ARC)",10,"AIR (500 K)",100,"OPT:FOX","O","OF",'Loomis-Task5(equations)'!M425,1,0,"ISPV",FALSE,FALSE)</f>
        <v>#NAME?</v>
      </c>
      <c r="Q425" s="23" t="e">
        <f t="shared" ca="1" si="162"/>
        <v>#NAME?</v>
      </c>
      <c r="R425" s="25" t="e">
        <f t="shared" ca="1" si="163"/>
        <v>#NAME?</v>
      </c>
      <c r="S425" s="23" t="e">
        <f t="shared" ca="1" si="175"/>
        <v>#NAME?</v>
      </c>
      <c r="T425" s="23" t="e">
        <f t="shared" ca="1" si="164"/>
        <v>#NAME?</v>
      </c>
      <c r="U425" s="25" t="e">
        <f t="shared" ca="1" si="174"/>
        <v>#NAME?</v>
      </c>
      <c r="V425" s="25" t="e">
        <f t="shared" ca="1" si="172"/>
        <v>#NAME?</v>
      </c>
      <c r="W425" s="25" t="e">
        <f t="shared" ca="1" si="165"/>
        <v>#NAME?</v>
      </c>
      <c r="X425" s="25" t="e">
        <f t="shared" ca="1" si="166"/>
        <v>#NAME?</v>
      </c>
      <c r="Y425" t="e">
        <f t="shared" ca="1" si="176"/>
        <v>#NAME?</v>
      </c>
      <c r="Z425" s="25" t="e">
        <f t="shared" ca="1" si="167"/>
        <v>#NAME?</v>
      </c>
      <c r="AA425" s="26" t="e">
        <f t="shared" ca="1" si="173"/>
        <v>#NAME?</v>
      </c>
      <c r="AB425" s="27" t="e">
        <f t="shared" ca="1" si="168"/>
        <v>#NAME?</v>
      </c>
      <c r="AC425" s="28" t="e">
        <f t="shared" ca="1" si="169"/>
        <v>#NAME?</v>
      </c>
    </row>
    <row r="426" spans="1:29" x14ac:dyDescent="0.25">
      <c r="A426">
        <v>407</v>
      </c>
      <c r="B426">
        <v>4.07</v>
      </c>
      <c r="C426">
        <f t="shared" si="153"/>
        <v>7.07</v>
      </c>
      <c r="D426">
        <f t="shared" si="154"/>
        <v>-63.986728794970062</v>
      </c>
      <c r="E426">
        <f t="shared" si="155"/>
        <v>1954.5732853574257</v>
      </c>
      <c r="F426" s="23" t="e">
        <f t="shared" ca="1" si="170"/>
        <v>#NAME?</v>
      </c>
      <c r="G426">
        <f t="shared" si="156"/>
        <v>8</v>
      </c>
      <c r="H426">
        <f t="shared" si="157"/>
        <v>900</v>
      </c>
      <c r="I426" s="23">
        <f t="shared" si="158"/>
        <v>157.03219463042046</v>
      </c>
      <c r="J426">
        <f t="shared" si="159"/>
        <v>5.0944967169491692E-2</v>
      </c>
      <c r="K426" s="24" t="e">
        <f t="shared" ca="1" si="160"/>
        <v>#NAME?</v>
      </c>
      <c r="L426" s="23" t="e">
        <f t="shared" ca="1" si="152"/>
        <v>#NAME?</v>
      </c>
      <c r="M426" s="25" t="e">
        <f t="shared" ca="1" si="171"/>
        <v>#NAME?</v>
      </c>
      <c r="N426" s="26" t="e">
        <f ca="1">[1]!CEQUEL("ROCKET","AR",'Loomis-Task5(equations)'!$B$15,1,'Loomis-Task5(equations)'!$B$4,"Mass",3,"HTPB",90,"IPDI (ARC)",10,"AIR (500 K)",100,"OPT:FOX","O","OF",'Loomis-Task5(equations)'!M426,1,0,"CSTAR",FALSE,FALSE)</f>
        <v>#NAME?</v>
      </c>
      <c r="O426" s="26" t="e">
        <f t="shared" ca="1" si="161"/>
        <v>#NAME?</v>
      </c>
      <c r="P426" s="25" t="e">
        <f ca="1">[1]!CEQUEL("ROCKET","AR",'Loomis-Task5(equations)'!U426,1,'Loomis-Task5(equations)'!AC426,"Mass",3,"HTPB",90,"IPDI (ARC)",10,"AIR (500 K)",100,"OPT:FOX","O","OF",'Loomis-Task5(equations)'!M426,1,0,"ISPV",FALSE,FALSE)</f>
        <v>#NAME?</v>
      </c>
      <c r="Q426" s="23" t="e">
        <f t="shared" ca="1" si="162"/>
        <v>#NAME?</v>
      </c>
      <c r="R426" s="25" t="e">
        <f t="shared" ca="1" si="163"/>
        <v>#NAME?</v>
      </c>
      <c r="S426" s="23" t="e">
        <f t="shared" ca="1" si="175"/>
        <v>#NAME?</v>
      </c>
      <c r="T426" s="23" t="e">
        <f t="shared" ca="1" si="164"/>
        <v>#NAME?</v>
      </c>
      <c r="U426" s="25" t="e">
        <f t="shared" ca="1" si="174"/>
        <v>#NAME?</v>
      </c>
      <c r="V426" s="25" t="e">
        <f t="shared" ca="1" si="172"/>
        <v>#NAME?</v>
      </c>
      <c r="W426" s="25" t="e">
        <f t="shared" ca="1" si="165"/>
        <v>#NAME?</v>
      </c>
      <c r="X426" s="25" t="e">
        <f t="shared" ca="1" si="166"/>
        <v>#NAME?</v>
      </c>
      <c r="Y426" t="e">
        <f t="shared" ca="1" si="176"/>
        <v>#NAME?</v>
      </c>
      <c r="Z426" s="25" t="e">
        <f t="shared" ca="1" si="167"/>
        <v>#NAME?</v>
      </c>
      <c r="AA426" s="26" t="e">
        <f t="shared" ca="1" si="173"/>
        <v>#NAME?</v>
      </c>
      <c r="AB426" s="27" t="e">
        <f t="shared" ca="1" si="168"/>
        <v>#NAME?</v>
      </c>
      <c r="AC426" s="28" t="e">
        <f t="shared" ca="1" si="169"/>
        <v>#NAME?</v>
      </c>
    </row>
    <row r="427" spans="1:29" x14ac:dyDescent="0.25">
      <c r="A427">
        <v>408</v>
      </c>
      <c r="B427">
        <v>4.08</v>
      </c>
      <c r="C427">
        <f t="shared" si="153"/>
        <v>7.08</v>
      </c>
      <c r="D427">
        <f t="shared" si="154"/>
        <v>-64.634150093977439</v>
      </c>
      <c r="E427">
        <f t="shared" si="155"/>
        <v>1957.3378868925845</v>
      </c>
      <c r="F427" s="23" t="e">
        <f t="shared" ca="1" si="170"/>
        <v>#NAME?</v>
      </c>
      <c r="G427">
        <f t="shared" si="156"/>
        <v>8</v>
      </c>
      <c r="H427">
        <f t="shared" si="157"/>
        <v>900</v>
      </c>
      <c r="I427" s="23">
        <f t="shared" si="158"/>
        <v>157.47672999090341</v>
      </c>
      <c r="J427">
        <f t="shared" si="159"/>
        <v>5.0801156465860815E-2</v>
      </c>
      <c r="K427" s="24" t="e">
        <f t="shared" ca="1" si="160"/>
        <v>#NAME?</v>
      </c>
      <c r="L427" s="23" t="e">
        <f t="shared" ca="1" si="152"/>
        <v>#NAME?</v>
      </c>
      <c r="M427" s="25" t="e">
        <f t="shared" ca="1" si="171"/>
        <v>#NAME?</v>
      </c>
      <c r="N427" s="26" t="e">
        <f ca="1">[1]!CEQUEL("ROCKET","AR",'Loomis-Task5(equations)'!$B$15,1,'Loomis-Task5(equations)'!$B$4,"Mass",3,"HTPB",90,"IPDI (ARC)",10,"AIR (500 K)",100,"OPT:FOX","O","OF",'Loomis-Task5(equations)'!M427,1,0,"CSTAR",FALSE,FALSE)</f>
        <v>#NAME?</v>
      </c>
      <c r="O427" s="26" t="e">
        <f t="shared" ca="1" si="161"/>
        <v>#NAME?</v>
      </c>
      <c r="P427" s="25" t="e">
        <f ca="1">[1]!CEQUEL("ROCKET","AR",'Loomis-Task5(equations)'!U427,1,'Loomis-Task5(equations)'!AC427,"Mass",3,"HTPB",90,"IPDI (ARC)",10,"AIR (500 K)",100,"OPT:FOX","O","OF",'Loomis-Task5(equations)'!M427,1,0,"ISPV",FALSE,FALSE)</f>
        <v>#NAME?</v>
      </c>
      <c r="Q427" s="23" t="e">
        <f t="shared" ca="1" si="162"/>
        <v>#NAME?</v>
      </c>
      <c r="R427" s="25" t="e">
        <f t="shared" ca="1" si="163"/>
        <v>#NAME?</v>
      </c>
      <c r="S427" s="23" t="e">
        <f t="shared" ca="1" si="175"/>
        <v>#NAME?</v>
      </c>
      <c r="T427" s="23" t="e">
        <f t="shared" ca="1" si="164"/>
        <v>#NAME?</v>
      </c>
      <c r="U427" s="25" t="e">
        <f t="shared" ca="1" si="174"/>
        <v>#NAME?</v>
      </c>
      <c r="V427" s="25" t="e">
        <f t="shared" ca="1" si="172"/>
        <v>#NAME?</v>
      </c>
      <c r="W427" s="25" t="e">
        <f t="shared" ca="1" si="165"/>
        <v>#NAME?</v>
      </c>
      <c r="X427" s="25" t="e">
        <f t="shared" ca="1" si="166"/>
        <v>#NAME?</v>
      </c>
      <c r="Y427" t="e">
        <f t="shared" ca="1" si="176"/>
        <v>#NAME?</v>
      </c>
      <c r="Z427" s="25" t="e">
        <f t="shared" ca="1" si="167"/>
        <v>#NAME?</v>
      </c>
      <c r="AA427" s="26" t="e">
        <f t="shared" ca="1" si="173"/>
        <v>#NAME?</v>
      </c>
      <c r="AB427" s="27" t="e">
        <f t="shared" ca="1" si="168"/>
        <v>#NAME?</v>
      </c>
      <c r="AC427" s="28" t="e">
        <f t="shared" ca="1" si="169"/>
        <v>#NAME?</v>
      </c>
    </row>
    <row r="428" spans="1:29" x14ac:dyDescent="0.25">
      <c r="A428">
        <v>409</v>
      </c>
      <c r="B428">
        <v>4.09</v>
      </c>
      <c r="C428">
        <f t="shared" si="153"/>
        <v>7.09</v>
      </c>
      <c r="D428">
        <f t="shared" si="154"/>
        <v>-65.282486476092927</v>
      </c>
      <c r="E428">
        <f t="shared" si="155"/>
        <v>1960.1024884277438</v>
      </c>
      <c r="F428" s="23" t="e">
        <f t="shared" ca="1" si="170"/>
        <v>#NAME?</v>
      </c>
      <c r="G428">
        <f t="shared" si="156"/>
        <v>8</v>
      </c>
      <c r="H428">
        <f t="shared" si="157"/>
        <v>900</v>
      </c>
      <c r="I428" s="23">
        <f t="shared" si="158"/>
        <v>157.92189366991707</v>
      </c>
      <c r="J428">
        <f t="shared" si="159"/>
        <v>5.0657953840911547E-2</v>
      </c>
      <c r="K428" s="24" t="e">
        <f t="shared" ca="1" si="160"/>
        <v>#NAME?</v>
      </c>
      <c r="L428" s="23" t="e">
        <f t="shared" ca="1" si="152"/>
        <v>#NAME?</v>
      </c>
      <c r="M428" s="25" t="e">
        <f t="shared" ca="1" si="171"/>
        <v>#NAME?</v>
      </c>
      <c r="N428" s="26" t="e">
        <f ca="1">[1]!CEQUEL("ROCKET","AR",'Loomis-Task5(equations)'!$B$15,1,'Loomis-Task5(equations)'!$B$4,"Mass",3,"HTPB",90,"IPDI (ARC)",10,"AIR (500 K)",100,"OPT:FOX","O","OF",'Loomis-Task5(equations)'!M428,1,0,"CSTAR",FALSE,FALSE)</f>
        <v>#NAME?</v>
      </c>
      <c r="O428" s="26" t="e">
        <f t="shared" ca="1" si="161"/>
        <v>#NAME?</v>
      </c>
      <c r="P428" s="25" t="e">
        <f ca="1">[1]!CEQUEL("ROCKET","AR",'Loomis-Task5(equations)'!U428,1,'Loomis-Task5(equations)'!AC428,"Mass",3,"HTPB",90,"IPDI (ARC)",10,"AIR (500 K)",100,"OPT:FOX","O","OF",'Loomis-Task5(equations)'!M428,1,0,"ISPV",FALSE,FALSE)</f>
        <v>#NAME?</v>
      </c>
      <c r="Q428" s="23" t="e">
        <f t="shared" ca="1" si="162"/>
        <v>#NAME?</v>
      </c>
      <c r="R428" s="25" t="e">
        <f t="shared" ca="1" si="163"/>
        <v>#NAME?</v>
      </c>
      <c r="S428" s="23" t="e">
        <f t="shared" ca="1" si="175"/>
        <v>#NAME?</v>
      </c>
      <c r="T428" s="23" t="e">
        <f t="shared" ca="1" si="164"/>
        <v>#NAME?</v>
      </c>
      <c r="U428" s="25" t="e">
        <f t="shared" ca="1" si="174"/>
        <v>#NAME?</v>
      </c>
      <c r="V428" s="25" t="e">
        <f t="shared" ca="1" si="172"/>
        <v>#NAME?</v>
      </c>
      <c r="W428" s="25" t="e">
        <f t="shared" ca="1" si="165"/>
        <v>#NAME?</v>
      </c>
      <c r="X428" s="25" t="e">
        <f t="shared" ca="1" si="166"/>
        <v>#NAME?</v>
      </c>
      <c r="Y428" t="e">
        <f t="shared" ca="1" si="176"/>
        <v>#NAME?</v>
      </c>
      <c r="Z428" s="25" t="e">
        <f t="shared" ca="1" si="167"/>
        <v>#NAME?</v>
      </c>
      <c r="AA428" s="26" t="e">
        <f t="shared" ca="1" si="173"/>
        <v>#NAME?</v>
      </c>
      <c r="AB428" s="27" t="e">
        <f t="shared" ca="1" si="168"/>
        <v>#NAME?</v>
      </c>
      <c r="AC428" s="28" t="e">
        <f t="shared" ca="1" si="169"/>
        <v>#NAME?</v>
      </c>
    </row>
    <row r="429" spans="1:29" x14ac:dyDescent="0.25">
      <c r="A429">
        <v>410</v>
      </c>
      <c r="B429">
        <v>4.0999999999999996</v>
      </c>
      <c r="C429">
        <f t="shared" si="153"/>
        <v>7.1</v>
      </c>
      <c r="D429">
        <f t="shared" si="154"/>
        <v>-65.931737941316584</v>
      </c>
      <c r="E429">
        <f t="shared" si="155"/>
        <v>1962.8670899629026</v>
      </c>
      <c r="F429" s="23" t="e">
        <f t="shared" ca="1" si="170"/>
        <v>#NAME?</v>
      </c>
      <c r="G429">
        <f t="shared" si="156"/>
        <v>8</v>
      </c>
      <c r="H429">
        <f t="shared" si="157"/>
        <v>900</v>
      </c>
      <c r="I429" s="23">
        <f t="shared" si="158"/>
        <v>158.36768566746147</v>
      </c>
      <c r="J429">
        <f t="shared" si="159"/>
        <v>5.0515355871262158E-2</v>
      </c>
      <c r="K429" s="24" t="e">
        <f t="shared" ca="1" si="160"/>
        <v>#NAME?</v>
      </c>
      <c r="L429" s="23" t="e">
        <f t="shared" ca="1" si="152"/>
        <v>#NAME?</v>
      </c>
      <c r="M429" s="25" t="e">
        <f t="shared" ca="1" si="171"/>
        <v>#NAME?</v>
      </c>
      <c r="N429" s="26" t="e">
        <f ca="1">[1]!CEQUEL("ROCKET","AR",'Loomis-Task5(equations)'!$B$15,1,'Loomis-Task5(equations)'!$B$4,"Mass",3,"HTPB",90,"IPDI (ARC)",10,"AIR (500 K)",100,"OPT:FOX","O","OF",'Loomis-Task5(equations)'!M429,1,0,"CSTAR",FALSE,FALSE)</f>
        <v>#NAME?</v>
      </c>
      <c r="O429" s="26" t="e">
        <f t="shared" ca="1" si="161"/>
        <v>#NAME?</v>
      </c>
      <c r="P429" s="25" t="e">
        <f ca="1">[1]!CEQUEL("ROCKET","AR",'Loomis-Task5(equations)'!U429,1,'Loomis-Task5(equations)'!AC429,"Mass",3,"HTPB",90,"IPDI (ARC)",10,"AIR (500 K)",100,"OPT:FOX","O","OF",'Loomis-Task5(equations)'!M429,1,0,"ISPV",FALSE,FALSE)</f>
        <v>#NAME?</v>
      </c>
      <c r="Q429" s="23" t="e">
        <f t="shared" ca="1" si="162"/>
        <v>#NAME?</v>
      </c>
      <c r="R429" s="25" t="e">
        <f t="shared" ca="1" si="163"/>
        <v>#NAME?</v>
      </c>
      <c r="S429" s="23" t="e">
        <f t="shared" ca="1" si="175"/>
        <v>#NAME?</v>
      </c>
      <c r="T429" s="23" t="e">
        <f t="shared" ca="1" si="164"/>
        <v>#NAME?</v>
      </c>
      <c r="U429" s="25" t="e">
        <f t="shared" ca="1" si="174"/>
        <v>#NAME?</v>
      </c>
      <c r="V429" s="25" t="e">
        <f t="shared" ca="1" si="172"/>
        <v>#NAME?</v>
      </c>
      <c r="W429" s="25" t="e">
        <f t="shared" ca="1" si="165"/>
        <v>#NAME?</v>
      </c>
      <c r="X429" s="25" t="e">
        <f t="shared" ca="1" si="166"/>
        <v>#NAME?</v>
      </c>
      <c r="Y429" t="e">
        <f t="shared" ca="1" si="176"/>
        <v>#NAME?</v>
      </c>
      <c r="Z429" s="25" t="e">
        <f t="shared" ca="1" si="167"/>
        <v>#NAME?</v>
      </c>
      <c r="AA429" s="26" t="e">
        <f t="shared" ca="1" si="173"/>
        <v>#NAME?</v>
      </c>
      <c r="AB429" s="27" t="e">
        <f t="shared" ca="1" si="168"/>
        <v>#NAME?</v>
      </c>
      <c r="AC429" s="28" t="e">
        <f t="shared" ca="1" si="169"/>
        <v>#NAME?</v>
      </c>
    </row>
    <row r="430" spans="1:29" x14ac:dyDescent="0.25">
      <c r="A430">
        <v>411</v>
      </c>
      <c r="B430">
        <v>4.1100000000000003</v>
      </c>
      <c r="C430">
        <f t="shared" si="153"/>
        <v>7.11</v>
      </c>
      <c r="D430">
        <f t="shared" si="154"/>
        <v>-66.581904489648394</v>
      </c>
      <c r="E430">
        <f t="shared" si="155"/>
        <v>1965.6316914980616</v>
      </c>
      <c r="F430" s="23" t="e">
        <f t="shared" ca="1" si="170"/>
        <v>#NAME?</v>
      </c>
      <c r="G430">
        <f t="shared" si="156"/>
        <v>8</v>
      </c>
      <c r="H430">
        <f t="shared" si="157"/>
        <v>900</v>
      </c>
      <c r="I430" s="23">
        <f t="shared" si="158"/>
        <v>158.81410598353659</v>
      </c>
      <c r="J430">
        <f t="shared" si="159"/>
        <v>5.0373359157588414E-2</v>
      </c>
      <c r="K430" s="24" t="e">
        <f t="shared" ca="1" si="160"/>
        <v>#NAME?</v>
      </c>
      <c r="L430" s="23" t="e">
        <f t="shared" ca="1" si="152"/>
        <v>#NAME?</v>
      </c>
      <c r="M430" s="25" t="e">
        <f t="shared" ca="1" si="171"/>
        <v>#NAME?</v>
      </c>
      <c r="N430" s="26" t="e">
        <f ca="1">[1]!CEQUEL("ROCKET","AR",'Loomis-Task5(equations)'!$B$15,1,'Loomis-Task5(equations)'!$B$4,"Mass",3,"HTPB",90,"IPDI (ARC)",10,"AIR (500 K)",100,"OPT:FOX","O","OF",'Loomis-Task5(equations)'!M430,1,0,"CSTAR",FALSE,FALSE)</f>
        <v>#NAME?</v>
      </c>
      <c r="O430" s="26" t="e">
        <f t="shared" ca="1" si="161"/>
        <v>#NAME?</v>
      </c>
      <c r="P430" s="25" t="e">
        <f ca="1">[1]!CEQUEL("ROCKET","AR",'Loomis-Task5(equations)'!U430,1,'Loomis-Task5(equations)'!AC430,"Mass",3,"HTPB",90,"IPDI (ARC)",10,"AIR (500 K)",100,"OPT:FOX","O","OF",'Loomis-Task5(equations)'!M430,1,0,"ISPV",FALSE,FALSE)</f>
        <v>#NAME?</v>
      </c>
      <c r="Q430" s="23" t="e">
        <f t="shared" ca="1" si="162"/>
        <v>#NAME?</v>
      </c>
      <c r="R430" s="25" t="e">
        <f t="shared" ca="1" si="163"/>
        <v>#NAME?</v>
      </c>
      <c r="S430" s="23" t="e">
        <f t="shared" ca="1" si="175"/>
        <v>#NAME?</v>
      </c>
      <c r="T430" s="23" t="e">
        <f t="shared" ca="1" si="164"/>
        <v>#NAME?</v>
      </c>
      <c r="U430" s="25" t="e">
        <f t="shared" ca="1" si="174"/>
        <v>#NAME?</v>
      </c>
      <c r="V430" s="25" t="e">
        <f t="shared" ca="1" si="172"/>
        <v>#NAME?</v>
      </c>
      <c r="W430" s="25" t="e">
        <f t="shared" ca="1" si="165"/>
        <v>#NAME?</v>
      </c>
      <c r="X430" s="25" t="e">
        <f t="shared" ca="1" si="166"/>
        <v>#NAME?</v>
      </c>
      <c r="Y430" t="e">
        <f t="shared" ca="1" si="176"/>
        <v>#NAME?</v>
      </c>
      <c r="Z430" s="25" t="e">
        <f t="shared" ca="1" si="167"/>
        <v>#NAME?</v>
      </c>
      <c r="AA430" s="26" t="e">
        <f t="shared" ca="1" si="173"/>
        <v>#NAME?</v>
      </c>
      <c r="AB430" s="27" t="e">
        <f t="shared" ca="1" si="168"/>
        <v>#NAME?</v>
      </c>
      <c r="AC430" s="28" t="e">
        <f t="shared" ca="1" si="169"/>
        <v>#NAME?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Tiwari-Task4</vt:lpstr>
      <vt:lpstr>Loomis-Task5(values)</vt:lpstr>
      <vt:lpstr>Loomis-Task5(equations)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Tiwari</dc:creator>
  <cp:lastModifiedBy>Veronica</cp:lastModifiedBy>
  <dcterms:created xsi:type="dcterms:W3CDTF">2023-04-05T19:07:28Z</dcterms:created>
  <dcterms:modified xsi:type="dcterms:W3CDTF">2023-04-08T03:17:34Z</dcterms:modified>
</cp:coreProperties>
</file>