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stitsmart-my.sharepoint.com/personal/jessil_in_hostitsmart_com/Documents/Desktop/HITS/"/>
    </mc:Choice>
  </mc:AlternateContent>
  <xr:revisionPtr revIDLastSave="0" documentId="8_{FF13F64B-647C-4C09-A71C-BC3E5D6782CB}" xr6:coauthVersionLast="47" xr6:coauthVersionMax="47" xr10:uidLastSave="{00000000-0000-0000-0000-000000000000}"/>
  <bookViews>
    <workbookView xWindow="-120" yWindow="-120" windowWidth="24240" windowHeight="13020" xr2:uid="{FD98D797-DC03-45A9-91B6-245E5A938DE4}"/>
  </bookViews>
  <sheets>
    <sheet name="OVZ Data" sheetId="1" r:id="rId1"/>
    <sheet name="OVZ Plans" sheetId="2" r:id="rId2"/>
    <sheet name="OVZ Config Price" sheetId="3" r:id="rId3"/>
  </sheets>
  <definedNames>
    <definedName name="_xlnm._FilterDatabase" localSheetId="0" hidden="1">'OVZ Data'!$A$1:$AD$129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10" i="3"/>
  <c r="C9" i="3"/>
  <c r="C8" i="3"/>
  <c r="C7" i="3"/>
  <c r="C4" i="3"/>
  <c r="C3" i="3"/>
  <c r="C2" i="3"/>
  <c r="J123" i="2"/>
  <c r="I123" i="2"/>
  <c r="H123" i="2"/>
  <c r="G123" i="2"/>
  <c r="F123" i="2"/>
  <c r="AB122" i="2"/>
  <c r="AA122" i="2"/>
  <c r="Z122" i="2"/>
  <c r="Y122" i="2"/>
  <c r="X122" i="2"/>
  <c r="W122" i="2"/>
  <c r="V122" i="2"/>
  <c r="U122" i="2"/>
  <c r="AG122" i="2" s="1"/>
  <c r="T122" i="2"/>
  <c r="AF122" i="2" s="1"/>
  <c r="S122" i="2"/>
  <c r="AE122" i="2" s="1"/>
  <c r="R122" i="2"/>
  <c r="Q122" i="2"/>
  <c r="AC122" i="2" s="1"/>
  <c r="J117" i="2"/>
  <c r="I117" i="2"/>
  <c r="H117" i="2"/>
  <c r="G117" i="2"/>
  <c r="F117" i="2"/>
  <c r="AE116" i="2"/>
  <c r="AB116" i="2"/>
  <c r="AA116" i="2"/>
  <c r="Z116" i="2"/>
  <c r="Y116" i="2"/>
  <c r="X116" i="2"/>
  <c r="W116" i="2"/>
  <c r="V116" i="2"/>
  <c r="AH116" i="2" s="1"/>
  <c r="U116" i="2"/>
  <c r="AG116" i="2" s="1"/>
  <c r="T116" i="2"/>
  <c r="AF116" i="2" s="1"/>
  <c r="S116" i="2"/>
  <c r="R116" i="2"/>
  <c r="AD116" i="2" s="1"/>
  <c r="Q116" i="2"/>
  <c r="AC116" i="2" s="1"/>
  <c r="J111" i="2"/>
  <c r="I111" i="2"/>
  <c r="H111" i="2"/>
  <c r="G111" i="2"/>
  <c r="F111" i="2"/>
  <c r="AD110" i="2"/>
  <c r="AB110" i="2"/>
  <c r="AA110" i="2"/>
  <c r="Z110" i="2"/>
  <c r="Y110" i="2"/>
  <c r="X110" i="2"/>
  <c r="W110" i="2"/>
  <c r="V110" i="2"/>
  <c r="AH110" i="2" s="1"/>
  <c r="U110" i="2"/>
  <c r="AG110" i="2" s="1"/>
  <c r="T110" i="2"/>
  <c r="AF110" i="2" s="1"/>
  <c r="S110" i="2"/>
  <c r="AE110" i="2" s="1"/>
  <c r="R110" i="2"/>
  <c r="Q110" i="2"/>
  <c r="AC110" i="2" s="1"/>
  <c r="J105" i="2"/>
  <c r="I105" i="2"/>
  <c r="H105" i="2"/>
  <c r="G105" i="2"/>
  <c r="F105" i="2"/>
  <c r="AB104" i="2"/>
  <c r="AA104" i="2"/>
  <c r="Z104" i="2"/>
  <c r="Y104" i="2"/>
  <c r="X104" i="2"/>
  <c r="W104" i="2"/>
  <c r="V104" i="2"/>
  <c r="AH104" i="2" s="1"/>
  <c r="U104" i="2"/>
  <c r="AG104" i="2" s="1"/>
  <c r="T104" i="2"/>
  <c r="AF104" i="2" s="1"/>
  <c r="S104" i="2"/>
  <c r="AE104" i="2" s="1"/>
  <c r="R104" i="2"/>
  <c r="AD104" i="2" s="1"/>
  <c r="Q104" i="2"/>
  <c r="AC104" i="2" s="1"/>
  <c r="J99" i="2"/>
  <c r="I99" i="2"/>
  <c r="H99" i="2"/>
  <c r="G99" i="2"/>
  <c r="F99" i="2"/>
  <c r="AF98" i="2"/>
  <c r="AB98" i="2"/>
  <c r="AA98" i="2"/>
  <c r="Z98" i="2"/>
  <c r="Y98" i="2"/>
  <c r="X98" i="2"/>
  <c r="W98" i="2"/>
  <c r="V98" i="2"/>
  <c r="AH98" i="2" s="1"/>
  <c r="U98" i="2"/>
  <c r="AG98" i="2" s="1"/>
  <c r="T98" i="2"/>
  <c r="S98" i="2"/>
  <c r="AE98" i="2" s="1"/>
  <c r="R98" i="2"/>
  <c r="AD98" i="2" s="1"/>
  <c r="Q98" i="2"/>
  <c r="AC98" i="2" s="1"/>
  <c r="J93" i="2"/>
  <c r="I93" i="2"/>
  <c r="H93" i="2"/>
  <c r="G93" i="2"/>
  <c r="F93" i="2"/>
  <c r="AB92" i="2"/>
  <c r="AA92" i="2"/>
  <c r="Z92" i="2"/>
  <c r="Y92" i="2"/>
  <c r="X92" i="2"/>
  <c r="W92" i="2"/>
  <c r="V92" i="2"/>
  <c r="AH92" i="2" s="1"/>
  <c r="U92" i="2"/>
  <c r="T92" i="2"/>
  <c r="AF92" i="2" s="1"/>
  <c r="S92" i="2"/>
  <c r="AE92" i="2" s="1"/>
  <c r="R92" i="2"/>
  <c r="AD92" i="2" s="1"/>
  <c r="Q92" i="2"/>
  <c r="J87" i="2"/>
  <c r="I87" i="2"/>
  <c r="H87" i="2"/>
  <c r="G87" i="2"/>
  <c r="F87" i="2"/>
  <c r="AB86" i="2"/>
  <c r="AA86" i="2"/>
  <c r="Z86" i="2"/>
  <c r="Y86" i="2"/>
  <c r="X86" i="2"/>
  <c r="W86" i="2"/>
  <c r="V86" i="2"/>
  <c r="AH86" i="2" s="1"/>
  <c r="U86" i="2"/>
  <c r="AG86" i="2" s="1"/>
  <c r="T86" i="2"/>
  <c r="S86" i="2"/>
  <c r="AE86" i="2" s="1"/>
  <c r="R86" i="2"/>
  <c r="AD86" i="2" s="1"/>
  <c r="Q86" i="2"/>
  <c r="AC86" i="2" s="1"/>
  <c r="AB80" i="2"/>
  <c r="AA80" i="2"/>
  <c r="Z80" i="2"/>
  <c r="Y80" i="2"/>
  <c r="X80" i="2"/>
  <c r="W80" i="2"/>
  <c r="V80" i="2"/>
  <c r="U80" i="2"/>
  <c r="AG80" i="2" s="1"/>
  <c r="T80" i="2"/>
  <c r="AF80" i="2" s="1"/>
  <c r="S80" i="2"/>
  <c r="AE80" i="2" s="1"/>
  <c r="R80" i="2"/>
  <c r="Q80" i="2"/>
  <c r="AC80" i="2" s="1"/>
  <c r="N74" i="2"/>
  <c r="T74" i="2" s="1"/>
  <c r="K74" i="2"/>
  <c r="Q74" i="2" s="1"/>
  <c r="E74" i="2"/>
  <c r="W74" i="2" s="1"/>
  <c r="K68" i="2"/>
  <c r="Q68" i="2" s="1"/>
  <c r="AC68" i="2" s="1"/>
  <c r="E68" i="2"/>
  <c r="W68" i="2" s="1"/>
  <c r="K62" i="2"/>
  <c r="Q62" i="2" s="1"/>
  <c r="AC62" i="2" s="1"/>
  <c r="E62" i="2"/>
  <c r="W62" i="2" s="1"/>
  <c r="P56" i="2"/>
  <c r="V56" i="2" s="1"/>
  <c r="K56" i="2"/>
  <c r="Q56" i="2" s="1"/>
  <c r="E56" i="2"/>
  <c r="W56" i="2" s="1"/>
  <c r="K50" i="2"/>
  <c r="Q50" i="2" s="1"/>
  <c r="AC50" i="2" s="1"/>
  <c r="J50" i="2"/>
  <c r="AB50" i="2" s="1"/>
  <c r="E50" i="2"/>
  <c r="W50" i="2" s="1"/>
  <c r="L44" i="2"/>
  <c r="R44" i="2" s="1"/>
  <c r="K44" i="2"/>
  <c r="Q44" i="2" s="1"/>
  <c r="E44" i="2"/>
  <c r="W44" i="2" s="1"/>
  <c r="K38" i="2"/>
  <c r="Q38" i="2" s="1"/>
  <c r="AC38" i="2" s="1"/>
  <c r="AC40" i="2" s="1"/>
  <c r="E38" i="2"/>
  <c r="W38" i="2" s="1"/>
  <c r="K32" i="2"/>
  <c r="Q32" i="2" s="1"/>
  <c r="AC32" i="2" s="1"/>
  <c r="AC34" i="2" s="1"/>
  <c r="E32" i="2"/>
  <c r="W32" i="2" s="1"/>
  <c r="K26" i="2"/>
  <c r="Q26" i="2" s="1"/>
  <c r="AC26" i="2" s="1"/>
  <c r="E26" i="2"/>
  <c r="W26" i="2" s="1"/>
  <c r="O20" i="2"/>
  <c r="U20" i="2" s="1"/>
  <c r="K20" i="2"/>
  <c r="Q20" i="2" s="1"/>
  <c r="AC20" i="2" s="1"/>
  <c r="G20" i="2"/>
  <c r="Y20" i="2" s="1"/>
  <c r="E20" i="2"/>
  <c r="W20" i="2" s="1"/>
  <c r="Q14" i="2"/>
  <c r="K14" i="2"/>
  <c r="I14" i="2"/>
  <c r="AA14" i="2" s="1"/>
  <c r="E14" i="2"/>
  <c r="W14" i="2" s="1"/>
  <c r="W8" i="2"/>
  <c r="O8" i="2"/>
  <c r="U8" i="2" s="1"/>
  <c r="K8" i="2"/>
  <c r="Q8" i="2" s="1"/>
  <c r="AC8" i="2" s="1"/>
  <c r="G8" i="2"/>
  <c r="Y8" i="2" s="1"/>
  <c r="E8" i="2"/>
  <c r="Y4" i="2"/>
  <c r="W4" i="2"/>
  <c r="U4" i="2"/>
  <c r="Q4" i="2"/>
  <c r="P4" i="2"/>
  <c r="V4" i="2" s="1"/>
  <c r="O4" i="2"/>
  <c r="N4" i="2"/>
  <c r="T4" i="2" s="1"/>
  <c r="M4" i="2"/>
  <c r="S4" i="2" s="1"/>
  <c r="L4" i="2"/>
  <c r="R4" i="2" s="1"/>
  <c r="J4" i="2"/>
  <c r="AB4" i="2" s="1"/>
  <c r="I4" i="2"/>
  <c r="AA4" i="2" s="1"/>
  <c r="H4" i="2"/>
  <c r="Z4" i="2" s="1"/>
  <c r="G4" i="2"/>
  <c r="F4" i="2"/>
  <c r="X4" i="2" s="1"/>
  <c r="Y3" i="2"/>
  <c r="W3" i="2"/>
  <c r="U3" i="2"/>
  <c r="T3" i="2"/>
  <c r="Q3" i="2"/>
  <c r="AC3" i="2" s="1"/>
  <c r="AC4" i="2" s="1"/>
  <c r="P3" i="2"/>
  <c r="P38" i="2" s="1"/>
  <c r="V38" i="2" s="1"/>
  <c r="O3" i="2"/>
  <c r="N3" i="2"/>
  <c r="M3" i="2"/>
  <c r="M14" i="2" s="1"/>
  <c r="S14" i="2" s="1"/>
  <c r="AE14" i="2" s="1"/>
  <c r="L3" i="2"/>
  <c r="L68" i="2" s="1"/>
  <c r="R68" i="2" s="1"/>
  <c r="J3" i="2"/>
  <c r="J14" i="2" s="1"/>
  <c r="AB14" i="2" s="1"/>
  <c r="I3" i="2"/>
  <c r="H3" i="2"/>
  <c r="H44" i="2" s="1"/>
  <c r="Z44" i="2" s="1"/>
  <c r="G3" i="2"/>
  <c r="G14" i="2" s="1"/>
  <c r="Y14" i="2" s="1"/>
  <c r="F3" i="2"/>
  <c r="F74" i="2" s="1"/>
  <c r="X74" i="2" s="1"/>
  <c r="AB129" i="1"/>
  <c r="AA129" i="1"/>
  <c r="Z129" i="1"/>
  <c r="AB128" i="1"/>
  <c r="AA128" i="1"/>
  <c r="Z128" i="1"/>
  <c r="AB127" i="1"/>
  <c r="AA127" i="1"/>
  <c r="Z127" i="1"/>
  <c r="AB126" i="1"/>
  <c r="AA126" i="1"/>
  <c r="Z126" i="1"/>
  <c r="AB125" i="1"/>
  <c r="AA125" i="1"/>
  <c r="Z125" i="1"/>
  <c r="AB124" i="1"/>
  <c r="AA124" i="1"/>
  <c r="Z124" i="1"/>
  <c r="AB123" i="1"/>
  <c r="AA123" i="1"/>
  <c r="Z123" i="1"/>
  <c r="AB122" i="1"/>
  <c r="AA122" i="1"/>
  <c r="Z122" i="1"/>
  <c r="AB121" i="1"/>
  <c r="AA121" i="1"/>
  <c r="Z121" i="1"/>
  <c r="AB120" i="1"/>
  <c r="AA120" i="1"/>
  <c r="Z120" i="1"/>
  <c r="AB119" i="1"/>
  <c r="AA119" i="1"/>
  <c r="Z119" i="1"/>
  <c r="AB118" i="1"/>
  <c r="AA118" i="1"/>
  <c r="Z118" i="1"/>
  <c r="AB117" i="1"/>
  <c r="AA117" i="1"/>
  <c r="Z117" i="1"/>
  <c r="AB116" i="1"/>
  <c r="AA116" i="1"/>
  <c r="Z116" i="1"/>
  <c r="AB115" i="1"/>
  <c r="AA115" i="1"/>
  <c r="Z115" i="1"/>
  <c r="AB114" i="1"/>
  <c r="AA114" i="1"/>
  <c r="Z114" i="1"/>
  <c r="AB113" i="1"/>
  <c r="AA113" i="1"/>
  <c r="Z113" i="1"/>
  <c r="AB112" i="1"/>
  <c r="AA112" i="1"/>
  <c r="Z112" i="1"/>
  <c r="AB111" i="1"/>
  <c r="AA111" i="1"/>
  <c r="Z111" i="1"/>
  <c r="AB110" i="1"/>
  <c r="AA110" i="1"/>
  <c r="Z110" i="1"/>
  <c r="AB109" i="1"/>
  <c r="AA109" i="1"/>
  <c r="Z109" i="1"/>
  <c r="AB108" i="1"/>
  <c r="AA108" i="1"/>
  <c r="Z108" i="1"/>
  <c r="AB107" i="1"/>
  <c r="AA107" i="1"/>
  <c r="Z107" i="1"/>
  <c r="AB106" i="1"/>
  <c r="AA106" i="1"/>
  <c r="Z106" i="1"/>
  <c r="AB105" i="1"/>
  <c r="AA105" i="1"/>
  <c r="Z105" i="1"/>
  <c r="AB104" i="1"/>
  <c r="AA104" i="1"/>
  <c r="Z104" i="1"/>
  <c r="AB103" i="1"/>
  <c r="AA103" i="1"/>
  <c r="Z103" i="1"/>
  <c r="AB102" i="1"/>
  <c r="AA102" i="1"/>
  <c r="Z102" i="1"/>
  <c r="AB101" i="1"/>
  <c r="AA101" i="1"/>
  <c r="Z101" i="1"/>
  <c r="AB100" i="1"/>
  <c r="AA100" i="1"/>
  <c r="Z100" i="1"/>
  <c r="AB99" i="1"/>
  <c r="AA99" i="1"/>
  <c r="Z99" i="1"/>
  <c r="AB98" i="1"/>
  <c r="AA98" i="1"/>
  <c r="Z98" i="1"/>
  <c r="AB97" i="1"/>
  <c r="AA97" i="1"/>
  <c r="Z97" i="1"/>
  <c r="AB96" i="1"/>
  <c r="AA96" i="1"/>
  <c r="Z96" i="1"/>
  <c r="AB95" i="1"/>
  <c r="AA95" i="1"/>
  <c r="Z95" i="1"/>
  <c r="AB94" i="1"/>
  <c r="AA94" i="1"/>
  <c r="Z94" i="1"/>
  <c r="AB93" i="1"/>
  <c r="AA93" i="1"/>
  <c r="Z93" i="1"/>
  <c r="AB92" i="1"/>
  <c r="AA92" i="1"/>
  <c r="Z92" i="1"/>
  <c r="AB91" i="1"/>
  <c r="AA91" i="1"/>
  <c r="Z91" i="1"/>
  <c r="AB90" i="1"/>
  <c r="AA90" i="1"/>
  <c r="Z90" i="1"/>
  <c r="AB89" i="1"/>
  <c r="AA89" i="1"/>
  <c r="Z89" i="1"/>
  <c r="AB88" i="1"/>
  <c r="AA88" i="1"/>
  <c r="Z88" i="1"/>
  <c r="AB87" i="1"/>
  <c r="AA87" i="1"/>
  <c r="Z87" i="1"/>
  <c r="AB86" i="1"/>
  <c r="AA86" i="1"/>
  <c r="Z86" i="1"/>
  <c r="AB85" i="1"/>
  <c r="AA85" i="1"/>
  <c r="Z85" i="1"/>
  <c r="AB84" i="1"/>
  <c r="AA84" i="1"/>
  <c r="Z84" i="1"/>
  <c r="AB83" i="1"/>
  <c r="AA83" i="1"/>
  <c r="Z83" i="1"/>
  <c r="AB82" i="1"/>
  <c r="AA82" i="1"/>
  <c r="Z82" i="1"/>
  <c r="AB81" i="1"/>
  <c r="AA81" i="1"/>
  <c r="Z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B61" i="1"/>
  <c r="AA61" i="1"/>
  <c r="Z61" i="1"/>
  <c r="AB60" i="1"/>
  <c r="AA60" i="1"/>
  <c r="Z60" i="1"/>
  <c r="AB59" i="1"/>
  <c r="AA59" i="1"/>
  <c r="Z59" i="1"/>
  <c r="AB58" i="1"/>
  <c r="AA58" i="1"/>
  <c r="Z58" i="1"/>
  <c r="AB57" i="1"/>
  <c r="AA57" i="1"/>
  <c r="Z57" i="1"/>
  <c r="AB56" i="1"/>
  <c r="AA56" i="1"/>
  <c r="Z56" i="1"/>
  <c r="AB55" i="1"/>
  <c r="AA55" i="1"/>
  <c r="Z55" i="1"/>
  <c r="AB54" i="1"/>
  <c r="AA54" i="1"/>
  <c r="Z54" i="1"/>
  <c r="AB53" i="1"/>
  <c r="AA53" i="1"/>
  <c r="Z53" i="1"/>
  <c r="AB52" i="1"/>
  <c r="AA52" i="1"/>
  <c r="Z52" i="1"/>
  <c r="AB51" i="1"/>
  <c r="AA51" i="1"/>
  <c r="Z51" i="1"/>
  <c r="AB50" i="1"/>
  <c r="AA50" i="1"/>
  <c r="Z50" i="1"/>
  <c r="AB49" i="1"/>
  <c r="AA49" i="1"/>
  <c r="Z49" i="1"/>
  <c r="AB48" i="1"/>
  <c r="AA48" i="1"/>
  <c r="Z48" i="1"/>
  <c r="AB47" i="1"/>
  <c r="AA47" i="1"/>
  <c r="Z47" i="1"/>
  <c r="AB46" i="1"/>
  <c r="AA46" i="1"/>
  <c r="Z46" i="1"/>
  <c r="AB45" i="1"/>
  <c r="AA45" i="1"/>
  <c r="Z45" i="1"/>
  <c r="AB44" i="1"/>
  <c r="AA44" i="1"/>
  <c r="Z44" i="1"/>
  <c r="AB43" i="1"/>
  <c r="AA43" i="1"/>
  <c r="Z43" i="1"/>
  <c r="AA42" i="1"/>
  <c r="Y42" i="1"/>
  <c r="AB42" i="1" s="1"/>
  <c r="AB41" i="1"/>
  <c r="AA41" i="1"/>
  <c r="Z41" i="1"/>
  <c r="AB40" i="1"/>
  <c r="AA40" i="1"/>
  <c r="Z40" i="1"/>
  <c r="AB39" i="1"/>
  <c r="AA39" i="1"/>
  <c r="Z39" i="1"/>
  <c r="AB38" i="1"/>
  <c r="AA38" i="1"/>
  <c r="Z38" i="1"/>
  <c r="AB37" i="1"/>
  <c r="AA37" i="1"/>
  <c r="Z37" i="1"/>
  <c r="AB36" i="1"/>
  <c r="AA36" i="1"/>
  <c r="Z36" i="1"/>
  <c r="AB35" i="1"/>
  <c r="AA35" i="1"/>
  <c r="Z35" i="1"/>
  <c r="AB34" i="1"/>
  <c r="AA34" i="1"/>
  <c r="Z34" i="1"/>
  <c r="AB33" i="1"/>
  <c r="AA33" i="1"/>
  <c r="Z33" i="1"/>
  <c r="AB32" i="1"/>
  <c r="AA32" i="1"/>
  <c r="Z32" i="1"/>
  <c r="AB31" i="1"/>
  <c r="AA31" i="1"/>
  <c r="Z31" i="1"/>
  <c r="AB30" i="1"/>
  <c r="AA30" i="1"/>
  <c r="Z30" i="1"/>
  <c r="AB29" i="1"/>
  <c r="AA29" i="1"/>
  <c r="Z29" i="1"/>
  <c r="AB28" i="1"/>
  <c r="AA28" i="1"/>
  <c r="Z28" i="1"/>
  <c r="AB27" i="1"/>
  <c r="AA27" i="1"/>
  <c r="Z27" i="1"/>
  <c r="AB26" i="1"/>
  <c r="AA26" i="1"/>
  <c r="Z26" i="1"/>
  <c r="AB25" i="1"/>
  <c r="AA25" i="1"/>
  <c r="Z25" i="1"/>
  <c r="AB24" i="1"/>
  <c r="AA24" i="1"/>
  <c r="Z24" i="1"/>
  <c r="AB23" i="1"/>
  <c r="AA23" i="1"/>
  <c r="Z23" i="1"/>
  <c r="AB22" i="1"/>
  <c r="AA22" i="1"/>
  <c r="Z22" i="1"/>
  <c r="AB21" i="1"/>
  <c r="AA21" i="1"/>
  <c r="Z21" i="1"/>
  <c r="AB20" i="1"/>
  <c r="AA20" i="1"/>
  <c r="Z20" i="1"/>
  <c r="AB19" i="1"/>
  <c r="AA19" i="1"/>
  <c r="Z19" i="1"/>
  <c r="AB18" i="1"/>
  <c r="AA18" i="1"/>
  <c r="Z18" i="1"/>
  <c r="AB17" i="1"/>
  <c r="AA17" i="1"/>
  <c r="Z17" i="1"/>
  <c r="AB16" i="1"/>
  <c r="AA16" i="1"/>
  <c r="Z16" i="1"/>
  <c r="AB15" i="1"/>
  <c r="AA15" i="1"/>
  <c r="Z15" i="1"/>
  <c r="AB14" i="1"/>
  <c r="AA14" i="1"/>
  <c r="Z14" i="1"/>
  <c r="AB13" i="1"/>
  <c r="AA13" i="1"/>
  <c r="Z13" i="1"/>
  <c r="AB12" i="1"/>
  <c r="AA12" i="1"/>
  <c r="Z12" i="1"/>
  <c r="AB11" i="1"/>
  <c r="AA11" i="1"/>
  <c r="Z11" i="1"/>
  <c r="AB10" i="1"/>
  <c r="AA10" i="1"/>
  <c r="Z10" i="1"/>
  <c r="AB9" i="1"/>
  <c r="AA9" i="1"/>
  <c r="Z9" i="1"/>
  <c r="AB8" i="1"/>
  <c r="AA8" i="1"/>
  <c r="Z8" i="1"/>
  <c r="AB7" i="1"/>
  <c r="AA7" i="1"/>
  <c r="Z7" i="1"/>
  <c r="AB6" i="1"/>
  <c r="AA6" i="1"/>
  <c r="Z6" i="1"/>
  <c r="AB5" i="1"/>
  <c r="AA5" i="1"/>
  <c r="Z5" i="1"/>
  <c r="AB4" i="1"/>
  <c r="AA4" i="1"/>
  <c r="Z4" i="1"/>
  <c r="AB3" i="1"/>
  <c r="AA3" i="1"/>
  <c r="Z3" i="1"/>
  <c r="AB2" i="1"/>
  <c r="AA2" i="1"/>
  <c r="Z2" i="1"/>
  <c r="AC59" i="1" l="1"/>
  <c r="AD59" i="1" s="1"/>
  <c r="AC111" i="1"/>
  <c r="AD111" i="1" s="1"/>
  <c r="AC4" i="1"/>
  <c r="AD4" i="1" s="1"/>
  <c r="AC8" i="1"/>
  <c r="AD8" i="1" s="1"/>
  <c r="AC12" i="1"/>
  <c r="AD12" i="1" s="1"/>
  <c r="AC16" i="1"/>
  <c r="AD16" i="1" s="1"/>
  <c r="AC24" i="1"/>
  <c r="AD24" i="1" s="1"/>
  <c r="AC28" i="1"/>
  <c r="AD28" i="1" s="1"/>
  <c r="AC32" i="1"/>
  <c r="AD32" i="1" s="1"/>
  <c r="AC36" i="1"/>
  <c r="AD36" i="1" s="1"/>
  <c r="AC91" i="1"/>
  <c r="AD91" i="1" s="1"/>
  <c r="AC48" i="1"/>
  <c r="AD48" i="1" s="1"/>
  <c r="AC56" i="1"/>
  <c r="AD56" i="1" s="1"/>
  <c r="AC72" i="1"/>
  <c r="AD72" i="1" s="1"/>
  <c r="AC76" i="1"/>
  <c r="AD76" i="1" s="1"/>
  <c r="AC83" i="1"/>
  <c r="AD83" i="1" s="1"/>
  <c r="AC7" i="1"/>
  <c r="AD7" i="1" s="1"/>
  <c r="AC11" i="1"/>
  <c r="AD11" i="1" s="1"/>
  <c r="AC23" i="1"/>
  <c r="AD23" i="1" s="1"/>
  <c r="AC27" i="1"/>
  <c r="AD27" i="1" s="1"/>
  <c r="AC39" i="1"/>
  <c r="AD39" i="1" s="1"/>
  <c r="AC66" i="1"/>
  <c r="AD66" i="1" s="1"/>
  <c r="AC103" i="1"/>
  <c r="AD103" i="1" s="1"/>
  <c r="AC40" i="1"/>
  <c r="AD40" i="1" s="1"/>
  <c r="AC43" i="1"/>
  <c r="AD43" i="1" s="1"/>
  <c r="AC63" i="1"/>
  <c r="AD63" i="1" s="1"/>
  <c r="AC67" i="1"/>
  <c r="AD67" i="1" s="1"/>
  <c r="AC71" i="1"/>
  <c r="AD71" i="1" s="1"/>
  <c r="AC79" i="1"/>
  <c r="AD79" i="1" s="1"/>
  <c r="AC87" i="1"/>
  <c r="AD87" i="1" s="1"/>
  <c r="AC82" i="1"/>
  <c r="AD82" i="1" s="1"/>
  <c r="AC95" i="1"/>
  <c r="AD95" i="1" s="1"/>
  <c r="AC99" i="1"/>
  <c r="AD99" i="1" s="1"/>
  <c r="AC104" i="1"/>
  <c r="AD104" i="1" s="1"/>
  <c r="AC108" i="1"/>
  <c r="AD108" i="1" s="1"/>
  <c r="AC116" i="1"/>
  <c r="AD116" i="1" s="1"/>
  <c r="AC51" i="1"/>
  <c r="AD51" i="1" s="1"/>
  <c r="AC55" i="1"/>
  <c r="AD55" i="1" s="1"/>
  <c r="AC96" i="1"/>
  <c r="AD96" i="1" s="1"/>
  <c r="AC20" i="1"/>
  <c r="AD20" i="1" s="1"/>
  <c r="AC44" i="1"/>
  <c r="AD44" i="1" s="1"/>
  <c r="AC106" i="1"/>
  <c r="AD106" i="1" s="1"/>
  <c r="AC107" i="1"/>
  <c r="AD107" i="1" s="1"/>
  <c r="AC110" i="1"/>
  <c r="AD110" i="1" s="1"/>
  <c r="AC115" i="1"/>
  <c r="AD115" i="1" s="1"/>
  <c r="AC21" i="1"/>
  <c r="AD21" i="1" s="1"/>
  <c r="AC25" i="1"/>
  <c r="AD25" i="1" s="1"/>
  <c r="AC64" i="1"/>
  <c r="AD64" i="1" s="1"/>
  <c r="AC84" i="1"/>
  <c r="AD84" i="1" s="1"/>
  <c r="AC86" i="1"/>
  <c r="AD86" i="1" s="1"/>
  <c r="AC128" i="1"/>
  <c r="AD128" i="1" s="1"/>
  <c r="AC5" i="1"/>
  <c r="AD5" i="1" s="1"/>
  <c r="AC9" i="1"/>
  <c r="AD9" i="1" s="1"/>
  <c r="AC37" i="1"/>
  <c r="AD37" i="1" s="1"/>
  <c r="AC41" i="1"/>
  <c r="AD41" i="1" s="1"/>
  <c r="AC46" i="1"/>
  <c r="AD46" i="1" s="1"/>
  <c r="AC47" i="1"/>
  <c r="AD47" i="1" s="1"/>
  <c r="AC52" i="1"/>
  <c r="AD52" i="1" s="1"/>
  <c r="AC74" i="1"/>
  <c r="AD74" i="1" s="1"/>
  <c r="AC75" i="1"/>
  <c r="AD75" i="1" s="1"/>
  <c r="AC78" i="1"/>
  <c r="AD78" i="1" s="1"/>
  <c r="AC98" i="1"/>
  <c r="AD98" i="1" s="1"/>
  <c r="AC114" i="1"/>
  <c r="AD114" i="1" s="1"/>
  <c r="AC118" i="1"/>
  <c r="AD118" i="1" s="1"/>
  <c r="AC119" i="1"/>
  <c r="AD119" i="1" s="1"/>
  <c r="AC123" i="1"/>
  <c r="AD123" i="1" s="1"/>
  <c r="AC127" i="1"/>
  <c r="AD127" i="1" s="1"/>
  <c r="AC13" i="1"/>
  <c r="AD13" i="1" s="1"/>
  <c r="AC29" i="1"/>
  <c r="AD29" i="1" s="1"/>
  <c r="AC42" i="1"/>
  <c r="AD42" i="1" s="1"/>
  <c r="AC68" i="1"/>
  <c r="AD68" i="1" s="1"/>
  <c r="AC88" i="1"/>
  <c r="AD88" i="1" s="1"/>
  <c r="AC100" i="1"/>
  <c r="AD100" i="1" s="1"/>
  <c r="AC120" i="1"/>
  <c r="AD120" i="1" s="1"/>
  <c r="AC15" i="1"/>
  <c r="AD15" i="1" s="1"/>
  <c r="AC17" i="1"/>
  <c r="AD17" i="1" s="1"/>
  <c r="AC31" i="1"/>
  <c r="AD31" i="1" s="1"/>
  <c r="AC33" i="1"/>
  <c r="AD33" i="1" s="1"/>
  <c r="Z42" i="1"/>
  <c r="AC58" i="1"/>
  <c r="AD58" i="1" s="1"/>
  <c r="AC60" i="1"/>
  <c r="AD60" i="1" s="1"/>
  <c r="AC70" i="1"/>
  <c r="AD70" i="1" s="1"/>
  <c r="AC80" i="1"/>
  <c r="AD80" i="1" s="1"/>
  <c r="AC90" i="1"/>
  <c r="AD90" i="1" s="1"/>
  <c r="AC92" i="1"/>
  <c r="AD92" i="1" s="1"/>
  <c r="AC102" i="1"/>
  <c r="AD102" i="1" s="1"/>
  <c r="AC112" i="1"/>
  <c r="AD112" i="1" s="1"/>
  <c r="AC124" i="1"/>
  <c r="AD124" i="1" s="1"/>
  <c r="AC3" i="1"/>
  <c r="AD3" i="1" s="1"/>
  <c r="AC19" i="1"/>
  <c r="AD19" i="1" s="1"/>
  <c r="AC35" i="1"/>
  <c r="AD35" i="1" s="1"/>
  <c r="AC54" i="1"/>
  <c r="AD54" i="1" s="1"/>
  <c r="AC62" i="1"/>
  <c r="AD62" i="1" s="1"/>
  <c r="AC94" i="1"/>
  <c r="AD94" i="1" s="1"/>
  <c r="AC122" i="1"/>
  <c r="AD122" i="1" s="1"/>
  <c r="AC126" i="1"/>
  <c r="AD126" i="1" s="1"/>
  <c r="AC14" i="2"/>
  <c r="H68" i="2"/>
  <c r="Z68" i="2" s="1"/>
  <c r="I74" i="2"/>
  <c r="AA74" i="2" s="1"/>
  <c r="I62" i="2"/>
  <c r="AA62" i="2" s="1"/>
  <c r="I50" i="2"/>
  <c r="AA50" i="2" s="1"/>
  <c r="I26" i="2"/>
  <c r="AA26" i="2" s="1"/>
  <c r="I68" i="2"/>
  <c r="AA68" i="2" s="1"/>
  <c r="I56" i="2"/>
  <c r="AA56" i="2" s="1"/>
  <c r="I44" i="2"/>
  <c r="AA44" i="2" s="1"/>
  <c r="I38" i="2"/>
  <c r="AA38" i="2" s="1"/>
  <c r="I32" i="2"/>
  <c r="AA32" i="2" s="1"/>
  <c r="N68" i="2"/>
  <c r="T68" i="2" s="1"/>
  <c r="N56" i="2"/>
  <c r="T56" i="2" s="1"/>
  <c r="N44" i="2"/>
  <c r="T44" i="2" s="1"/>
  <c r="AF44" i="2" s="1"/>
  <c r="N38" i="2"/>
  <c r="T38" i="2" s="1"/>
  <c r="N32" i="2"/>
  <c r="T32" i="2" s="1"/>
  <c r="R3" i="2"/>
  <c r="V3" i="2"/>
  <c r="AH3" i="2" s="1"/>
  <c r="AH4" i="2" s="1"/>
  <c r="Z3" i="2"/>
  <c r="AF3" i="2" s="1"/>
  <c r="AF4" i="2" s="1"/>
  <c r="H8" i="2"/>
  <c r="Z8" i="2" s="1"/>
  <c r="L8" i="2"/>
  <c r="R8" i="2" s="1"/>
  <c r="P8" i="2"/>
  <c r="V8" i="2" s="1"/>
  <c r="AH8" i="2" s="1"/>
  <c r="F14" i="2"/>
  <c r="X14" i="2" s="1"/>
  <c r="N14" i="2"/>
  <c r="T14" i="2" s="1"/>
  <c r="H20" i="2"/>
  <c r="Z20" i="2" s="1"/>
  <c r="L20" i="2"/>
  <c r="R20" i="2" s="1"/>
  <c r="P20" i="2"/>
  <c r="V20" i="2" s="1"/>
  <c r="N26" i="2"/>
  <c r="T26" i="2" s="1"/>
  <c r="L38" i="2"/>
  <c r="R38" i="2" s="1"/>
  <c r="P44" i="2"/>
  <c r="V44" i="2" s="1"/>
  <c r="AH44" i="2" s="1"/>
  <c r="H56" i="2"/>
  <c r="Z56" i="2" s="1"/>
  <c r="N62" i="2"/>
  <c r="T62" i="2" s="1"/>
  <c r="M74" i="2"/>
  <c r="S74" i="2" s="1"/>
  <c r="M62" i="2"/>
  <c r="S62" i="2" s="1"/>
  <c r="AE62" i="2" s="1"/>
  <c r="M50" i="2"/>
  <c r="S50" i="2" s="1"/>
  <c r="M26" i="2"/>
  <c r="S26" i="2" s="1"/>
  <c r="M68" i="2"/>
  <c r="S68" i="2" s="1"/>
  <c r="M56" i="2"/>
  <c r="S56" i="2" s="1"/>
  <c r="M44" i="2"/>
  <c r="S44" i="2" s="1"/>
  <c r="M38" i="2"/>
  <c r="S38" i="2" s="1"/>
  <c r="M32" i="2"/>
  <c r="S32" i="2" s="1"/>
  <c r="F68" i="2"/>
  <c r="X68" i="2" s="1"/>
  <c r="AD68" i="2" s="1"/>
  <c r="F56" i="2"/>
  <c r="X56" i="2" s="1"/>
  <c r="F44" i="2"/>
  <c r="X44" i="2" s="1"/>
  <c r="AD44" i="2" s="1"/>
  <c r="F38" i="2"/>
  <c r="X38" i="2" s="1"/>
  <c r="F32" i="2"/>
  <c r="X32" i="2" s="1"/>
  <c r="J68" i="2"/>
  <c r="AB68" i="2" s="1"/>
  <c r="J56" i="2"/>
  <c r="AB56" i="2" s="1"/>
  <c r="AH56" i="2" s="1"/>
  <c r="J44" i="2"/>
  <c r="AB44" i="2" s="1"/>
  <c r="J38" i="2"/>
  <c r="AB38" i="2" s="1"/>
  <c r="AH38" i="2" s="1"/>
  <c r="AH40" i="2" s="1"/>
  <c r="J32" i="2"/>
  <c r="AB32" i="2" s="1"/>
  <c r="O68" i="2"/>
  <c r="U68" i="2" s="1"/>
  <c r="AG68" i="2" s="1"/>
  <c r="O56" i="2"/>
  <c r="U56" i="2" s="1"/>
  <c r="AG56" i="2" s="1"/>
  <c r="O44" i="2"/>
  <c r="U44" i="2" s="1"/>
  <c r="AG44" i="2" s="1"/>
  <c r="O38" i="2"/>
  <c r="U38" i="2" s="1"/>
  <c r="O32" i="2"/>
  <c r="U32" i="2" s="1"/>
  <c r="AG32" i="2" s="1"/>
  <c r="AG34" i="2" s="1"/>
  <c r="O74" i="2"/>
  <c r="U74" i="2" s="1"/>
  <c r="AG74" i="2" s="1"/>
  <c r="O62" i="2"/>
  <c r="U62" i="2" s="1"/>
  <c r="AG62" i="2" s="1"/>
  <c r="O50" i="2"/>
  <c r="U50" i="2" s="1"/>
  <c r="AG50" i="2" s="1"/>
  <c r="O26" i="2"/>
  <c r="U26" i="2" s="1"/>
  <c r="S3" i="2"/>
  <c r="AE3" i="2" s="1"/>
  <c r="AE4" i="2" s="1"/>
  <c r="AA3" i="2"/>
  <c r="AG3" i="2" s="1"/>
  <c r="AG4" i="2" s="1"/>
  <c r="I8" i="2"/>
  <c r="AA8" i="2" s="1"/>
  <c r="AG8" i="2" s="1"/>
  <c r="M8" i="2"/>
  <c r="S8" i="2" s="1"/>
  <c r="AE8" i="2" s="1"/>
  <c r="O14" i="2"/>
  <c r="U14" i="2" s="1"/>
  <c r="AG14" i="2" s="1"/>
  <c r="I20" i="2"/>
  <c r="AA20" i="2" s="1"/>
  <c r="AG20" i="2" s="1"/>
  <c r="M20" i="2"/>
  <c r="S20" i="2" s="1"/>
  <c r="AE20" i="2" s="1"/>
  <c r="F26" i="2"/>
  <c r="X26" i="2" s="1"/>
  <c r="L32" i="2"/>
  <c r="R32" i="2" s="1"/>
  <c r="N50" i="2"/>
  <c r="T50" i="2" s="1"/>
  <c r="AF50" i="2" s="1"/>
  <c r="AC56" i="2"/>
  <c r="F62" i="2"/>
  <c r="X62" i="2" s="1"/>
  <c r="J74" i="2"/>
  <c r="AB74" i="2" s="1"/>
  <c r="AF86" i="2"/>
  <c r="AC92" i="2"/>
  <c r="AG92" i="2"/>
  <c r="H74" i="2"/>
  <c r="Z74" i="2" s="1"/>
  <c r="H62" i="2"/>
  <c r="Z62" i="2" s="1"/>
  <c r="H50" i="2"/>
  <c r="Z50" i="2" s="1"/>
  <c r="H26" i="2"/>
  <c r="Z26" i="2" s="1"/>
  <c r="H32" i="2"/>
  <c r="Z32" i="2" s="1"/>
  <c r="AF74" i="2"/>
  <c r="G68" i="2"/>
  <c r="Y68" i="2" s="1"/>
  <c r="G56" i="2"/>
  <c r="Y56" i="2" s="1"/>
  <c r="G44" i="2"/>
  <c r="Y44" i="2" s="1"/>
  <c r="G38" i="2"/>
  <c r="Y38" i="2" s="1"/>
  <c r="G32" i="2"/>
  <c r="Y32" i="2" s="1"/>
  <c r="G74" i="2"/>
  <c r="Y74" i="2" s="1"/>
  <c r="G62" i="2"/>
  <c r="Y62" i="2" s="1"/>
  <c r="G50" i="2"/>
  <c r="Y50" i="2" s="1"/>
  <c r="G26" i="2"/>
  <c r="Y26" i="2" s="1"/>
  <c r="L74" i="2"/>
  <c r="R74" i="2" s="1"/>
  <c r="AD74" i="2" s="1"/>
  <c r="L62" i="2"/>
  <c r="R62" i="2" s="1"/>
  <c r="L50" i="2"/>
  <c r="R50" i="2" s="1"/>
  <c r="L26" i="2"/>
  <c r="R26" i="2" s="1"/>
  <c r="AD26" i="2" s="1"/>
  <c r="P74" i="2"/>
  <c r="V74" i="2" s="1"/>
  <c r="AH74" i="2" s="1"/>
  <c r="P62" i="2"/>
  <c r="V62" i="2" s="1"/>
  <c r="P50" i="2"/>
  <c r="V50" i="2" s="1"/>
  <c r="AH50" i="2" s="1"/>
  <c r="P26" i="2"/>
  <c r="V26" i="2" s="1"/>
  <c r="X3" i="2"/>
  <c r="AB3" i="2"/>
  <c r="F8" i="2"/>
  <c r="X8" i="2" s="1"/>
  <c r="J8" i="2"/>
  <c r="AB8" i="2" s="1"/>
  <c r="N8" i="2"/>
  <c r="T8" i="2" s="1"/>
  <c r="AF8" i="2" s="1"/>
  <c r="H14" i="2"/>
  <c r="Z14" i="2" s="1"/>
  <c r="L14" i="2"/>
  <c r="R14" i="2" s="1"/>
  <c r="AD14" i="2" s="1"/>
  <c r="P14" i="2"/>
  <c r="V14" i="2" s="1"/>
  <c r="AH14" i="2" s="1"/>
  <c r="F20" i="2"/>
  <c r="X20" i="2" s="1"/>
  <c r="J20" i="2"/>
  <c r="AB20" i="2" s="1"/>
  <c r="N20" i="2"/>
  <c r="T20" i="2" s="1"/>
  <c r="AF20" i="2" s="1"/>
  <c r="J26" i="2"/>
  <c r="AB26" i="2" s="1"/>
  <c r="P32" i="2"/>
  <c r="V32" i="2" s="1"/>
  <c r="AH32" i="2" s="1"/>
  <c r="AH34" i="2" s="1"/>
  <c r="H38" i="2"/>
  <c r="Z38" i="2" s="1"/>
  <c r="AC44" i="2"/>
  <c r="F50" i="2"/>
  <c r="X50" i="2" s="1"/>
  <c r="L56" i="2"/>
  <c r="R56" i="2" s="1"/>
  <c r="AD56" i="2" s="1"/>
  <c r="J62" i="2"/>
  <c r="AB62" i="2" s="1"/>
  <c r="P68" i="2"/>
  <c r="V68" i="2" s="1"/>
  <c r="AH68" i="2" s="1"/>
  <c r="AC74" i="2"/>
  <c r="AD80" i="2"/>
  <c r="AH80" i="2"/>
  <c r="AD122" i="2"/>
  <c r="AH122" i="2"/>
  <c r="AC2" i="1"/>
  <c r="AD2" i="1" s="1"/>
  <c r="AC6" i="1"/>
  <c r="AD6" i="1" s="1"/>
  <c r="AC10" i="1"/>
  <c r="AD10" i="1" s="1"/>
  <c r="AC14" i="1"/>
  <c r="AD14" i="1" s="1"/>
  <c r="AC18" i="1"/>
  <c r="AD18" i="1" s="1"/>
  <c r="AC22" i="1"/>
  <c r="AD22" i="1" s="1"/>
  <c r="AC26" i="1"/>
  <c r="AD26" i="1" s="1"/>
  <c r="AC30" i="1"/>
  <c r="AD30" i="1" s="1"/>
  <c r="AC34" i="1"/>
  <c r="AD34" i="1" s="1"/>
  <c r="AC38" i="1"/>
  <c r="AD38" i="1" s="1"/>
  <c r="AC50" i="1"/>
  <c r="AD50" i="1" s="1"/>
  <c r="AC61" i="1"/>
  <c r="AD61" i="1" s="1"/>
  <c r="AC69" i="1"/>
  <c r="AD69" i="1" s="1"/>
  <c r="AC77" i="1"/>
  <c r="AD77" i="1" s="1"/>
  <c r="AC85" i="1"/>
  <c r="AD85" i="1" s="1"/>
  <c r="AC93" i="1"/>
  <c r="AD93" i="1" s="1"/>
  <c r="AC101" i="1"/>
  <c r="AD101" i="1" s="1"/>
  <c r="AC109" i="1"/>
  <c r="AD109" i="1" s="1"/>
  <c r="AC117" i="1"/>
  <c r="AD117" i="1" s="1"/>
  <c r="AC125" i="1"/>
  <c r="AD125" i="1" s="1"/>
  <c r="AC45" i="1"/>
  <c r="AD45" i="1" s="1"/>
  <c r="AC49" i="1"/>
  <c r="AD49" i="1" s="1"/>
  <c r="AC53" i="1"/>
  <c r="AD53" i="1" s="1"/>
  <c r="AC57" i="1"/>
  <c r="AD57" i="1" s="1"/>
  <c r="AC65" i="1"/>
  <c r="AD65" i="1" s="1"/>
  <c r="AC73" i="1"/>
  <c r="AD73" i="1" s="1"/>
  <c r="AC81" i="1"/>
  <c r="AD81" i="1" s="1"/>
  <c r="AC89" i="1"/>
  <c r="AD89" i="1" s="1"/>
  <c r="AC97" i="1"/>
  <c r="AD97" i="1" s="1"/>
  <c r="AC105" i="1"/>
  <c r="AD105" i="1" s="1"/>
  <c r="AC113" i="1"/>
  <c r="AD113" i="1" s="1"/>
  <c r="AC121" i="1"/>
  <c r="AD121" i="1" s="1"/>
  <c r="AC129" i="1"/>
  <c r="AD129" i="1" s="1"/>
  <c r="AE56" i="2" l="1"/>
  <c r="AD20" i="2"/>
  <c r="AH26" i="2"/>
  <c r="AD32" i="2"/>
  <c r="AD34" i="2" s="1"/>
  <c r="AE32" i="2"/>
  <c r="AE34" i="2" s="1"/>
  <c r="AE68" i="2"/>
  <c r="AE74" i="2"/>
  <c r="AD38" i="2"/>
  <c r="AD40" i="2" s="1"/>
  <c r="AD8" i="2"/>
  <c r="AD3" i="2"/>
  <c r="AD4" i="2" s="1"/>
  <c r="AF56" i="2"/>
  <c r="AD50" i="2"/>
  <c r="AG26" i="2"/>
  <c r="AE38" i="2"/>
  <c r="AE40" i="2" s="1"/>
  <c r="AE26" i="2"/>
  <c r="AF62" i="2"/>
  <c r="AF26" i="2"/>
  <c r="AF14" i="2"/>
  <c r="AF32" i="2"/>
  <c r="AF34" i="2" s="1"/>
  <c r="AF68" i="2"/>
  <c r="AH62" i="2"/>
  <c r="AD62" i="2"/>
  <c r="AG38" i="2"/>
  <c r="AG40" i="2" s="1"/>
  <c r="AE44" i="2"/>
  <c r="AE50" i="2"/>
  <c r="AH20" i="2"/>
  <c r="AF38" i="2"/>
  <c r="AF40" i="2" s="1"/>
</calcChain>
</file>

<file path=xl/sharedStrings.xml><?xml version="1.0" encoding="utf-8"?>
<sst xmlns="http://schemas.openxmlformats.org/spreadsheetml/2006/main" count="1883" uniqueCount="508">
  <si>
    <t>name</t>
  </si>
  <si>
    <t>regdate</t>
  </si>
  <si>
    <t>product_name</t>
  </si>
  <si>
    <t>firstpaymentamount</t>
  </si>
  <si>
    <t>amount</t>
  </si>
  <si>
    <t>billingcycle</t>
  </si>
  <si>
    <t>Month</t>
  </si>
  <si>
    <t>nextduedate</t>
  </si>
  <si>
    <t>domainstatus</t>
  </si>
  <si>
    <t>currency</t>
  </si>
  <si>
    <t>domain</t>
  </si>
  <si>
    <t>dedicatedip</t>
  </si>
  <si>
    <t>CPU</t>
  </si>
  <si>
    <t>Memory</t>
  </si>
  <si>
    <t>Disk_Space</t>
  </si>
  <si>
    <t>Control_Panel</t>
  </si>
  <si>
    <t>Control_Panel Price</t>
  </si>
  <si>
    <t>SQL_Servers</t>
  </si>
  <si>
    <t>SQL_Servers_Price</t>
  </si>
  <si>
    <t>Backup</t>
  </si>
  <si>
    <t>Backup Price</t>
  </si>
  <si>
    <t>VPS Price</t>
  </si>
  <si>
    <t>Valid / Invalid</t>
  </si>
  <si>
    <t>Actual Price</t>
  </si>
  <si>
    <t>New Pricing</t>
  </si>
  <si>
    <t>Difference</t>
  </si>
  <si>
    <t>Old Monthly</t>
  </si>
  <si>
    <t>New Monthly</t>
  </si>
  <si>
    <t>Monthly Diff</t>
  </si>
  <si>
    <t>Hike%</t>
  </si>
  <si>
    <t>Abhishek Purohit</t>
  </si>
  <si>
    <t>OpenVZ - Starter</t>
  </si>
  <si>
    <t>Annually</t>
  </si>
  <si>
    <t>Active</t>
  </si>
  <si>
    <t>vps34.hostitsmart.com</t>
  </si>
  <si>
    <t>103.127.146.66</t>
  </si>
  <si>
    <t>None</t>
  </si>
  <si>
    <t>Valid</t>
  </si>
  <si>
    <t>payal pawar</t>
  </si>
  <si>
    <t>vps.occupationaltherapyot.com</t>
  </si>
  <si>
    <t>103.127.146.87</t>
  </si>
  <si>
    <t>Overcharged</t>
  </si>
  <si>
    <t>Nitin Thacker</t>
  </si>
  <si>
    <t>srv.rnasso.in</t>
  </si>
  <si>
    <t>103.138.96.237</t>
  </si>
  <si>
    <t>Invalid</t>
  </si>
  <si>
    <t>Dhairya Thakker</t>
  </si>
  <si>
    <t>Triennially</t>
  </si>
  <si>
    <t>server.kailasmansarovar.com</t>
  </si>
  <si>
    <t>103.127.146.105</t>
  </si>
  <si>
    <t>ujjwal gandhi</t>
  </si>
  <si>
    <t>OpenVZ-Starter-USA-LasVegas</t>
  </si>
  <si>
    <t>srv1.ujjwalgandhi.com</t>
  </si>
  <si>
    <t>103.138.96.76</t>
  </si>
  <si>
    <t>CWP</t>
  </si>
  <si>
    <t>JAGANNAATH THIRUMANI</t>
  </si>
  <si>
    <t>vps.kamms.net</t>
  </si>
  <si>
    <t>103.127.146.95</t>
  </si>
  <si>
    <t>Bhupesh Sharma</t>
  </si>
  <si>
    <t>vps1.atharvaagarbatti.com (vps.rgbcreation.com)</t>
  </si>
  <si>
    <t>103.127.146.97</t>
  </si>
  <si>
    <t>mani kant kumar</t>
  </si>
  <si>
    <t>vps2.manikantkumar.com</t>
  </si>
  <si>
    <t>103.138.96.33</t>
  </si>
  <si>
    <t>Tony Aloysius</t>
  </si>
  <si>
    <t>server1.nintellsoft.com</t>
  </si>
  <si>
    <t>103.127.146.198</t>
  </si>
  <si>
    <t>Vinod Peswani</t>
  </si>
  <si>
    <t>OpenVZ Performance Plan</t>
  </si>
  <si>
    <t>server.vincoservices.in</t>
  </si>
  <si>
    <t>103.127.146.84</t>
  </si>
  <si>
    <t>Rityoditya .</t>
  </si>
  <si>
    <t>OpenVZ-Starter-IND-Mumbai</t>
  </si>
  <si>
    <t>server1.priyansusoft.com</t>
  </si>
  <si>
    <t>103.154.233.67</t>
  </si>
  <si>
    <t>Raghvendra Kulkarni</t>
  </si>
  <si>
    <t>vps.sensorman.in</t>
  </si>
  <si>
    <t>103.127.146.166</t>
  </si>
  <si>
    <t>Prashant Vyavahare</t>
  </si>
  <si>
    <t>vps.pcits.co.in</t>
  </si>
  <si>
    <t>103.127.146.111</t>
  </si>
  <si>
    <t>Abdserver.preceise.com</t>
  </si>
  <si>
    <t>103.154.233.73</t>
  </si>
  <si>
    <t>server.vplinfotech.com</t>
  </si>
  <si>
    <t>103.127.146.172</t>
  </si>
  <si>
    <t>Inavlid</t>
  </si>
  <si>
    <t>kondala rao m</t>
  </si>
  <si>
    <t>kondalarao.hostitsmartserver.com</t>
  </si>
  <si>
    <t>103.127.146.196</t>
  </si>
  <si>
    <t>Lex Lee</t>
  </si>
  <si>
    <t>Quarterly</t>
  </si>
  <si>
    <t>server49.eurosolvehosting.com</t>
  </si>
  <si>
    <t>103.127.146.43</t>
  </si>
  <si>
    <t>DevRonins Pvt Ltd</t>
  </si>
  <si>
    <t>server.amitchhangani.com</t>
  </si>
  <si>
    <t>103.127.146.28</t>
  </si>
  <si>
    <t>Ram Sahu</t>
  </si>
  <si>
    <t>vps20200126050114.hostitsmart.com</t>
  </si>
  <si>
    <t>103.127.146.116</t>
  </si>
  <si>
    <t>ASHWIN GUPTA</t>
  </si>
  <si>
    <t>vps.apurvawater.com</t>
  </si>
  <si>
    <t>103.127.146.160</t>
  </si>
  <si>
    <t>umashankar mandal</t>
  </si>
  <si>
    <t>vps.theumashankar.com</t>
  </si>
  <si>
    <t>103.154.233.175</t>
  </si>
  <si>
    <t>Sanjit Corporation</t>
  </si>
  <si>
    <t>OpenVZ Starter Plan</t>
  </si>
  <si>
    <t>server.digitaltools.com</t>
  </si>
  <si>
    <t>103.127.146.34</t>
  </si>
  <si>
    <t>Deepa V</t>
  </si>
  <si>
    <t>radhe.lattivtech.com</t>
  </si>
  <si>
    <t>103.138.96.122</t>
  </si>
  <si>
    <t>Murugesh Dhandapani</t>
  </si>
  <si>
    <t>vps.skypoint.com</t>
  </si>
  <si>
    <t>103.138.96.128</t>
  </si>
  <si>
    <t>RekhaRani Jayaprakash</t>
  </si>
  <si>
    <t>server.rextechocorp.com</t>
  </si>
  <si>
    <t>103.154.233.24</t>
  </si>
  <si>
    <t>Mohd Ahmad</t>
  </si>
  <si>
    <t>vps.theweblogix.com</t>
  </si>
  <si>
    <t>103.138.96.199</t>
  </si>
  <si>
    <t>Mohit Bhishikar</t>
  </si>
  <si>
    <t>mohit.hostitsmartserver.com</t>
  </si>
  <si>
    <t>103.127.146.25</t>
  </si>
  <si>
    <t>Harendra Kumar</t>
  </si>
  <si>
    <t>vps.showsaa.com</t>
  </si>
  <si>
    <t>103.138.96.231</t>
  </si>
  <si>
    <t>Sundar Govindaswamy</t>
  </si>
  <si>
    <t>sundmobisoft.in</t>
  </si>
  <si>
    <t>103.138.96.85</t>
  </si>
  <si>
    <t>Harshad Padaya</t>
  </si>
  <si>
    <t>vps.shadailtech.com</t>
  </si>
  <si>
    <t>103.127.146.192</t>
  </si>
  <si>
    <t>Ankit Gupta</t>
  </si>
  <si>
    <t>server.callfortools.com</t>
  </si>
  <si>
    <t>103.154.233.52</t>
  </si>
  <si>
    <t>Vinod Gubbala</t>
  </si>
  <si>
    <t>vps.vemo.in</t>
  </si>
  <si>
    <t>103.127.146.103</t>
  </si>
  <si>
    <t>MOHD HABIB</t>
  </si>
  <si>
    <t>vps.mohdhabib.com</t>
  </si>
  <si>
    <t>103.127.146.155</t>
  </si>
  <si>
    <t>Shivangi Yagnik Thummar</t>
  </si>
  <si>
    <t>server.yagnik.com</t>
  </si>
  <si>
    <t>103.138.96.235</t>
  </si>
  <si>
    <t>Sweatha Rajesh</t>
  </si>
  <si>
    <t>vps.sweatha.com</t>
  </si>
  <si>
    <t>103.138.96.106</t>
  </si>
  <si>
    <t>Madan Srivats</t>
  </si>
  <si>
    <t>madansrivats.com</t>
  </si>
  <si>
    <t>103.138.96.11</t>
  </si>
  <si>
    <t>Abhishek kumar</t>
  </si>
  <si>
    <t>vps.akumar</t>
  </si>
  <si>
    <t>103.154.233.200</t>
  </si>
  <si>
    <t>Amit Tiwari</t>
  </si>
  <si>
    <t>server.fiscaltrics.com</t>
  </si>
  <si>
    <t>103.127.146.62</t>
  </si>
  <si>
    <t>Ashwika Enterprises</t>
  </si>
  <si>
    <t>vps.ashwikaenterprises.com</t>
  </si>
  <si>
    <t>103.154.233.228</t>
  </si>
  <si>
    <t>Kunal Kumar</t>
  </si>
  <si>
    <t>server.KunalKumar.com</t>
  </si>
  <si>
    <t>103.154.233.234</t>
  </si>
  <si>
    <t>sarah Botham</t>
  </si>
  <si>
    <t>vps.wiscowisco.com</t>
  </si>
  <si>
    <t>103.154.233.193</t>
  </si>
  <si>
    <t>Forscher Education</t>
  </si>
  <si>
    <t>vps.forschersol.com</t>
  </si>
  <si>
    <t>103.138.96.59</t>
  </si>
  <si>
    <t>visweswara kumar alakki</t>
  </si>
  <si>
    <t>Monthly</t>
  </si>
  <si>
    <t>vps1.shubhasamay.com</t>
  </si>
  <si>
    <t>103.138.96.130</t>
  </si>
  <si>
    <t>Mahadevan V</t>
  </si>
  <si>
    <t>vps.svlpackersandmovers.com</t>
  </si>
  <si>
    <t>103.138.96.51</t>
  </si>
  <si>
    <t>Asirinaidu Paidi</t>
  </si>
  <si>
    <t>vps.toolsfalcon.com</t>
  </si>
  <si>
    <t>103.127.146.140</t>
  </si>
  <si>
    <t>Sri Sai Meru  Mathi Trust</t>
  </si>
  <si>
    <t>server.amrita-janani.org</t>
  </si>
  <si>
    <t>103.154.233.212</t>
  </si>
  <si>
    <t>Remigius Vincent</t>
  </si>
  <si>
    <t>vps.remigiousv.com</t>
  </si>
  <si>
    <t>103.138.96.191</t>
  </si>
  <si>
    <t>Richard G</t>
  </si>
  <si>
    <t>vps.operationsmanager.com</t>
  </si>
  <si>
    <t>103.154.233.154</t>
  </si>
  <si>
    <t>Kiran  Ambuskar</t>
  </si>
  <si>
    <t>server.KiranAmbuskar.com</t>
  </si>
  <si>
    <t>103.138.96.64</t>
  </si>
  <si>
    <t>Synergic Softek Solutions Pvt. Ltd.</t>
  </si>
  <si>
    <t>sspljagjibanpur.hostitsmart.com</t>
  </si>
  <si>
    <t>103.138.96.121</t>
  </si>
  <si>
    <t>Gopalpur Dhananjoy skus ltd</t>
  </si>
  <si>
    <t>vps.gopalpur.ovz</t>
  </si>
  <si>
    <t>103.138.96.42</t>
  </si>
  <si>
    <t>jegan Mhs</t>
  </si>
  <si>
    <t>server.jeganmhs.com</t>
  </si>
  <si>
    <t>103.154.233.115</t>
  </si>
  <si>
    <t>Umesh Jaiswal</t>
  </si>
  <si>
    <t>server.radhepays.com</t>
  </si>
  <si>
    <t>103.138.96.223</t>
  </si>
  <si>
    <t>Biennially</t>
  </si>
  <si>
    <t>web.livefeedapp.com</t>
  </si>
  <si>
    <t>103.127.146.26</t>
  </si>
  <si>
    <t>Shahab Ahmad</t>
  </si>
  <si>
    <t>ghareluremedy.hostitsmartserver.com</t>
  </si>
  <si>
    <t>103.154.233.91</t>
  </si>
  <si>
    <t>TECHNOSHARP IT SOLUTIONS</t>
  </si>
  <si>
    <t>support.technosharp.in</t>
  </si>
  <si>
    <t>103.138.96.108</t>
  </si>
  <si>
    <t>Thankachan K J</t>
  </si>
  <si>
    <t>vps.lfsraptinagar.in</t>
  </si>
  <si>
    <t>103.154.233.166</t>
  </si>
  <si>
    <t>Rohit kumar</t>
  </si>
  <si>
    <t>server.klicktheoffer.in (codexa.hostitsmart.com)</t>
  </si>
  <si>
    <t>103.138.96.165</t>
  </si>
  <si>
    <t>server.pers.com</t>
  </si>
  <si>
    <t>103.154.233.26</t>
  </si>
  <si>
    <t>HEXESYS SOFTSOL PVT. LTD.</t>
  </si>
  <si>
    <t>Semi-Annually</t>
  </si>
  <si>
    <t>Suspended</t>
  </si>
  <si>
    <t>vps.hexesyssoftsol.com</t>
  </si>
  <si>
    <t>103.138.96.84</t>
  </si>
  <si>
    <t>Madan Kumar Venkatesan</t>
  </si>
  <si>
    <t>madankumar.in</t>
  </si>
  <si>
    <t>103.138.96.5</t>
  </si>
  <si>
    <t>nn it solutions</t>
  </si>
  <si>
    <t>STD - LIN4</t>
  </si>
  <si>
    <t>server.nnit.com</t>
  </si>
  <si>
    <t>103.154.233.238</t>
  </si>
  <si>
    <t>Rohan Deshmukh</t>
  </si>
  <si>
    <t>STD - LIN1</t>
  </si>
  <si>
    <t>rohandeshmukh.hostitsmart.com</t>
  </si>
  <si>
    <t>103.127.146.146</t>
  </si>
  <si>
    <t>Acronis Cloud Backup 1 GB</t>
  </si>
  <si>
    <t>Fusion Technology Solution</t>
  </si>
  <si>
    <t>STD - LIN2</t>
  </si>
  <si>
    <t>vps.fusiontechnology.com</t>
  </si>
  <si>
    <t>103.154.233.141</t>
  </si>
  <si>
    <t>Prasad Nikumbh</t>
  </si>
  <si>
    <t>STD - LIN3</t>
  </si>
  <si>
    <t>vps.prasad.com (103.138.96.110)</t>
  </si>
  <si>
    <t>103.138.96.110</t>
  </si>
  <si>
    <t>prasadnikumb01.hostitsmartserver.com</t>
  </si>
  <si>
    <t>103.154.233.111</t>
  </si>
  <si>
    <t>Subhash Kumar</t>
  </si>
  <si>
    <t>STD - LIN5</t>
  </si>
  <si>
    <t>server.elearning.3s</t>
  </si>
  <si>
    <t>103.127.146.11</t>
  </si>
  <si>
    <t>CWP Pro</t>
  </si>
  <si>
    <t>vps.patholinks.com (103.127.146.27)</t>
  </si>
  <si>
    <t>103.127.146.27</t>
  </si>
  <si>
    <t>Webuzo Panel (1 Account)</t>
  </si>
  <si>
    <t>KUNAL GARG</t>
  </si>
  <si>
    <t>kunalgarg1.hostitsmartserver.com</t>
  </si>
  <si>
    <t>103.154.233.29</t>
  </si>
  <si>
    <t>dinesh B</t>
  </si>
  <si>
    <t>cornerskills.hostitsmart.com</t>
  </si>
  <si>
    <t>103.138.96.80</t>
  </si>
  <si>
    <t>Sharad Patil</t>
  </si>
  <si>
    <t>delicacy.hostitsmart.com</t>
  </si>
  <si>
    <t>103.127.146.78</t>
  </si>
  <si>
    <t>Radhakrishna Vemu</t>
  </si>
  <si>
    <t>radhakrishna.hostitsmart.com</t>
  </si>
  <si>
    <t>103.138.96.145</t>
  </si>
  <si>
    <t>Bhagyesh Patel</t>
  </si>
  <si>
    <t>vps.bhpatelcom</t>
  </si>
  <si>
    <t>103.154.233.16</t>
  </si>
  <si>
    <t>Chandni Jindal</t>
  </si>
  <si>
    <t>vps.trademarkkaro.com</t>
  </si>
  <si>
    <t>103.127.146.107</t>
  </si>
  <si>
    <t xml:space="preserve">Enikah Admin </t>
  </si>
  <si>
    <t>STD - LIN6</t>
  </si>
  <si>
    <t>enikah.in</t>
  </si>
  <si>
    <t>103.138.96.183</t>
  </si>
  <si>
    <t>Daksh Analyst</t>
  </si>
  <si>
    <t>vps.daksh.com</t>
  </si>
  <si>
    <t>103.154.233.190</t>
  </si>
  <si>
    <t>Nimeshkumar Patel</t>
  </si>
  <si>
    <t>server.anamyatech.com</t>
  </si>
  <si>
    <t>103.154.233.15</t>
  </si>
  <si>
    <t>Acronis Cloud Backup 10 GB</t>
  </si>
  <si>
    <t>Aashish kond</t>
  </si>
  <si>
    <t>vps.aashishkond.com</t>
  </si>
  <si>
    <t>103.127.146.213</t>
  </si>
  <si>
    <t>Sagnik Mahapatra</t>
  </si>
  <si>
    <t>theheritagelive.com</t>
  </si>
  <si>
    <t>103.127.146.102</t>
  </si>
  <si>
    <t>Pleasant Plus Technologies Pvt Ltd</t>
  </si>
  <si>
    <t>STD - LIN8</t>
  </si>
  <si>
    <t>server.pleasantplus.com</t>
  </si>
  <si>
    <t>103.154.233.103</t>
  </si>
  <si>
    <t>Arockia Vins A</t>
  </si>
  <si>
    <t>server.arockia.com</t>
  </si>
  <si>
    <t>103.154.233.128</t>
  </si>
  <si>
    <t>SHAILEISH RANAPRATAP</t>
  </si>
  <si>
    <t>server.shailesh.com</t>
  </si>
  <si>
    <t>103.154.233.171</t>
  </si>
  <si>
    <t>Kranthi Akkina</t>
  </si>
  <si>
    <t>yukthitech.com</t>
  </si>
  <si>
    <t>103.154.233.131</t>
  </si>
  <si>
    <t>Aashish Kiran</t>
  </si>
  <si>
    <t>server.ashishkiran.com</t>
  </si>
  <si>
    <t>103.154.233.151</t>
  </si>
  <si>
    <t>Chandrasekhar Kumar</t>
  </si>
  <si>
    <t>vps.Chandrasekhar.com</t>
  </si>
  <si>
    <t>103.127.146.91</t>
  </si>
  <si>
    <t>Venu Kumar</t>
  </si>
  <si>
    <t>vps.snowtech.com</t>
  </si>
  <si>
    <t>103.154.233.165</t>
  </si>
  <si>
    <t>Kawaljeet Singh Kochar</t>
  </si>
  <si>
    <t>server.wapromote.com</t>
  </si>
  <si>
    <t>103.154.233.109</t>
  </si>
  <si>
    <t>server.chandrasekhar.com</t>
  </si>
  <si>
    <t>103.127.146.179</t>
  </si>
  <si>
    <t>Durgesh Acharya</t>
  </si>
  <si>
    <t>vps.durgeshacharya.com</t>
  </si>
  <si>
    <t>103.154.233.110</t>
  </si>
  <si>
    <t>Abhishek Khurana</t>
  </si>
  <si>
    <t>vps.datasense.com</t>
  </si>
  <si>
    <t>103.154.233.32</t>
  </si>
  <si>
    <t>Suresh M</t>
  </si>
  <si>
    <t>vps.kreativehunks.com</t>
  </si>
  <si>
    <t>103.127.146.63</t>
  </si>
  <si>
    <t>Thomas Babu G</t>
  </si>
  <si>
    <t>vps.cliptosvps1com</t>
  </si>
  <si>
    <t>103.154.233.177</t>
  </si>
  <si>
    <t>MANISH TALREJA</t>
  </si>
  <si>
    <t>STD - LIN7</t>
  </si>
  <si>
    <t>manishtalreja.com</t>
  </si>
  <si>
    <t>103.154.233.41</t>
  </si>
  <si>
    <t>vps.schoolalarm.in</t>
  </si>
  <si>
    <t>103.154.233.182</t>
  </si>
  <si>
    <t>Naresh Kumar</t>
  </si>
  <si>
    <t>vps.naresh3.com</t>
  </si>
  <si>
    <t>103.154.233.117</t>
  </si>
  <si>
    <t>kaushal arora</t>
  </si>
  <si>
    <t>vps.karoracom</t>
  </si>
  <si>
    <t>103.154.233.11</t>
  </si>
  <si>
    <t>Manish Chaudhary</t>
  </si>
  <si>
    <t>vps.webncoders.com</t>
  </si>
  <si>
    <t>103.154.233.162</t>
  </si>
  <si>
    <t>server.fusiontech.com</t>
  </si>
  <si>
    <t>103.154.233.152</t>
  </si>
  <si>
    <t>Monalisa Raulo</t>
  </si>
  <si>
    <t>server.zeroforce.com</t>
  </si>
  <si>
    <t>103.127.146.211</t>
  </si>
  <si>
    <t>Philippe Bergeron</t>
  </si>
  <si>
    <t>ahsawb.in</t>
  </si>
  <si>
    <t>103.154.233.160</t>
  </si>
  <si>
    <t>Umesh Ubriani</t>
  </si>
  <si>
    <t>vps.umeshubriani.com</t>
  </si>
  <si>
    <t>103.154.233.81</t>
  </si>
  <si>
    <t>NARESH DHOTRE</t>
  </si>
  <si>
    <t>vps.nareshdhotre.com</t>
  </si>
  <si>
    <t>103.154.233.247</t>
  </si>
  <si>
    <t>Achiever 07</t>
  </si>
  <si>
    <t>server.achiever.com</t>
  </si>
  <si>
    <t>103.154.233.153</t>
  </si>
  <si>
    <t>Adwait Kulkarni</t>
  </si>
  <si>
    <t>vps.adwait.com</t>
  </si>
  <si>
    <t>103.154.233.218</t>
  </si>
  <si>
    <t>Nilkantha  Das</t>
  </si>
  <si>
    <t>vps.nilkantha.com</t>
  </si>
  <si>
    <t>103.127.146.214</t>
  </si>
  <si>
    <t>Muzakkir Shaikh</t>
  </si>
  <si>
    <t>server.websrey.com</t>
  </si>
  <si>
    <t>103.154.233.195</t>
  </si>
  <si>
    <t>Manoharan Krishnan</t>
  </si>
  <si>
    <t>vps.connect.winuteqsms.in</t>
  </si>
  <si>
    <t>103.154.233.2</t>
  </si>
  <si>
    <t>Sachin lokhande</t>
  </si>
  <si>
    <t>cardServer</t>
  </si>
  <si>
    <t>103.154.233.142</t>
  </si>
  <si>
    <t>vps.kunalgarg.com</t>
  </si>
  <si>
    <t>103.154.233.40</t>
  </si>
  <si>
    <t>Abdul Latheef</t>
  </si>
  <si>
    <t>server.eezeetechsolutions.com</t>
  </si>
  <si>
    <t>103.154.233.135</t>
  </si>
  <si>
    <t>Sujoy Das</t>
  </si>
  <si>
    <t>server.sujoy.com</t>
  </si>
  <si>
    <t>103.154.233.244</t>
  </si>
  <si>
    <t>amit sengupta</t>
  </si>
  <si>
    <t>starquiktest.hostitsmart.com</t>
  </si>
  <si>
    <t>103.127.146.100</t>
  </si>
  <si>
    <t>Nand Kishore Avantsa Avantsa</t>
  </si>
  <si>
    <t>server.avantsa.in</t>
  </si>
  <si>
    <t>103.154.233.83</t>
  </si>
  <si>
    <t>Gopal  Singh Bisht</t>
  </si>
  <si>
    <t>krgbj</t>
  </si>
  <si>
    <t>103.154.233.159</t>
  </si>
  <si>
    <t>alpeshkumar vora</t>
  </si>
  <si>
    <t>server.tripixinfotech.com</t>
  </si>
  <si>
    <t>103.138.96.30</t>
  </si>
  <si>
    <t>vps.sachinlokhande.com</t>
  </si>
  <si>
    <t>103.154.233.156</t>
  </si>
  <si>
    <t>krgbd</t>
  </si>
  <si>
    <t>103.154.233.157</t>
  </si>
  <si>
    <t>Vipin v</t>
  </si>
  <si>
    <t>mail.infobusinessleads.co</t>
  </si>
  <si>
    <t>103.154.233.198</t>
  </si>
  <si>
    <t>IQBAL Thakur</t>
  </si>
  <si>
    <t>marriagesupermarket.store</t>
  </si>
  <si>
    <t>103.154.233.121</t>
  </si>
  <si>
    <t>nareshkumar.hostitsmart.com</t>
  </si>
  <si>
    <t>103.127.146.54</t>
  </si>
  <si>
    <t>JAMES CAMERON RUMSEY</t>
  </si>
  <si>
    <t>server.jamescameron.com</t>
  </si>
  <si>
    <t>103.154.233.137</t>
  </si>
  <si>
    <t>Hukam Singh Bairwa</t>
  </si>
  <si>
    <t>host02.vasumu.com</t>
  </si>
  <si>
    <t>103.154.233.147</t>
  </si>
  <si>
    <t>SANTOSH kumar</t>
  </si>
  <si>
    <t>vps.santoshkumar.com</t>
  </si>
  <si>
    <t>103.154.233.196</t>
  </si>
  <si>
    <t>Yogesh Munjal K</t>
  </si>
  <si>
    <t>vps.ismartbits.com</t>
  </si>
  <si>
    <t>103.138.96.88</t>
  </si>
  <si>
    <t>Alex Yashnik</t>
  </si>
  <si>
    <t>alexyashnik.hostitsmart.com</t>
  </si>
  <si>
    <t>103.154.233.202</t>
  </si>
  <si>
    <t>Shashi Kumar</t>
  </si>
  <si>
    <t>skillsmira.com</t>
  </si>
  <si>
    <t>103.154.233.113</t>
  </si>
  <si>
    <t>Darshan mehta</t>
  </si>
  <si>
    <t>server.jouleswitches.in</t>
  </si>
  <si>
    <t>103.138.96.107</t>
  </si>
  <si>
    <t>Mayuresh Shetty</t>
  </si>
  <si>
    <t>vps.mayureshshetty.com</t>
  </si>
  <si>
    <t>103.154.233.173</t>
  </si>
  <si>
    <t>Plan 1 - OpenVZ - Starter</t>
  </si>
  <si>
    <t>Current Monthly Pricing</t>
  </si>
  <si>
    <t>New Monthly Pricing</t>
  </si>
  <si>
    <t>New Overall Pricing</t>
  </si>
  <si>
    <t>Old Overall Pricing</t>
  </si>
  <si>
    <t>Cuurency</t>
  </si>
  <si>
    <t>RAM</t>
  </si>
  <si>
    <t>SSD</t>
  </si>
  <si>
    <t>INR</t>
  </si>
  <si>
    <t>2 Core</t>
  </si>
  <si>
    <t>2 GB</t>
  </si>
  <si>
    <t>20 GB</t>
  </si>
  <si>
    <t>USD</t>
  </si>
  <si>
    <t>Plan 2 - OpenVZ - Starter</t>
  </si>
  <si>
    <t>40 GB</t>
  </si>
  <si>
    <t>-</t>
  </si>
  <si>
    <t>* Note - Increase 125 INR for extra 20 GB Storage from Plan 1</t>
  </si>
  <si>
    <t>Plan 3 - OpenVZ - Starter</t>
  </si>
  <si>
    <t>80 GB</t>
  </si>
  <si>
    <t>* Note - Increase 250 INR for extra 60 GB Storage from Plan 1</t>
  </si>
  <si>
    <t>Plan 4 - OpenVZ - Starter</t>
  </si>
  <si>
    <t>4 GB</t>
  </si>
  <si>
    <t>* Note - Increase 125 INR for extra 2 GB RAM from Plan 1</t>
  </si>
  <si>
    <t>Plan 5 - OpenVZ - Starter</t>
  </si>
  <si>
    <t>* Note - Increase 250 INR for extra 2 GB RAM &amp; 20 GB Storage from Plan 1</t>
  </si>
  <si>
    <t>Plan 6 - OpenVZ - Starter</t>
  </si>
  <si>
    <t>8 GB</t>
  </si>
  <si>
    <t>* Note - Increase 500 INR for extra 6 GB RAM &amp; 60 GB Storage from Plan 1</t>
  </si>
  <si>
    <t>Plan 7 - OpenVZ - Starter</t>
  </si>
  <si>
    <t>4 Core</t>
  </si>
  <si>
    <t>* Note - Increase 62.5 INR for extra 2 Core CPU from Plan 1</t>
  </si>
  <si>
    <t>Plan 8 - OpenVZ - Starter</t>
  </si>
  <si>
    <t>* Note - Increase 187.5 INR for extra 2 Core CPU &amp; 20 GB Storage from Plan 1</t>
  </si>
  <si>
    <t>Plan 9 - OpenVZ - Starter</t>
  </si>
  <si>
    <t>* Note - Increase 187.5 INR for extra 2 Core CPU &amp; 2 GB RAM from Plan 1</t>
  </si>
  <si>
    <t>Plan 10 - OpenVZ - Starter</t>
  </si>
  <si>
    <t>* Note - Increase 312.5 INR for extra 2 Core CPU, 2 GB RAM &amp; 20 GB Storage from Plan 1</t>
  </si>
  <si>
    <t>Plan 11 - OpenVZ - Starter</t>
  </si>
  <si>
    <t>* Note - Increase 437.5 INR for extra 2 Core CPU, 6 GB RAM &amp; 20 GB Storage from Plan 1</t>
  </si>
  <si>
    <t>Plan 12 - OpenVZ - Starter</t>
  </si>
  <si>
    <t>* Note - Increase 562.5 INR for extra 2 Core CPU, 6 GB RAM &amp; 60 GB Storage from Plan 1</t>
  </si>
  <si>
    <t>Plan 13 - OpenVZ - Starter</t>
  </si>
  <si>
    <t>120 GB</t>
  </si>
  <si>
    <t>* Note - Increase 812.5 INR for extra 2 Core CPU, 6 GB RAM &amp; 100 GB Storage from Plan 1</t>
  </si>
  <si>
    <t>Plan 14 - STD - LIN1</t>
  </si>
  <si>
    <t>1 Core</t>
  </si>
  <si>
    <t>1 GB</t>
  </si>
  <si>
    <t>* Note - Increase 12% from the existing pricing</t>
  </si>
  <si>
    <t>Plan 15 - STD - LIN2</t>
  </si>
  <si>
    <t>Plan 16 - STD - LIN3</t>
  </si>
  <si>
    <t>60 GB</t>
  </si>
  <si>
    <t>Plan 17 - STD - LIN4</t>
  </si>
  <si>
    <t>6 GB</t>
  </si>
  <si>
    <t>Plan 18 - STD - LIN5</t>
  </si>
  <si>
    <t>6 Core</t>
  </si>
  <si>
    <t>Plan 19 - STD - LIN6</t>
  </si>
  <si>
    <t>12 GB</t>
  </si>
  <si>
    <t>160 GB</t>
  </si>
  <si>
    <t>Plan 20 - STD - LIN7</t>
  </si>
  <si>
    <t>8 Core</t>
  </si>
  <si>
    <t>200 GB</t>
  </si>
  <si>
    <t>Plan 21 - STD - LIN8</t>
  </si>
  <si>
    <t>16 GB</t>
  </si>
  <si>
    <t>250 GB</t>
  </si>
  <si>
    <t>OpenVZ RAM</t>
  </si>
  <si>
    <t>OLD</t>
  </si>
  <si>
    <t>New</t>
  </si>
  <si>
    <t>2 (4)</t>
  </si>
  <si>
    <t>6 (8)</t>
  </si>
  <si>
    <t>10 (12)</t>
  </si>
  <si>
    <t>OpenVZ Storage</t>
  </si>
  <si>
    <t>20 (40)</t>
  </si>
  <si>
    <t>60 (80)</t>
  </si>
  <si>
    <t>100 (120)</t>
  </si>
  <si>
    <t>220 (240)</t>
  </si>
  <si>
    <t>OpenVZ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</si>
</sst>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rgb="FF00863D"/>
      <name val="Calibri"/>
      <family val="2"/>
    </font>
    <font>
      <b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EAF3FA"/>
        <bgColor rgb="FFEAF3FA"/>
      </patternFill>
    </fill>
    <fill>
      <patternFill patternType="solid">
        <fgColor rgb="FFFFF8E5"/>
        <bgColor rgb="FFFFF8E5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64" fontId="0" fillId="0" borderId="0" xfId="0" applyNumberFormat="1"/>
    <xf numFmtId="9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4" fillId="0" borderId="5" xfId="1" applyFont="1" applyBorder="1"/>
    <xf numFmtId="0" fontId="4" fillId="0" borderId="6" xfId="1" applyFont="1" applyBorder="1"/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3" fillId="8" borderId="10" xfId="1" applyFont="1" applyFill="1" applyBorder="1" applyAlignment="1">
      <alignment horizontal="center" vertical="center" wrapText="1"/>
    </xf>
    <xf numFmtId="165" fontId="7" fillId="9" borderId="10" xfId="1" applyNumberFormat="1" applyFont="1" applyFill="1" applyBorder="1" applyAlignment="1">
      <alignment horizontal="center" vertical="center" wrapText="1"/>
    </xf>
    <xf numFmtId="1" fontId="3" fillId="10" borderId="10" xfId="1" applyNumberFormat="1" applyFont="1" applyFill="1" applyBorder="1" applyAlignment="1">
      <alignment horizontal="center" vertical="center" wrapText="1"/>
    </xf>
    <xf numFmtId="0" fontId="3" fillId="11" borderId="10" xfId="1" applyFont="1" applyFill="1" applyBorder="1" applyAlignment="1">
      <alignment horizontal="center" vertical="center" wrapText="1"/>
    </xf>
    <xf numFmtId="1" fontId="8" fillId="2" borderId="10" xfId="1" applyNumberFormat="1" applyFont="1" applyFill="1" applyBorder="1" applyAlignment="1">
      <alignment horizontal="center" vertical="center" wrapText="1"/>
    </xf>
    <xf numFmtId="165" fontId="3" fillId="10" borderId="10" xfId="1" applyNumberFormat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7" fillId="9" borderId="10" xfId="1" applyFont="1" applyFill="1" applyBorder="1" applyAlignment="1">
      <alignment horizontal="center" vertical="center" wrapText="1"/>
    </xf>
    <xf numFmtId="1" fontId="0" fillId="0" borderId="0" xfId="0" applyNumberFormat="1"/>
    <xf numFmtId="2" fontId="3" fillId="8" borderId="10" xfId="1" applyNumberFormat="1" applyFont="1" applyFill="1" applyBorder="1" applyAlignment="1">
      <alignment horizontal="center" vertical="center" wrapText="1"/>
    </xf>
    <xf numFmtId="1" fontId="7" fillId="9" borderId="10" xfId="1" applyNumberFormat="1" applyFont="1" applyFill="1" applyBorder="1" applyAlignment="1">
      <alignment horizontal="center" vertical="center" wrapText="1"/>
    </xf>
    <xf numFmtId="1" fontId="3" fillId="11" borderId="10" xfId="1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2">
    <cellStyle name="Normal" xfId="0" builtinId="0"/>
    <cellStyle name="Normal 2" xfId="1" xr:uid="{A9DAD754-1C45-4D4D-81FB-1BE0F62C2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BEEC-F1F7-4E3E-9594-DDEF3099C4DE}">
  <dimension ref="A1:AD129"/>
  <sheetViews>
    <sheetView tabSelected="1" workbookViewId="0"/>
  </sheetViews>
  <sheetFormatPr defaultRowHeight="15" x14ac:dyDescent="0.25"/>
  <cols>
    <col min="1" max="1" width="31.85546875" bestFit="1" customWidth="1"/>
    <col min="2" max="2" width="10" bestFit="1" customWidth="1"/>
    <col min="3" max="3" width="28" bestFit="1" customWidth="1"/>
    <col min="4" max="4" width="19.140625" bestFit="1" customWidth="1"/>
    <col min="5" max="5" width="7.85546875" bestFit="1" customWidth="1"/>
    <col min="6" max="6" width="13.85546875" bestFit="1" customWidth="1"/>
    <col min="7" max="7" width="6.5703125" bestFit="1" customWidth="1"/>
    <col min="8" max="8" width="11.7109375" bestFit="1" customWidth="1"/>
    <col min="9" max="9" width="13.42578125" bestFit="1" customWidth="1"/>
    <col min="10" max="10" width="8.5703125" bestFit="1" customWidth="1"/>
    <col min="11" max="11" width="45.85546875" bestFit="1" customWidth="1"/>
    <col min="12" max="12" width="14.85546875" bestFit="1" customWidth="1"/>
    <col min="13" max="13" width="4.5703125" bestFit="1" customWidth="1"/>
    <col min="14" max="14" width="8" bestFit="1" customWidth="1"/>
    <col min="15" max="15" width="11" bestFit="1" customWidth="1"/>
    <col min="16" max="16" width="24.28515625" bestFit="1" customWidth="1"/>
    <col min="17" max="17" width="18.42578125" bestFit="1" customWidth="1"/>
    <col min="18" max="18" width="11.42578125" bestFit="1" customWidth="1"/>
    <col min="19" max="19" width="16.85546875" bestFit="1" customWidth="1"/>
    <col min="20" max="20" width="26.140625" bestFit="1" customWidth="1"/>
    <col min="21" max="21" width="12.42578125" bestFit="1" customWidth="1"/>
    <col min="23" max="23" width="13.28515625" bestFit="1" customWidth="1"/>
    <col min="24" max="25" width="11.42578125" bestFit="1" customWidth="1"/>
    <col min="26" max="26" width="9.85546875" bestFit="1" customWidth="1"/>
    <col min="27" max="27" width="12" bestFit="1" customWidth="1"/>
    <col min="28" max="28" width="12.28515625" bestFit="1" customWidth="1"/>
    <col min="29" max="29" width="12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42065</v>
      </c>
      <c r="C2" t="s">
        <v>31</v>
      </c>
      <c r="D2">
        <v>3600</v>
      </c>
      <c r="E2">
        <v>3600</v>
      </c>
      <c r="F2" t="s">
        <v>32</v>
      </c>
      <c r="G2">
        <v>12</v>
      </c>
      <c r="H2" s="1">
        <v>45989</v>
      </c>
      <c r="I2" t="s">
        <v>33</v>
      </c>
      <c r="J2">
        <v>1</v>
      </c>
      <c r="K2" t="s">
        <v>34</v>
      </c>
      <c r="L2" t="s">
        <v>35</v>
      </c>
      <c r="M2">
        <v>2</v>
      </c>
      <c r="N2">
        <v>2</v>
      </c>
      <c r="O2">
        <v>20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>
        <v>3600</v>
      </c>
      <c r="W2" t="s">
        <v>37</v>
      </c>
      <c r="X2">
        <v>3600</v>
      </c>
      <c r="Y2">
        <v>4560</v>
      </c>
      <c r="Z2">
        <f t="shared" ref="Z2:Z65" si="0">Y2-V2</f>
        <v>960</v>
      </c>
      <c r="AA2">
        <f t="shared" ref="AA2:AA65" si="1">V2/G2</f>
        <v>300</v>
      </c>
      <c r="AB2">
        <f t="shared" ref="AB2:AB65" si="2">Y2/G2</f>
        <v>380</v>
      </c>
      <c r="AC2">
        <f t="shared" ref="AC2:AC65" si="3">AB2-AA2</f>
        <v>80</v>
      </c>
      <c r="AD2" s="2">
        <f t="shared" ref="AD2:AD65" si="4">AC2/AA2</f>
        <v>0.26666666666666666</v>
      </c>
    </row>
    <row r="3" spans="1:30" x14ac:dyDescent="0.25">
      <c r="A3" t="s">
        <v>38</v>
      </c>
      <c r="B3" s="1">
        <v>42174</v>
      </c>
      <c r="C3" t="s">
        <v>31</v>
      </c>
      <c r="D3">
        <v>1080</v>
      </c>
      <c r="E3">
        <v>6500</v>
      </c>
      <c r="F3" t="s">
        <v>32</v>
      </c>
      <c r="G3">
        <v>12</v>
      </c>
      <c r="H3" s="1">
        <v>45795</v>
      </c>
      <c r="I3" t="s">
        <v>33</v>
      </c>
      <c r="J3">
        <v>1</v>
      </c>
      <c r="K3" t="s">
        <v>39</v>
      </c>
      <c r="L3" t="s">
        <v>40</v>
      </c>
      <c r="M3">
        <v>2</v>
      </c>
      <c r="N3">
        <v>2</v>
      </c>
      <c r="O3">
        <v>80</v>
      </c>
      <c r="P3" t="s">
        <v>36</v>
      </c>
      <c r="Q3">
        <v>0</v>
      </c>
      <c r="R3" t="s">
        <v>36</v>
      </c>
      <c r="S3">
        <v>0</v>
      </c>
      <c r="T3" t="s">
        <v>36</v>
      </c>
      <c r="U3">
        <v>0</v>
      </c>
      <c r="V3">
        <v>6500</v>
      </c>
      <c r="W3" t="s">
        <v>41</v>
      </c>
      <c r="X3">
        <v>6000</v>
      </c>
      <c r="Y3">
        <v>7560</v>
      </c>
      <c r="Z3">
        <f t="shared" si="0"/>
        <v>1060</v>
      </c>
      <c r="AA3">
        <f t="shared" si="1"/>
        <v>541.66666666666663</v>
      </c>
      <c r="AB3">
        <f t="shared" si="2"/>
        <v>630</v>
      </c>
      <c r="AC3">
        <f t="shared" si="3"/>
        <v>88.333333333333371</v>
      </c>
      <c r="AD3" s="2">
        <f t="shared" si="4"/>
        <v>0.16307692307692315</v>
      </c>
    </row>
    <row r="4" spans="1:30" x14ac:dyDescent="0.25">
      <c r="A4" t="s">
        <v>42</v>
      </c>
      <c r="B4" s="1">
        <v>42233</v>
      </c>
      <c r="C4" t="s">
        <v>31</v>
      </c>
      <c r="D4">
        <v>1500</v>
      </c>
      <c r="E4">
        <v>3600</v>
      </c>
      <c r="F4" t="s">
        <v>32</v>
      </c>
      <c r="G4">
        <v>12</v>
      </c>
      <c r="H4" s="1">
        <v>45886</v>
      </c>
      <c r="I4" t="s">
        <v>33</v>
      </c>
      <c r="J4">
        <v>1</v>
      </c>
      <c r="K4" t="s">
        <v>43</v>
      </c>
      <c r="L4" t="s">
        <v>44</v>
      </c>
      <c r="M4">
        <v>2</v>
      </c>
      <c r="N4">
        <v>2</v>
      </c>
      <c r="O4">
        <v>80</v>
      </c>
      <c r="P4" t="s">
        <v>36</v>
      </c>
      <c r="Q4">
        <v>0</v>
      </c>
      <c r="R4" t="s">
        <v>36</v>
      </c>
      <c r="S4">
        <v>0</v>
      </c>
      <c r="T4" t="s">
        <v>36</v>
      </c>
      <c r="U4">
        <v>0</v>
      </c>
      <c r="V4">
        <v>3600</v>
      </c>
      <c r="W4" t="s">
        <v>45</v>
      </c>
      <c r="X4">
        <v>6000</v>
      </c>
      <c r="Y4">
        <v>7560</v>
      </c>
      <c r="Z4">
        <f t="shared" si="0"/>
        <v>3960</v>
      </c>
      <c r="AA4">
        <f t="shared" si="1"/>
        <v>300</v>
      </c>
      <c r="AB4">
        <f t="shared" si="2"/>
        <v>630</v>
      </c>
      <c r="AC4">
        <f t="shared" si="3"/>
        <v>330</v>
      </c>
      <c r="AD4" s="2">
        <f t="shared" si="4"/>
        <v>1.1000000000000001</v>
      </c>
    </row>
    <row r="5" spans="1:30" x14ac:dyDescent="0.25">
      <c r="A5" t="s">
        <v>46</v>
      </c>
      <c r="B5" s="1">
        <v>43423</v>
      </c>
      <c r="C5" t="s">
        <v>31</v>
      </c>
      <c r="D5">
        <v>3600</v>
      </c>
      <c r="E5">
        <v>13300</v>
      </c>
      <c r="F5" t="s">
        <v>47</v>
      </c>
      <c r="G5">
        <v>36</v>
      </c>
      <c r="H5" s="1">
        <v>46345</v>
      </c>
      <c r="I5" t="s">
        <v>33</v>
      </c>
      <c r="J5">
        <v>1</v>
      </c>
      <c r="K5" t="s">
        <v>48</v>
      </c>
      <c r="L5" t="s">
        <v>49</v>
      </c>
      <c r="M5">
        <v>2</v>
      </c>
      <c r="N5">
        <v>4</v>
      </c>
      <c r="O5">
        <v>40</v>
      </c>
      <c r="P5" t="s">
        <v>36</v>
      </c>
      <c r="Q5">
        <v>0</v>
      </c>
      <c r="R5" t="s">
        <v>36</v>
      </c>
      <c r="S5">
        <v>0</v>
      </c>
      <c r="T5" t="s">
        <v>36</v>
      </c>
      <c r="U5">
        <v>0</v>
      </c>
      <c r="V5">
        <v>13300</v>
      </c>
      <c r="W5" t="s">
        <v>45</v>
      </c>
      <c r="X5">
        <v>15300</v>
      </c>
      <c r="Y5">
        <v>19260</v>
      </c>
      <c r="Z5">
        <f t="shared" si="0"/>
        <v>5960</v>
      </c>
      <c r="AA5">
        <f t="shared" si="1"/>
        <v>369.44444444444446</v>
      </c>
      <c r="AB5">
        <f t="shared" si="2"/>
        <v>535</v>
      </c>
      <c r="AC5">
        <f t="shared" si="3"/>
        <v>165.55555555555554</v>
      </c>
      <c r="AD5" s="2">
        <f t="shared" si="4"/>
        <v>0.44812030075187964</v>
      </c>
    </row>
    <row r="6" spans="1:30" x14ac:dyDescent="0.25">
      <c r="A6" t="s">
        <v>50</v>
      </c>
      <c r="B6" s="1">
        <v>42475</v>
      </c>
      <c r="C6" t="s">
        <v>51</v>
      </c>
      <c r="D6">
        <v>6000</v>
      </c>
      <c r="E6">
        <v>14000</v>
      </c>
      <c r="F6" t="s">
        <v>47</v>
      </c>
      <c r="G6">
        <v>36</v>
      </c>
      <c r="H6" s="1">
        <v>46492</v>
      </c>
      <c r="I6" t="s">
        <v>33</v>
      </c>
      <c r="J6">
        <v>1</v>
      </c>
      <c r="K6" t="s">
        <v>52</v>
      </c>
      <c r="L6" t="s">
        <v>53</v>
      </c>
      <c r="M6">
        <v>2</v>
      </c>
      <c r="N6">
        <v>4</v>
      </c>
      <c r="O6">
        <v>20</v>
      </c>
      <c r="P6" t="s">
        <v>54</v>
      </c>
      <c r="Q6">
        <v>0</v>
      </c>
      <c r="R6" t="s">
        <v>36</v>
      </c>
      <c r="S6">
        <v>0</v>
      </c>
      <c r="T6" t="s">
        <v>36</v>
      </c>
      <c r="U6">
        <v>0</v>
      </c>
      <c r="V6">
        <v>14000</v>
      </c>
      <c r="W6" t="s">
        <v>41</v>
      </c>
      <c r="X6">
        <v>11700</v>
      </c>
      <c r="Y6">
        <v>14760</v>
      </c>
      <c r="Z6">
        <f t="shared" si="0"/>
        <v>760</v>
      </c>
      <c r="AA6">
        <f t="shared" si="1"/>
        <v>388.88888888888891</v>
      </c>
      <c r="AB6">
        <f t="shared" si="2"/>
        <v>410</v>
      </c>
      <c r="AC6">
        <f t="shared" si="3"/>
        <v>21.111111111111086</v>
      </c>
      <c r="AD6" s="2">
        <f t="shared" si="4"/>
        <v>5.4285714285714215E-2</v>
      </c>
    </row>
    <row r="7" spans="1:30" x14ac:dyDescent="0.25">
      <c r="A7" t="s">
        <v>55</v>
      </c>
      <c r="B7" s="1">
        <v>42683</v>
      </c>
      <c r="C7" t="s">
        <v>31</v>
      </c>
      <c r="D7">
        <v>3600</v>
      </c>
      <c r="E7">
        <v>5400</v>
      </c>
      <c r="F7" t="s">
        <v>32</v>
      </c>
      <c r="G7">
        <v>12</v>
      </c>
      <c r="H7" s="1">
        <v>45970</v>
      </c>
      <c r="I7" t="s">
        <v>33</v>
      </c>
      <c r="J7">
        <v>1</v>
      </c>
      <c r="K7" t="s">
        <v>56</v>
      </c>
      <c r="L7" t="s">
        <v>57</v>
      </c>
      <c r="M7">
        <v>2</v>
      </c>
      <c r="N7">
        <v>2</v>
      </c>
      <c r="O7">
        <v>20</v>
      </c>
      <c r="P7" t="s">
        <v>36</v>
      </c>
      <c r="Q7">
        <v>0</v>
      </c>
      <c r="R7" t="s">
        <v>36</v>
      </c>
      <c r="S7">
        <v>0</v>
      </c>
      <c r="T7" t="s">
        <v>36</v>
      </c>
      <c r="U7">
        <v>0</v>
      </c>
      <c r="V7">
        <v>5400</v>
      </c>
      <c r="W7" t="s">
        <v>41</v>
      </c>
      <c r="X7">
        <v>3600</v>
      </c>
      <c r="Y7">
        <v>4560</v>
      </c>
      <c r="Z7">
        <f t="shared" si="0"/>
        <v>-840</v>
      </c>
      <c r="AA7">
        <f t="shared" si="1"/>
        <v>450</v>
      </c>
      <c r="AB7">
        <f t="shared" si="2"/>
        <v>380</v>
      </c>
      <c r="AC7">
        <f t="shared" si="3"/>
        <v>-70</v>
      </c>
      <c r="AD7" s="2">
        <f t="shared" si="4"/>
        <v>-0.15555555555555556</v>
      </c>
    </row>
    <row r="8" spans="1:30" x14ac:dyDescent="0.25">
      <c r="A8" t="s">
        <v>58</v>
      </c>
      <c r="B8" s="1">
        <v>42796</v>
      </c>
      <c r="C8" t="s">
        <v>31</v>
      </c>
      <c r="D8">
        <v>3600</v>
      </c>
      <c r="E8">
        <v>3600</v>
      </c>
      <c r="F8" t="s">
        <v>32</v>
      </c>
      <c r="G8">
        <v>12</v>
      </c>
      <c r="H8" s="1">
        <v>45718</v>
      </c>
      <c r="I8" t="s">
        <v>33</v>
      </c>
      <c r="J8">
        <v>1</v>
      </c>
      <c r="K8" t="s">
        <v>59</v>
      </c>
      <c r="L8" t="s">
        <v>60</v>
      </c>
      <c r="M8">
        <v>2</v>
      </c>
      <c r="N8">
        <v>2</v>
      </c>
      <c r="O8">
        <v>20</v>
      </c>
      <c r="P8" t="s">
        <v>36</v>
      </c>
      <c r="Q8">
        <v>0</v>
      </c>
      <c r="R8" t="s">
        <v>36</v>
      </c>
      <c r="S8">
        <v>0</v>
      </c>
      <c r="T8" t="s">
        <v>36</v>
      </c>
      <c r="U8">
        <v>0</v>
      </c>
      <c r="V8">
        <v>3600</v>
      </c>
      <c r="W8" t="s">
        <v>37</v>
      </c>
      <c r="X8">
        <v>3600</v>
      </c>
      <c r="Y8">
        <v>4560</v>
      </c>
      <c r="Z8">
        <f t="shared" si="0"/>
        <v>960</v>
      </c>
      <c r="AA8">
        <f t="shared" si="1"/>
        <v>300</v>
      </c>
      <c r="AB8">
        <f t="shared" si="2"/>
        <v>380</v>
      </c>
      <c r="AC8">
        <f t="shared" si="3"/>
        <v>80</v>
      </c>
      <c r="AD8" s="2">
        <f t="shared" si="4"/>
        <v>0.26666666666666666</v>
      </c>
    </row>
    <row r="9" spans="1:30" x14ac:dyDescent="0.25">
      <c r="A9" t="s">
        <v>61</v>
      </c>
      <c r="B9" s="1">
        <v>42803</v>
      </c>
      <c r="C9" t="s">
        <v>31</v>
      </c>
      <c r="D9">
        <v>7800</v>
      </c>
      <c r="E9">
        <v>9000</v>
      </c>
      <c r="F9" t="s">
        <v>32</v>
      </c>
      <c r="G9">
        <v>12</v>
      </c>
      <c r="H9" s="1">
        <v>45725</v>
      </c>
      <c r="I9" t="s">
        <v>33</v>
      </c>
      <c r="J9">
        <v>1</v>
      </c>
      <c r="K9" t="s">
        <v>62</v>
      </c>
      <c r="L9" t="s">
        <v>63</v>
      </c>
      <c r="M9">
        <v>4</v>
      </c>
      <c r="N9">
        <v>8</v>
      </c>
      <c r="O9">
        <v>120</v>
      </c>
      <c r="P9" t="s">
        <v>36</v>
      </c>
      <c r="Q9">
        <v>0</v>
      </c>
      <c r="R9" t="s">
        <v>36</v>
      </c>
      <c r="S9">
        <v>0</v>
      </c>
      <c r="T9" t="s">
        <v>36</v>
      </c>
      <c r="U9">
        <v>0</v>
      </c>
      <c r="V9">
        <v>9000</v>
      </c>
      <c r="W9" t="s">
        <v>45</v>
      </c>
      <c r="X9">
        <v>11400</v>
      </c>
      <c r="Y9">
        <v>14310</v>
      </c>
      <c r="Z9">
        <f t="shared" si="0"/>
        <v>5310</v>
      </c>
      <c r="AA9">
        <f t="shared" si="1"/>
        <v>750</v>
      </c>
      <c r="AB9">
        <f t="shared" si="2"/>
        <v>1192.5</v>
      </c>
      <c r="AC9">
        <f t="shared" si="3"/>
        <v>442.5</v>
      </c>
      <c r="AD9" s="2">
        <f t="shared" si="4"/>
        <v>0.59</v>
      </c>
    </row>
    <row r="10" spans="1:30" x14ac:dyDescent="0.25">
      <c r="A10" t="s">
        <v>64</v>
      </c>
      <c r="B10" s="1">
        <v>42855</v>
      </c>
      <c r="C10" t="s">
        <v>31</v>
      </c>
      <c r="D10">
        <v>3600</v>
      </c>
      <c r="E10">
        <v>4800</v>
      </c>
      <c r="F10" t="s">
        <v>32</v>
      </c>
      <c r="G10">
        <v>12</v>
      </c>
      <c r="H10" s="1">
        <v>45777</v>
      </c>
      <c r="I10" t="s">
        <v>33</v>
      </c>
      <c r="J10">
        <v>1</v>
      </c>
      <c r="K10" t="s">
        <v>65</v>
      </c>
      <c r="L10" t="s">
        <v>66</v>
      </c>
      <c r="M10">
        <v>2</v>
      </c>
      <c r="N10">
        <v>4</v>
      </c>
      <c r="O10">
        <v>20</v>
      </c>
      <c r="P10" t="s">
        <v>36</v>
      </c>
      <c r="Q10">
        <v>0</v>
      </c>
      <c r="R10" t="s">
        <v>36</v>
      </c>
      <c r="S10">
        <v>0</v>
      </c>
      <c r="T10" t="s">
        <v>36</v>
      </c>
      <c r="U10">
        <v>0</v>
      </c>
      <c r="V10">
        <v>4800</v>
      </c>
      <c r="W10" t="s">
        <v>37</v>
      </c>
      <c r="X10">
        <v>4800</v>
      </c>
      <c r="Y10">
        <v>6060</v>
      </c>
      <c r="Z10">
        <f t="shared" si="0"/>
        <v>1260</v>
      </c>
      <c r="AA10">
        <f t="shared" si="1"/>
        <v>400</v>
      </c>
      <c r="AB10">
        <f t="shared" si="2"/>
        <v>505</v>
      </c>
      <c r="AC10">
        <f t="shared" si="3"/>
        <v>105</v>
      </c>
      <c r="AD10" s="2">
        <f t="shared" si="4"/>
        <v>0.26250000000000001</v>
      </c>
    </row>
    <row r="11" spans="1:30" x14ac:dyDescent="0.25">
      <c r="A11" t="s">
        <v>67</v>
      </c>
      <c r="B11" s="1">
        <v>42945</v>
      </c>
      <c r="C11" t="s">
        <v>68</v>
      </c>
      <c r="D11">
        <v>3600</v>
      </c>
      <c r="E11">
        <v>3600</v>
      </c>
      <c r="F11" t="s">
        <v>32</v>
      </c>
      <c r="G11">
        <v>12</v>
      </c>
      <c r="H11" s="1">
        <v>45867</v>
      </c>
      <c r="I11" t="s">
        <v>33</v>
      </c>
      <c r="J11">
        <v>1</v>
      </c>
      <c r="K11" t="s">
        <v>69</v>
      </c>
      <c r="L11" t="s">
        <v>70</v>
      </c>
      <c r="M11">
        <v>2</v>
      </c>
      <c r="N11">
        <v>4</v>
      </c>
      <c r="O11">
        <v>40</v>
      </c>
      <c r="P11" t="s">
        <v>36</v>
      </c>
      <c r="Q11">
        <v>0</v>
      </c>
      <c r="R11" t="s">
        <v>36</v>
      </c>
      <c r="S11">
        <v>0</v>
      </c>
      <c r="T11" t="s">
        <v>36</v>
      </c>
      <c r="U11">
        <v>0</v>
      </c>
      <c r="V11">
        <v>3600</v>
      </c>
      <c r="W11" t="s">
        <v>45</v>
      </c>
      <c r="X11">
        <v>6000</v>
      </c>
      <c r="Y11">
        <v>7560</v>
      </c>
      <c r="Z11">
        <f t="shared" si="0"/>
        <v>3960</v>
      </c>
      <c r="AA11">
        <f t="shared" si="1"/>
        <v>300</v>
      </c>
      <c r="AB11">
        <f t="shared" si="2"/>
        <v>630</v>
      </c>
      <c r="AC11">
        <f t="shared" si="3"/>
        <v>330</v>
      </c>
      <c r="AD11" s="2">
        <f t="shared" si="4"/>
        <v>1.1000000000000001</v>
      </c>
    </row>
    <row r="12" spans="1:30" x14ac:dyDescent="0.25">
      <c r="A12" t="s">
        <v>71</v>
      </c>
      <c r="B12" s="1">
        <v>42980</v>
      </c>
      <c r="C12" t="s">
        <v>72</v>
      </c>
      <c r="D12">
        <v>3600</v>
      </c>
      <c r="E12">
        <v>3600</v>
      </c>
      <c r="F12" t="s">
        <v>32</v>
      </c>
      <c r="G12">
        <v>12</v>
      </c>
      <c r="H12" s="1">
        <v>45902</v>
      </c>
      <c r="I12" t="s">
        <v>33</v>
      </c>
      <c r="J12">
        <v>1</v>
      </c>
      <c r="K12" t="s">
        <v>73</v>
      </c>
      <c r="L12" t="s">
        <v>74</v>
      </c>
      <c r="M12">
        <v>2</v>
      </c>
      <c r="N12">
        <v>4</v>
      </c>
      <c r="O12">
        <v>50</v>
      </c>
      <c r="P12" t="s">
        <v>54</v>
      </c>
      <c r="Q12">
        <v>0</v>
      </c>
      <c r="R12" t="s">
        <v>36</v>
      </c>
      <c r="S12">
        <v>0</v>
      </c>
      <c r="T12" t="s">
        <v>36</v>
      </c>
      <c r="U12">
        <v>0</v>
      </c>
      <c r="V12">
        <v>3600</v>
      </c>
      <c r="W12" t="s">
        <v>45</v>
      </c>
      <c r="X12">
        <v>6600</v>
      </c>
      <c r="Y12">
        <v>8310</v>
      </c>
      <c r="Z12">
        <f t="shared" si="0"/>
        <v>4710</v>
      </c>
      <c r="AA12">
        <f t="shared" si="1"/>
        <v>300</v>
      </c>
      <c r="AB12">
        <f t="shared" si="2"/>
        <v>692.5</v>
      </c>
      <c r="AC12">
        <f t="shared" si="3"/>
        <v>392.5</v>
      </c>
      <c r="AD12" s="2">
        <f t="shared" si="4"/>
        <v>1.3083333333333333</v>
      </c>
    </row>
    <row r="13" spans="1:30" x14ac:dyDescent="0.25">
      <c r="A13" t="s">
        <v>75</v>
      </c>
      <c r="B13" s="1">
        <v>43231</v>
      </c>
      <c r="C13" t="s">
        <v>72</v>
      </c>
      <c r="D13">
        <v>3600</v>
      </c>
      <c r="E13">
        <v>3600</v>
      </c>
      <c r="F13" t="s">
        <v>32</v>
      </c>
      <c r="G13">
        <v>12</v>
      </c>
      <c r="H13" s="1">
        <v>45788</v>
      </c>
      <c r="I13" t="s">
        <v>33</v>
      </c>
      <c r="J13">
        <v>1</v>
      </c>
      <c r="K13" t="s">
        <v>76</v>
      </c>
      <c r="L13" t="s">
        <v>77</v>
      </c>
      <c r="M13">
        <v>2</v>
      </c>
      <c r="N13">
        <v>2</v>
      </c>
      <c r="O13">
        <v>20</v>
      </c>
      <c r="P13" t="s">
        <v>36</v>
      </c>
      <c r="Q13">
        <v>0</v>
      </c>
      <c r="R13" t="s">
        <v>36</v>
      </c>
      <c r="S13">
        <v>0</v>
      </c>
      <c r="T13" t="s">
        <v>36</v>
      </c>
      <c r="U13">
        <v>0</v>
      </c>
      <c r="V13">
        <v>3600</v>
      </c>
      <c r="W13" t="s">
        <v>37</v>
      </c>
      <c r="X13">
        <v>3600</v>
      </c>
      <c r="Y13">
        <v>4560</v>
      </c>
      <c r="Z13">
        <f t="shared" si="0"/>
        <v>960</v>
      </c>
      <c r="AA13">
        <f t="shared" si="1"/>
        <v>300</v>
      </c>
      <c r="AB13">
        <f t="shared" si="2"/>
        <v>380</v>
      </c>
      <c r="AC13">
        <f t="shared" si="3"/>
        <v>80</v>
      </c>
      <c r="AD13" s="2">
        <f t="shared" si="4"/>
        <v>0.26666666666666666</v>
      </c>
    </row>
    <row r="14" spans="1:30" x14ac:dyDescent="0.25">
      <c r="A14" t="s">
        <v>78</v>
      </c>
      <c r="B14" s="1">
        <v>43540</v>
      </c>
      <c r="C14" t="s">
        <v>31</v>
      </c>
      <c r="D14">
        <v>5400</v>
      </c>
      <c r="E14">
        <v>5400</v>
      </c>
      <c r="F14" t="s">
        <v>32</v>
      </c>
      <c r="G14">
        <v>12</v>
      </c>
      <c r="H14" s="1">
        <v>45732</v>
      </c>
      <c r="I14" t="s">
        <v>33</v>
      </c>
      <c r="J14">
        <v>1</v>
      </c>
      <c r="K14" t="s">
        <v>79</v>
      </c>
      <c r="L14" t="s">
        <v>80</v>
      </c>
      <c r="M14">
        <v>4</v>
      </c>
      <c r="N14">
        <v>4</v>
      </c>
      <c r="O14">
        <v>20</v>
      </c>
      <c r="P14" t="s">
        <v>36</v>
      </c>
      <c r="Q14">
        <v>0</v>
      </c>
      <c r="R14" t="s">
        <v>36</v>
      </c>
      <c r="S14">
        <v>0</v>
      </c>
      <c r="T14" t="s">
        <v>36</v>
      </c>
      <c r="U14">
        <v>0</v>
      </c>
      <c r="V14">
        <v>5400</v>
      </c>
      <c r="W14" t="s">
        <v>37</v>
      </c>
      <c r="X14">
        <v>5400</v>
      </c>
      <c r="Y14">
        <v>6810</v>
      </c>
      <c r="Z14">
        <f t="shared" si="0"/>
        <v>1410</v>
      </c>
      <c r="AA14">
        <f t="shared" si="1"/>
        <v>450</v>
      </c>
      <c r="AB14">
        <f t="shared" si="2"/>
        <v>567.5</v>
      </c>
      <c r="AC14">
        <f t="shared" si="3"/>
        <v>117.5</v>
      </c>
      <c r="AD14" s="2">
        <f t="shared" si="4"/>
        <v>0.26111111111111113</v>
      </c>
    </row>
    <row r="15" spans="1:30" x14ac:dyDescent="0.25">
      <c r="A15" t="s">
        <v>75</v>
      </c>
      <c r="B15" s="1">
        <v>43570</v>
      </c>
      <c r="C15" t="s">
        <v>31</v>
      </c>
      <c r="D15">
        <v>3600</v>
      </c>
      <c r="E15">
        <v>3600</v>
      </c>
      <c r="F15" t="s">
        <v>32</v>
      </c>
      <c r="G15">
        <v>12</v>
      </c>
      <c r="H15" s="1">
        <v>45762</v>
      </c>
      <c r="I15" t="s">
        <v>33</v>
      </c>
      <c r="J15">
        <v>1</v>
      </c>
      <c r="K15" t="s">
        <v>81</v>
      </c>
      <c r="L15" t="s">
        <v>82</v>
      </c>
      <c r="M15">
        <v>2</v>
      </c>
      <c r="N15">
        <v>2</v>
      </c>
      <c r="O15">
        <v>20</v>
      </c>
      <c r="P15" t="s">
        <v>36</v>
      </c>
      <c r="Q15">
        <v>0</v>
      </c>
      <c r="R15" t="s">
        <v>36</v>
      </c>
      <c r="S15">
        <v>0</v>
      </c>
      <c r="T15" t="s">
        <v>36</v>
      </c>
      <c r="U15">
        <v>0</v>
      </c>
      <c r="V15">
        <v>3600</v>
      </c>
      <c r="W15" t="s">
        <v>37</v>
      </c>
      <c r="X15">
        <v>3600</v>
      </c>
      <c r="Y15">
        <v>4560</v>
      </c>
      <c r="Z15">
        <f t="shared" si="0"/>
        <v>960</v>
      </c>
      <c r="AA15">
        <f t="shared" si="1"/>
        <v>300</v>
      </c>
      <c r="AB15">
        <f t="shared" si="2"/>
        <v>380</v>
      </c>
      <c r="AC15">
        <f t="shared" si="3"/>
        <v>80</v>
      </c>
      <c r="AD15" s="2">
        <f t="shared" si="4"/>
        <v>0.26666666666666666</v>
      </c>
    </row>
    <row r="16" spans="1:30" x14ac:dyDescent="0.25">
      <c r="A16" t="s">
        <v>67</v>
      </c>
      <c r="B16" s="1">
        <v>43676</v>
      </c>
      <c r="C16" t="s">
        <v>31</v>
      </c>
      <c r="D16">
        <v>3600</v>
      </c>
      <c r="E16">
        <v>3600</v>
      </c>
      <c r="F16" t="s">
        <v>32</v>
      </c>
      <c r="G16">
        <v>12</v>
      </c>
      <c r="H16" s="1">
        <v>45868</v>
      </c>
      <c r="I16" t="s">
        <v>33</v>
      </c>
      <c r="J16">
        <v>1</v>
      </c>
      <c r="K16" t="s">
        <v>83</v>
      </c>
      <c r="L16" t="s">
        <v>84</v>
      </c>
      <c r="M16">
        <v>2</v>
      </c>
      <c r="N16">
        <v>2</v>
      </c>
      <c r="O16">
        <v>40</v>
      </c>
      <c r="P16" t="s">
        <v>54</v>
      </c>
      <c r="Q16">
        <v>0</v>
      </c>
      <c r="R16" t="s">
        <v>36</v>
      </c>
      <c r="S16">
        <v>0</v>
      </c>
      <c r="T16" t="s">
        <v>36</v>
      </c>
      <c r="U16">
        <v>0</v>
      </c>
      <c r="V16">
        <v>3600</v>
      </c>
      <c r="W16" t="s">
        <v>85</v>
      </c>
      <c r="X16">
        <v>4800</v>
      </c>
      <c r="Y16">
        <v>6060</v>
      </c>
      <c r="Z16">
        <f t="shared" si="0"/>
        <v>2460</v>
      </c>
      <c r="AA16">
        <f t="shared" si="1"/>
        <v>300</v>
      </c>
      <c r="AB16">
        <f t="shared" si="2"/>
        <v>505</v>
      </c>
      <c r="AC16">
        <f t="shared" si="3"/>
        <v>205</v>
      </c>
      <c r="AD16" s="2">
        <f t="shared" si="4"/>
        <v>0.68333333333333335</v>
      </c>
    </row>
    <row r="17" spans="1:30" x14ac:dyDescent="0.25">
      <c r="A17" t="s">
        <v>86</v>
      </c>
      <c r="B17" s="1">
        <v>43704</v>
      </c>
      <c r="C17" t="s">
        <v>31</v>
      </c>
      <c r="D17">
        <v>1350</v>
      </c>
      <c r="E17">
        <v>5400</v>
      </c>
      <c r="F17" t="s">
        <v>32</v>
      </c>
      <c r="G17">
        <v>12</v>
      </c>
      <c r="H17" s="1">
        <v>45988</v>
      </c>
      <c r="I17" t="s">
        <v>33</v>
      </c>
      <c r="J17">
        <v>1</v>
      </c>
      <c r="K17" t="s">
        <v>87</v>
      </c>
      <c r="L17" t="s">
        <v>88</v>
      </c>
      <c r="M17">
        <v>4</v>
      </c>
      <c r="N17">
        <v>4</v>
      </c>
      <c r="O17">
        <v>20</v>
      </c>
      <c r="P17" t="s">
        <v>36</v>
      </c>
      <c r="Q17">
        <v>0</v>
      </c>
      <c r="R17" t="s">
        <v>36</v>
      </c>
      <c r="S17">
        <v>0</v>
      </c>
      <c r="T17" t="s">
        <v>36</v>
      </c>
      <c r="U17">
        <v>0</v>
      </c>
      <c r="V17">
        <v>5400</v>
      </c>
      <c r="W17" t="s">
        <v>37</v>
      </c>
      <c r="X17">
        <v>5400</v>
      </c>
      <c r="Y17">
        <v>6810</v>
      </c>
      <c r="Z17">
        <f t="shared" si="0"/>
        <v>1410</v>
      </c>
      <c r="AA17">
        <f t="shared" si="1"/>
        <v>450</v>
      </c>
      <c r="AB17">
        <f t="shared" si="2"/>
        <v>567.5</v>
      </c>
      <c r="AC17">
        <f t="shared" si="3"/>
        <v>117.5</v>
      </c>
      <c r="AD17" s="2">
        <f t="shared" si="4"/>
        <v>0.26111111111111113</v>
      </c>
    </row>
    <row r="18" spans="1:30" x14ac:dyDescent="0.25">
      <c r="A18" t="s">
        <v>89</v>
      </c>
      <c r="B18" s="1">
        <v>43741</v>
      </c>
      <c r="C18" t="s">
        <v>31</v>
      </c>
      <c r="D18">
        <v>24</v>
      </c>
      <c r="E18">
        <v>24</v>
      </c>
      <c r="F18" t="s">
        <v>90</v>
      </c>
      <c r="G18">
        <v>3</v>
      </c>
      <c r="H18" s="1">
        <v>45749</v>
      </c>
      <c r="I18" t="s">
        <v>33</v>
      </c>
      <c r="J18">
        <v>10</v>
      </c>
      <c r="K18" t="s">
        <v>91</v>
      </c>
      <c r="L18" t="s">
        <v>92</v>
      </c>
      <c r="M18">
        <v>2</v>
      </c>
      <c r="N18">
        <v>2</v>
      </c>
      <c r="O18">
        <v>20</v>
      </c>
      <c r="P18" t="s">
        <v>54</v>
      </c>
      <c r="Q18">
        <v>0</v>
      </c>
      <c r="R18" t="s">
        <v>36</v>
      </c>
      <c r="S18">
        <v>0</v>
      </c>
      <c r="T18" t="s">
        <v>36</v>
      </c>
      <c r="U18">
        <v>0</v>
      </c>
      <c r="V18">
        <v>24</v>
      </c>
      <c r="W18" t="s">
        <v>37</v>
      </c>
      <c r="X18">
        <v>24</v>
      </c>
      <c r="Y18">
        <v>28.125</v>
      </c>
      <c r="Z18">
        <f t="shared" si="0"/>
        <v>4.125</v>
      </c>
      <c r="AA18">
        <f t="shared" si="1"/>
        <v>8</v>
      </c>
      <c r="AB18">
        <f t="shared" si="2"/>
        <v>9.375</v>
      </c>
      <c r="AC18">
        <f t="shared" si="3"/>
        <v>1.375</v>
      </c>
      <c r="AD18" s="2">
        <f t="shared" si="4"/>
        <v>0.171875</v>
      </c>
    </row>
    <row r="19" spans="1:30" x14ac:dyDescent="0.25">
      <c r="A19" t="s">
        <v>93</v>
      </c>
      <c r="B19" s="1">
        <v>43854</v>
      </c>
      <c r="C19" t="s">
        <v>31</v>
      </c>
      <c r="D19">
        <v>3600</v>
      </c>
      <c r="E19">
        <v>5400</v>
      </c>
      <c r="F19" t="s">
        <v>32</v>
      </c>
      <c r="G19">
        <v>12</v>
      </c>
      <c r="H19" s="1">
        <v>46046</v>
      </c>
      <c r="I19" t="s">
        <v>33</v>
      </c>
      <c r="J19">
        <v>1</v>
      </c>
      <c r="K19" t="s">
        <v>94</v>
      </c>
      <c r="L19" t="s">
        <v>95</v>
      </c>
      <c r="M19">
        <v>4</v>
      </c>
      <c r="N19">
        <v>4</v>
      </c>
      <c r="O19">
        <v>40</v>
      </c>
      <c r="P19" t="s">
        <v>54</v>
      </c>
      <c r="Q19">
        <v>0</v>
      </c>
      <c r="R19" t="s">
        <v>36</v>
      </c>
      <c r="S19">
        <v>0</v>
      </c>
      <c r="T19" t="s">
        <v>36</v>
      </c>
      <c r="U19">
        <v>0</v>
      </c>
      <c r="V19">
        <v>5400</v>
      </c>
      <c r="W19" t="s">
        <v>45</v>
      </c>
      <c r="X19">
        <v>6600</v>
      </c>
      <c r="Y19">
        <v>8310</v>
      </c>
      <c r="Z19">
        <f t="shared" si="0"/>
        <v>2910</v>
      </c>
      <c r="AA19">
        <f t="shared" si="1"/>
        <v>450</v>
      </c>
      <c r="AB19">
        <f t="shared" si="2"/>
        <v>692.5</v>
      </c>
      <c r="AC19">
        <f t="shared" si="3"/>
        <v>242.5</v>
      </c>
      <c r="AD19" s="2">
        <f t="shared" si="4"/>
        <v>0.53888888888888886</v>
      </c>
    </row>
    <row r="20" spans="1:30" x14ac:dyDescent="0.25">
      <c r="A20" t="s">
        <v>96</v>
      </c>
      <c r="B20" s="1">
        <v>43856</v>
      </c>
      <c r="C20" t="s">
        <v>31</v>
      </c>
      <c r="D20">
        <v>1650</v>
      </c>
      <c r="E20">
        <v>9000</v>
      </c>
      <c r="F20" t="s">
        <v>32</v>
      </c>
      <c r="G20">
        <v>12</v>
      </c>
      <c r="H20" s="1">
        <v>45956</v>
      </c>
      <c r="I20" t="s">
        <v>33</v>
      </c>
      <c r="J20">
        <v>1</v>
      </c>
      <c r="K20" t="s">
        <v>97</v>
      </c>
      <c r="L20" t="s">
        <v>98</v>
      </c>
      <c r="M20">
        <v>4</v>
      </c>
      <c r="N20">
        <v>8</v>
      </c>
      <c r="O20">
        <v>80</v>
      </c>
      <c r="P20" t="s">
        <v>54</v>
      </c>
      <c r="Q20">
        <v>0</v>
      </c>
      <c r="R20" t="s">
        <v>36</v>
      </c>
      <c r="S20">
        <v>0</v>
      </c>
      <c r="T20" t="s">
        <v>36</v>
      </c>
      <c r="U20">
        <v>0</v>
      </c>
      <c r="V20">
        <v>9000</v>
      </c>
      <c r="W20" t="s">
        <v>37</v>
      </c>
      <c r="X20">
        <v>9000</v>
      </c>
      <c r="Y20">
        <v>11310</v>
      </c>
      <c r="Z20">
        <f t="shared" si="0"/>
        <v>2310</v>
      </c>
      <c r="AA20">
        <f t="shared" si="1"/>
        <v>750</v>
      </c>
      <c r="AB20">
        <f t="shared" si="2"/>
        <v>942.5</v>
      </c>
      <c r="AC20">
        <f t="shared" si="3"/>
        <v>192.5</v>
      </c>
      <c r="AD20" s="2">
        <f t="shared" si="4"/>
        <v>0.25666666666666665</v>
      </c>
    </row>
    <row r="21" spans="1:30" x14ac:dyDescent="0.25">
      <c r="A21" t="s">
        <v>99</v>
      </c>
      <c r="B21" s="1">
        <v>43931</v>
      </c>
      <c r="C21" t="s">
        <v>31</v>
      </c>
      <c r="D21">
        <v>3600</v>
      </c>
      <c r="E21">
        <v>4800</v>
      </c>
      <c r="F21" t="s">
        <v>32</v>
      </c>
      <c r="G21">
        <v>12</v>
      </c>
      <c r="H21" s="1">
        <v>45756</v>
      </c>
      <c r="I21" t="s">
        <v>33</v>
      </c>
      <c r="J21">
        <v>1</v>
      </c>
      <c r="K21" t="s">
        <v>100</v>
      </c>
      <c r="L21" t="s">
        <v>101</v>
      </c>
      <c r="M21">
        <v>2</v>
      </c>
      <c r="N21">
        <v>2</v>
      </c>
      <c r="O21">
        <v>40</v>
      </c>
      <c r="P21" t="s">
        <v>54</v>
      </c>
      <c r="Q21">
        <v>0</v>
      </c>
      <c r="R21" t="s">
        <v>36</v>
      </c>
      <c r="S21">
        <v>0</v>
      </c>
      <c r="T21" t="s">
        <v>36</v>
      </c>
      <c r="U21">
        <v>0</v>
      </c>
      <c r="V21">
        <v>4800</v>
      </c>
      <c r="W21" t="s">
        <v>37</v>
      </c>
      <c r="X21">
        <v>4800</v>
      </c>
      <c r="Y21">
        <v>6060</v>
      </c>
      <c r="Z21">
        <f t="shared" si="0"/>
        <v>1260</v>
      </c>
      <c r="AA21">
        <f t="shared" si="1"/>
        <v>400</v>
      </c>
      <c r="AB21">
        <f t="shared" si="2"/>
        <v>505</v>
      </c>
      <c r="AC21">
        <f t="shared" si="3"/>
        <v>105</v>
      </c>
      <c r="AD21" s="2">
        <f t="shared" si="4"/>
        <v>0.26250000000000001</v>
      </c>
    </row>
    <row r="22" spans="1:30" x14ac:dyDescent="0.25">
      <c r="A22" t="s">
        <v>102</v>
      </c>
      <c r="B22" s="1">
        <v>43943</v>
      </c>
      <c r="C22" t="s">
        <v>31</v>
      </c>
      <c r="D22">
        <v>3600</v>
      </c>
      <c r="E22">
        <v>3600</v>
      </c>
      <c r="F22" t="s">
        <v>32</v>
      </c>
      <c r="G22">
        <v>12</v>
      </c>
      <c r="H22" s="1">
        <v>45769</v>
      </c>
      <c r="I22" t="s">
        <v>33</v>
      </c>
      <c r="J22">
        <v>1</v>
      </c>
      <c r="K22" t="s">
        <v>103</v>
      </c>
      <c r="L22" t="s">
        <v>104</v>
      </c>
      <c r="M22">
        <v>2</v>
      </c>
      <c r="N22">
        <v>2</v>
      </c>
      <c r="O22">
        <v>20</v>
      </c>
      <c r="P22" t="s">
        <v>54</v>
      </c>
      <c r="Q22">
        <v>0</v>
      </c>
      <c r="R22" t="s">
        <v>36</v>
      </c>
      <c r="S22">
        <v>0</v>
      </c>
      <c r="T22" t="s">
        <v>36</v>
      </c>
      <c r="U22">
        <v>0</v>
      </c>
      <c r="V22">
        <v>3600</v>
      </c>
      <c r="W22" t="s">
        <v>37</v>
      </c>
      <c r="X22">
        <v>3600</v>
      </c>
      <c r="Y22">
        <v>4560</v>
      </c>
      <c r="Z22">
        <f t="shared" si="0"/>
        <v>960</v>
      </c>
      <c r="AA22">
        <f t="shared" si="1"/>
        <v>300</v>
      </c>
      <c r="AB22">
        <f t="shared" si="2"/>
        <v>380</v>
      </c>
      <c r="AC22">
        <f t="shared" si="3"/>
        <v>80</v>
      </c>
      <c r="AD22" s="2">
        <f t="shared" si="4"/>
        <v>0.26666666666666666</v>
      </c>
    </row>
    <row r="23" spans="1:30" x14ac:dyDescent="0.25">
      <c r="A23" t="s">
        <v>105</v>
      </c>
      <c r="B23" s="1">
        <v>43959</v>
      </c>
      <c r="C23" t="s">
        <v>106</v>
      </c>
      <c r="D23">
        <v>3600</v>
      </c>
      <c r="E23">
        <v>3600</v>
      </c>
      <c r="F23" t="s">
        <v>32</v>
      </c>
      <c r="G23">
        <v>12</v>
      </c>
      <c r="H23" s="1">
        <v>45785</v>
      </c>
      <c r="I23" t="s">
        <v>33</v>
      </c>
      <c r="J23">
        <v>1</v>
      </c>
      <c r="K23" t="s">
        <v>107</v>
      </c>
      <c r="L23" t="s">
        <v>108</v>
      </c>
      <c r="M23">
        <v>2</v>
      </c>
      <c r="N23">
        <v>2</v>
      </c>
      <c r="O23">
        <v>20</v>
      </c>
      <c r="P23" t="s">
        <v>54</v>
      </c>
      <c r="Q23">
        <v>0</v>
      </c>
      <c r="R23" t="s">
        <v>36</v>
      </c>
      <c r="S23">
        <v>0</v>
      </c>
      <c r="T23" t="s">
        <v>36</v>
      </c>
      <c r="U23">
        <v>0</v>
      </c>
      <c r="V23">
        <v>3600</v>
      </c>
      <c r="W23" t="s">
        <v>37</v>
      </c>
      <c r="X23">
        <v>3600</v>
      </c>
      <c r="Y23">
        <v>4560</v>
      </c>
      <c r="Z23">
        <f t="shared" si="0"/>
        <v>960</v>
      </c>
      <c r="AA23">
        <f t="shared" si="1"/>
        <v>300</v>
      </c>
      <c r="AB23">
        <f t="shared" si="2"/>
        <v>380</v>
      </c>
      <c r="AC23">
        <f t="shared" si="3"/>
        <v>80</v>
      </c>
      <c r="AD23" s="2">
        <f t="shared" si="4"/>
        <v>0.26666666666666666</v>
      </c>
    </row>
    <row r="24" spans="1:30" x14ac:dyDescent="0.25">
      <c r="A24" t="s">
        <v>109</v>
      </c>
      <c r="B24" s="1">
        <v>43981</v>
      </c>
      <c r="C24" t="s">
        <v>31</v>
      </c>
      <c r="D24">
        <v>3600</v>
      </c>
      <c r="E24">
        <v>3600</v>
      </c>
      <c r="F24" t="s">
        <v>32</v>
      </c>
      <c r="G24">
        <v>12</v>
      </c>
      <c r="H24" s="1">
        <v>45807</v>
      </c>
      <c r="I24" t="s">
        <v>33</v>
      </c>
      <c r="J24">
        <v>1</v>
      </c>
      <c r="K24" t="s">
        <v>110</v>
      </c>
      <c r="L24" t="s">
        <v>111</v>
      </c>
      <c r="M24">
        <v>2</v>
      </c>
      <c r="N24">
        <v>2</v>
      </c>
      <c r="O24">
        <v>20</v>
      </c>
      <c r="P24" t="s">
        <v>54</v>
      </c>
      <c r="Q24">
        <v>0</v>
      </c>
      <c r="R24" t="s">
        <v>36</v>
      </c>
      <c r="S24">
        <v>0</v>
      </c>
      <c r="T24" t="s">
        <v>36</v>
      </c>
      <c r="U24">
        <v>0</v>
      </c>
      <c r="V24">
        <v>3600</v>
      </c>
      <c r="W24" t="s">
        <v>37</v>
      </c>
      <c r="X24">
        <v>3600</v>
      </c>
      <c r="Y24">
        <v>4560</v>
      </c>
      <c r="Z24">
        <f t="shared" si="0"/>
        <v>960</v>
      </c>
      <c r="AA24">
        <f t="shared" si="1"/>
        <v>300</v>
      </c>
      <c r="AB24">
        <f t="shared" si="2"/>
        <v>380</v>
      </c>
      <c r="AC24">
        <f t="shared" si="3"/>
        <v>80</v>
      </c>
      <c r="AD24" s="2">
        <f t="shared" si="4"/>
        <v>0.26666666666666666</v>
      </c>
    </row>
    <row r="25" spans="1:30" x14ac:dyDescent="0.25">
      <c r="A25" t="s">
        <v>112</v>
      </c>
      <c r="B25" s="1">
        <v>44007</v>
      </c>
      <c r="C25" t="s">
        <v>31</v>
      </c>
      <c r="D25">
        <v>5400</v>
      </c>
      <c r="E25">
        <v>5400</v>
      </c>
      <c r="F25" t="s">
        <v>32</v>
      </c>
      <c r="G25">
        <v>12</v>
      </c>
      <c r="H25" s="1">
        <v>45833</v>
      </c>
      <c r="I25" t="s">
        <v>33</v>
      </c>
      <c r="J25">
        <v>1</v>
      </c>
      <c r="K25" t="s">
        <v>113</v>
      </c>
      <c r="L25" t="s">
        <v>114</v>
      </c>
      <c r="M25">
        <v>4</v>
      </c>
      <c r="N25">
        <v>2</v>
      </c>
      <c r="O25">
        <v>40</v>
      </c>
      <c r="P25" t="s">
        <v>36</v>
      </c>
      <c r="Q25">
        <v>0</v>
      </c>
      <c r="R25" t="s">
        <v>36</v>
      </c>
      <c r="S25">
        <v>0</v>
      </c>
      <c r="T25" t="s">
        <v>36</v>
      </c>
      <c r="U25">
        <v>0</v>
      </c>
      <c r="V25">
        <v>5400</v>
      </c>
      <c r="W25" t="s">
        <v>37</v>
      </c>
      <c r="X25">
        <v>5400</v>
      </c>
      <c r="Y25">
        <v>6810</v>
      </c>
      <c r="Z25">
        <f t="shared" si="0"/>
        <v>1410</v>
      </c>
      <c r="AA25">
        <f t="shared" si="1"/>
        <v>450</v>
      </c>
      <c r="AB25">
        <f t="shared" si="2"/>
        <v>567.5</v>
      </c>
      <c r="AC25">
        <f t="shared" si="3"/>
        <v>117.5</v>
      </c>
      <c r="AD25" s="2">
        <f t="shared" si="4"/>
        <v>0.26111111111111113</v>
      </c>
    </row>
    <row r="26" spans="1:30" x14ac:dyDescent="0.25">
      <c r="A26" t="s">
        <v>115</v>
      </c>
      <c r="B26" s="1">
        <v>44020</v>
      </c>
      <c r="C26" t="s">
        <v>31</v>
      </c>
      <c r="D26">
        <v>9000</v>
      </c>
      <c r="E26">
        <v>9000</v>
      </c>
      <c r="F26" t="s">
        <v>32</v>
      </c>
      <c r="G26">
        <v>12</v>
      </c>
      <c r="H26" s="1">
        <v>45938</v>
      </c>
      <c r="I26" t="s">
        <v>33</v>
      </c>
      <c r="J26">
        <v>1</v>
      </c>
      <c r="K26" t="s">
        <v>116</v>
      </c>
      <c r="L26" t="s">
        <v>117</v>
      </c>
      <c r="M26">
        <v>4</v>
      </c>
      <c r="N26">
        <v>8</v>
      </c>
      <c r="O26">
        <v>80</v>
      </c>
      <c r="P26" t="s">
        <v>36</v>
      </c>
      <c r="Q26">
        <v>0</v>
      </c>
      <c r="R26" t="s">
        <v>36</v>
      </c>
      <c r="S26">
        <v>0</v>
      </c>
      <c r="T26" t="s">
        <v>36</v>
      </c>
      <c r="U26">
        <v>0</v>
      </c>
      <c r="V26">
        <v>9000</v>
      </c>
      <c r="W26" t="s">
        <v>37</v>
      </c>
      <c r="X26">
        <v>9000</v>
      </c>
      <c r="Y26">
        <v>11310</v>
      </c>
      <c r="Z26">
        <f t="shared" si="0"/>
        <v>2310</v>
      </c>
      <c r="AA26">
        <f t="shared" si="1"/>
        <v>750</v>
      </c>
      <c r="AB26">
        <f t="shared" si="2"/>
        <v>942.5</v>
      </c>
      <c r="AC26">
        <f t="shared" si="3"/>
        <v>192.5</v>
      </c>
      <c r="AD26" s="2">
        <f t="shared" si="4"/>
        <v>0.25666666666666665</v>
      </c>
    </row>
    <row r="27" spans="1:30" x14ac:dyDescent="0.25">
      <c r="A27" t="s">
        <v>118</v>
      </c>
      <c r="B27" s="1">
        <v>44023</v>
      </c>
      <c r="C27" t="s">
        <v>31</v>
      </c>
      <c r="D27">
        <v>3600</v>
      </c>
      <c r="E27">
        <v>4800</v>
      </c>
      <c r="F27" t="s">
        <v>32</v>
      </c>
      <c r="G27">
        <v>12</v>
      </c>
      <c r="H27" s="1">
        <v>45849</v>
      </c>
      <c r="I27" t="s">
        <v>33</v>
      </c>
      <c r="J27">
        <v>1</v>
      </c>
      <c r="K27" t="s">
        <v>119</v>
      </c>
      <c r="L27" t="s">
        <v>120</v>
      </c>
      <c r="M27">
        <v>2</v>
      </c>
      <c r="N27">
        <v>4</v>
      </c>
      <c r="O27">
        <v>20</v>
      </c>
      <c r="P27" t="s">
        <v>54</v>
      </c>
      <c r="Q27">
        <v>0</v>
      </c>
      <c r="R27" t="s">
        <v>36</v>
      </c>
      <c r="S27">
        <v>0</v>
      </c>
      <c r="T27" t="s">
        <v>36</v>
      </c>
      <c r="U27">
        <v>0</v>
      </c>
      <c r="V27">
        <v>4800</v>
      </c>
      <c r="W27" t="s">
        <v>37</v>
      </c>
      <c r="X27">
        <v>4800</v>
      </c>
      <c r="Y27">
        <v>6060</v>
      </c>
      <c r="Z27">
        <f t="shared" si="0"/>
        <v>1260</v>
      </c>
      <c r="AA27">
        <f t="shared" si="1"/>
        <v>400</v>
      </c>
      <c r="AB27">
        <f t="shared" si="2"/>
        <v>505</v>
      </c>
      <c r="AC27">
        <f t="shared" si="3"/>
        <v>105</v>
      </c>
      <c r="AD27" s="2">
        <f t="shared" si="4"/>
        <v>0.26250000000000001</v>
      </c>
    </row>
    <row r="28" spans="1:30" x14ac:dyDescent="0.25">
      <c r="A28" t="s">
        <v>121</v>
      </c>
      <c r="B28" s="1">
        <v>44026</v>
      </c>
      <c r="C28" t="s">
        <v>31</v>
      </c>
      <c r="D28">
        <v>5400</v>
      </c>
      <c r="E28">
        <v>5400</v>
      </c>
      <c r="F28" t="s">
        <v>32</v>
      </c>
      <c r="G28">
        <v>12</v>
      </c>
      <c r="H28" s="1">
        <v>45852</v>
      </c>
      <c r="I28" t="s">
        <v>33</v>
      </c>
      <c r="J28">
        <v>1</v>
      </c>
      <c r="K28" t="s">
        <v>122</v>
      </c>
      <c r="L28" t="s">
        <v>123</v>
      </c>
      <c r="M28">
        <v>4</v>
      </c>
      <c r="N28">
        <v>4</v>
      </c>
      <c r="O28">
        <v>20</v>
      </c>
      <c r="P28" t="s">
        <v>54</v>
      </c>
      <c r="Q28">
        <v>0</v>
      </c>
      <c r="R28" t="s">
        <v>36</v>
      </c>
      <c r="S28">
        <v>0</v>
      </c>
      <c r="T28" t="s">
        <v>36</v>
      </c>
      <c r="U28">
        <v>0</v>
      </c>
      <c r="V28">
        <v>5400</v>
      </c>
      <c r="W28" t="s">
        <v>37</v>
      </c>
      <c r="X28">
        <v>5400</v>
      </c>
      <c r="Y28">
        <v>6810</v>
      </c>
      <c r="Z28">
        <f t="shared" si="0"/>
        <v>1410</v>
      </c>
      <c r="AA28">
        <f t="shared" si="1"/>
        <v>450</v>
      </c>
      <c r="AB28">
        <f t="shared" si="2"/>
        <v>567.5</v>
      </c>
      <c r="AC28">
        <f t="shared" si="3"/>
        <v>117.5</v>
      </c>
      <c r="AD28" s="2">
        <f t="shared" si="4"/>
        <v>0.26111111111111113</v>
      </c>
    </row>
    <row r="29" spans="1:30" x14ac:dyDescent="0.25">
      <c r="A29" t="s">
        <v>124</v>
      </c>
      <c r="B29" s="1">
        <v>44061</v>
      </c>
      <c r="C29" t="s">
        <v>106</v>
      </c>
      <c r="D29">
        <v>3600</v>
      </c>
      <c r="E29">
        <v>3600</v>
      </c>
      <c r="F29" t="s">
        <v>32</v>
      </c>
      <c r="G29">
        <v>12</v>
      </c>
      <c r="H29" s="1">
        <v>45887</v>
      </c>
      <c r="I29" t="s">
        <v>33</v>
      </c>
      <c r="J29">
        <v>1</v>
      </c>
      <c r="K29" t="s">
        <v>125</v>
      </c>
      <c r="L29" t="s">
        <v>126</v>
      </c>
      <c r="M29">
        <v>2</v>
      </c>
      <c r="N29">
        <v>2</v>
      </c>
      <c r="O29">
        <v>40</v>
      </c>
      <c r="P29" t="s">
        <v>54</v>
      </c>
      <c r="Q29">
        <v>0</v>
      </c>
      <c r="R29" t="s">
        <v>36</v>
      </c>
      <c r="S29">
        <v>0</v>
      </c>
      <c r="T29" t="s">
        <v>36</v>
      </c>
      <c r="U29">
        <v>0</v>
      </c>
      <c r="V29">
        <v>3600</v>
      </c>
      <c r="W29" t="s">
        <v>45</v>
      </c>
      <c r="X29">
        <v>4800</v>
      </c>
      <c r="Y29">
        <v>6060</v>
      </c>
      <c r="Z29">
        <f t="shared" si="0"/>
        <v>2460</v>
      </c>
      <c r="AA29">
        <f t="shared" si="1"/>
        <v>300</v>
      </c>
      <c r="AB29">
        <f t="shared" si="2"/>
        <v>505</v>
      </c>
      <c r="AC29">
        <f t="shared" si="3"/>
        <v>205</v>
      </c>
      <c r="AD29" s="2">
        <f t="shared" si="4"/>
        <v>0.68333333333333335</v>
      </c>
    </row>
    <row r="30" spans="1:30" x14ac:dyDescent="0.25">
      <c r="A30" t="s">
        <v>127</v>
      </c>
      <c r="B30" s="1">
        <v>44066</v>
      </c>
      <c r="C30" t="s">
        <v>106</v>
      </c>
      <c r="D30">
        <v>3600</v>
      </c>
      <c r="E30">
        <v>3600</v>
      </c>
      <c r="F30" t="s">
        <v>32</v>
      </c>
      <c r="G30">
        <v>12</v>
      </c>
      <c r="H30" s="1">
        <v>45892</v>
      </c>
      <c r="I30" t="s">
        <v>33</v>
      </c>
      <c r="J30">
        <v>1</v>
      </c>
      <c r="K30" t="s">
        <v>128</v>
      </c>
      <c r="L30" t="s">
        <v>129</v>
      </c>
      <c r="M30">
        <v>2</v>
      </c>
      <c r="N30">
        <v>2</v>
      </c>
      <c r="O30">
        <v>20</v>
      </c>
      <c r="P30" t="s">
        <v>54</v>
      </c>
      <c r="Q30">
        <v>0</v>
      </c>
      <c r="R30" t="s">
        <v>36</v>
      </c>
      <c r="S30">
        <v>0</v>
      </c>
      <c r="T30" t="s">
        <v>36</v>
      </c>
      <c r="U30">
        <v>0</v>
      </c>
      <c r="V30">
        <v>3600</v>
      </c>
      <c r="W30" t="s">
        <v>37</v>
      </c>
      <c r="X30">
        <v>3600</v>
      </c>
      <c r="Y30">
        <v>4560</v>
      </c>
      <c r="Z30">
        <f t="shared" si="0"/>
        <v>960</v>
      </c>
      <c r="AA30">
        <f t="shared" si="1"/>
        <v>300</v>
      </c>
      <c r="AB30">
        <f t="shared" si="2"/>
        <v>380</v>
      </c>
      <c r="AC30">
        <f t="shared" si="3"/>
        <v>80</v>
      </c>
      <c r="AD30" s="2">
        <f t="shared" si="4"/>
        <v>0.26666666666666666</v>
      </c>
    </row>
    <row r="31" spans="1:30" x14ac:dyDescent="0.25">
      <c r="A31" t="s">
        <v>130</v>
      </c>
      <c r="B31" s="1">
        <v>44096</v>
      </c>
      <c r="C31" t="s">
        <v>106</v>
      </c>
      <c r="D31">
        <v>1350</v>
      </c>
      <c r="E31">
        <v>1350</v>
      </c>
      <c r="F31" t="s">
        <v>90</v>
      </c>
      <c r="G31">
        <v>3</v>
      </c>
      <c r="H31" s="1">
        <v>45738</v>
      </c>
      <c r="I31" t="s">
        <v>33</v>
      </c>
      <c r="J31">
        <v>1</v>
      </c>
      <c r="K31" t="s">
        <v>131</v>
      </c>
      <c r="L31" t="s">
        <v>132</v>
      </c>
      <c r="M31">
        <v>2</v>
      </c>
      <c r="N31">
        <v>2</v>
      </c>
      <c r="O31">
        <v>20</v>
      </c>
      <c r="P31" t="s">
        <v>54</v>
      </c>
      <c r="Q31">
        <v>0</v>
      </c>
      <c r="R31" t="s">
        <v>36</v>
      </c>
      <c r="S31">
        <v>0</v>
      </c>
      <c r="T31" t="s">
        <v>36</v>
      </c>
      <c r="U31">
        <v>0</v>
      </c>
      <c r="V31">
        <v>1350</v>
      </c>
      <c r="W31" t="s">
        <v>37</v>
      </c>
      <c r="X31">
        <v>1350</v>
      </c>
      <c r="Y31">
        <v>1710</v>
      </c>
      <c r="Z31">
        <f t="shared" si="0"/>
        <v>360</v>
      </c>
      <c r="AA31">
        <f t="shared" si="1"/>
        <v>450</v>
      </c>
      <c r="AB31">
        <f t="shared" si="2"/>
        <v>570</v>
      </c>
      <c r="AC31">
        <f t="shared" si="3"/>
        <v>120</v>
      </c>
      <c r="AD31" s="2">
        <f t="shared" si="4"/>
        <v>0.26666666666666666</v>
      </c>
    </row>
    <row r="32" spans="1:30" x14ac:dyDescent="0.25">
      <c r="A32" t="s">
        <v>133</v>
      </c>
      <c r="B32" s="1">
        <v>44101</v>
      </c>
      <c r="C32" t="s">
        <v>31</v>
      </c>
      <c r="D32">
        <v>3600</v>
      </c>
      <c r="E32">
        <v>11700</v>
      </c>
      <c r="F32" t="s">
        <v>47</v>
      </c>
      <c r="G32">
        <v>36</v>
      </c>
      <c r="H32" s="1">
        <v>45927</v>
      </c>
      <c r="I32" t="s">
        <v>33</v>
      </c>
      <c r="J32">
        <v>1</v>
      </c>
      <c r="K32" t="s">
        <v>134</v>
      </c>
      <c r="L32" t="s">
        <v>135</v>
      </c>
      <c r="M32">
        <v>2</v>
      </c>
      <c r="N32">
        <v>2</v>
      </c>
      <c r="O32">
        <v>40</v>
      </c>
      <c r="P32" t="s">
        <v>54</v>
      </c>
      <c r="Q32">
        <v>0</v>
      </c>
      <c r="R32" t="s">
        <v>36</v>
      </c>
      <c r="S32">
        <v>0</v>
      </c>
      <c r="T32" t="s">
        <v>36</v>
      </c>
      <c r="U32">
        <v>0</v>
      </c>
      <c r="V32">
        <v>11700</v>
      </c>
      <c r="W32" t="s">
        <v>37</v>
      </c>
      <c r="X32">
        <v>11700</v>
      </c>
      <c r="Y32">
        <v>14760</v>
      </c>
      <c r="Z32">
        <f t="shared" si="0"/>
        <v>3060</v>
      </c>
      <c r="AA32">
        <f t="shared" si="1"/>
        <v>325</v>
      </c>
      <c r="AB32">
        <f t="shared" si="2"/>
        <v>410</v>
      </c>
      <c r="AC32">
        <f t="shared" si="3"/>
        <v>85</v>
      </c>
      <c r="AD32" s="2">
        <f t="shared" si="4"/>
        <v>0.26153846153846155</v>
      </c>
    </row>
    <row r="33" spans="1:30" x14ac:dyDescent="0.25">
      <c r="A33" t="s">
        <v>136</v>
      </c>
      <c r="B33" s="1">
        <v>44101</v>
      </c>
      <c r="C33" t="s">
        <v>31</v>
      </c>
      <c r="D33">
        <v>3600</v>
      </c>
      <c r="E33">
        <v>3600</v>
      </c>
      <c r="F33" t="s">
        <v>32</v>
      </c>
      <c r="G33">
        <v>12</v>
      </c>
      <c r="H33" s="1">
        <v>45927</v>
      </c>
      <c r="I33" t="s">
        <v>33</v>
      </c>
      <c r="J33">
        <v>1</v>
      </c>
      <c r="K33" t="s">
        <v>137</v>
      </c>
      <c r="L33" t="s">
        <v>138</v>
      </c>
      <c r="M33">
        <v>2</v>
      </c>
      <c r="N33">
        <v>2</v>
      </c>
      <c r="O33">
        <v>20</v>
      </c>
      <c r="P33" t="s">
        <v>36</v>
      </c>
      <c r="Q33">
        <v>0</v>
      </c>
      <c r="R33" t="s">
        <v>36</v>
      </c>
      <c r="S33">
        <v>0</v>
      </c>
      <c r="T33" t="s">
        <v>36</v>
      </c>
      <c r="U33">
        <v>0</v>
      </c>
      <c r="V33">
        <v>3600</v>
      </c>
      <c r="W33" t="s">
        <v>37</v>
      </c>
      <c r="X33">
        <v>3600</v>
      </c>
      <c r="Y33">
        <v>4560</v>
      </c>
      <c r="Z33">
        <f t="shared" si="0"/>
        <v>960</v>
      </c>
      <c r="AA33">
        <f t="shared" si="1"/>
        <v>300</v>
      </c>
      <c r="AB33">
        <f t="shared" si="2"/>
        <v>380</v>
      </c>
      <c r="AC33">
        <f t="shared" si="3"/>
        <v>80</v>
      </c>
      <c r="AD33" s="2">
        <f t="shared" si="4"/>
        <v>0.26666666666666666</v>
      </c>
    </row>
    <row r="34" spans="1:30" x14ac:dyDescent="0.25">
      <c r="A34" t="s">
        <v>139</v>
      </c>
      <c r="B34" s="1">
        <v>44137</v>
      </c>
      <c r="C34" t="s">
        <v>31</v>
      </c>
      <c r="D34">
        <v>3420</v>
      </c>
      <c r="E34">
        <v>6000</v>
      </c>
      <c r="F34" t="s">
        <v>32</v>
      </c>
      <c r="G34">
        <v>12</v>
      </c>
      <c r="H34" s="1">
        <v>45963</v>
      </c>
      <c r="I34" t="s">
        <v>33</v>
      </c>
      <c r="J34">
        <v>1</v>
      </c>
      <c r="K34" t="s">
        <v>140</v>
      </c>
      <c r="L34" t="s">
        <v>141</v>
      </c>
      <c r="M34">
        <v>2</v>
      </c>
      <c r="N34">
        <v>4</v>
      </c>
      <c r="O34">
        <v>20</v>
      </c>
      <c r="P34" t="s">
        <v>54</v>
      </c>
      <c r="Q34">
        <v>0</v>
      </c>
      <c r="R34" t="s">
        <v>36</v>
      </c>
      <c r="S34">
        <v>0</v>
      </c>
      <c r="T34" t="s">
        <v>36</v>
      </c>
      <c r="U34">
        <v>0</v>
      </c>
      <c r="V34">
        <v>6000</v>
      </c>
      <c r="W34" t="s">
        <v>41</v>
      </c>
      <c r="X34">
        <v>4800</v>
      </c>
      <c r="Y34">
        <v>6060</v>
      </c>
      <c r="Z34">
        <f t="shared" si="0"/>
        <v>60</v>
      </c>
      <c r="AA34">
        <f t="shared" si="1"/>
        <v>500</v>
      </c>
      <c r="AB34">
        <f t="shared" si="2"/>
        <v>505</v>
      </c>
      <c r="AC34">
        <f t="shared" si="3"/>
        <v>5</v>
      </c>
      <c r="AD34" s="2">
        <f t="shared" si="4"/>
        <v>0.01</v>
      </c>
    </row>
    <row r="35" spans="1:30" x14ac:dyDescent="0.25">
      <c r="A35" t="s">
        <v>142</v>
      </c>
      <c r="B35" s="1">
        <v>44238</v>
      </c>
      <c r="C35" t="s">
        <v>72</v>
      </c>
      <c r="D35">
        <v>1350</v>
      </c>
      <c r="E35">
        <v>3600</v>
      </c>
      <c r="F35" t="s">
        <v>32</v>
      </c>
      <c r="G35">
        <v>12</v>
      </c>
      <c r="H35" s="1">
        <v>45984</v>
      </c>
      <c r="I35" t="s">
        <v>33</v>
      </c>
      <c r="J35">
        <v>1</v>
      </c>
      <c r="K35" t="s">
        <v>143</v>
      </c>
      <c r="L35" t="s">
        <v>144</v>
      </c>
      <c r="M35">
        <v>2</v>
      </c>
      <c r="N35">
        <v>2</v>
      </c>
      <c r="O35">
        <v>20</v>
      </c>
      <c r="P35" t="s">
        <v>54</v>
      </c>
      <c r="Q35">
        <v>0</v>
      </c>
      <c r="R35" t="s">
        <v>36</v>
      </c>
      <c r="S35">
        <v>0</v>
      </c>
      <c r="T35" t="s">
        <v>36</v>
      </c>
      <c r="U35">
        <v>0</v>
      </c>
      <c r="V35">
        <v>3600</v>
      </c>
      <c r="W35" t="s">
        <v>37</v>
      </c>
      <c r="X35">
        <v>3600</v>
      </c>
      <c r="Y35">
        <v>4560</v>
      </c>
      <c r="Z35">
        <f t="shared" si="0"/>
        <v>960</v>
      </c>
      <c r="AA35">
        <f t="shared" si="1"/>
        <v>300</v>
      </c>
      <c r="AB35">
        <f t="shared" si="2"/>
        <v>380</v>
      </c>
      <c r="AC35">
        <f t="shared" si="3"/>
        <v>80</v>
      </c>
      <c r="AD35" s="2">
        <f t="shared" si="4"/>
        <v>0.26666666666666666</v>
      </c>
    </row>
    <row r="36" spans="1:30" x14ac:dyDescent="0.25">
      <c r="A36" t="s">
        <v>145</v>
      </c>
      <c r="B36" s="1">
        <v>44229</v>
      </c>
      <c r="C36" t="s">
        <v>72</v>
      </c>
      <c r="D36">
        <v>1650</v>
      </c>
      <c r="E36">
        <v>1650</v>
      </c>
      <c r="F36" t="s">
        <v>90</v>
      </c>
      <c r="G36">
        <v>3</v>
      </c>
      <c r="H36" s="1">
        <v>45779</v>
      </c>
      <c r="I36" t="s">
        <v>33</v>
      </c>
      <c r="J36">
        <v>1</v>
      </c>
      <c r="K36" t="s">
        <v>146</v>
      </c>
      <c r="L36" t="s">
        <v>147</v>
      </c>
      <c r="M36">
        <v>2</v>
      </c>
      <c r="N36">
        <v>4</v>
      </c>
      <c r="O36">
        <v>20</v>
      </c>
      <c r="P36" t="s">
        <v>36</v>
      </c>
      <c r="Q36">
        <v>0</v>
      </c>
      <c r="R36" t="s">
        <v>36</v>
      </c>
      <c r="S36">
        <v>0</v>
      </c>
      <c r="T36" t="s">
        <v>36</v>
      </c>
      <c r="U36">
        <v>0</v>
      </c>
      <c r="V36">
        <v>1650</v>
      </c>
      <c r="W36" t="s">
        <v>37</v>
      </c>
      <c r="X36">
        <v>1650</v>
      </c>
      <c r="Y36">
        <v>2085</v>
      </c>
      <c r="Z36">
        <f t="shared" si="0"/>
        <v>435</v>
      </c>
      <c r="AA36">
        <f t="shared" si="1"/>
        <v>550</v>
      </c>
      <c r="AB36">
        <f t="shared" si="2"/>
        <v>695</v>
      </c>
      <c r="AC36">
        <f t="shared" si="3"/>
        <v>145</v>
      </c>
      <c r="AD36" s="2">
        <f t="shared" si="4"/>
        <v>0.26363636363636361</v>
      </c>
    </row>
    <row r="37" spans="1:30" x14ac:dyDescent="0.25">
      <c r="A37" t="s">
        <v>148</v>
      </c>
      <c r="B37" s="1">
        <v>44231</v>
      </c>
      <c r="C37" t="s">
        <v>72</v>
      </c>
      <c r="D37">
        <v>4800</v>
      </c>
      <c r="E37">
        <v>4800</v>
      </c>
      <c r="F37" t="s">
        <v>32</v>
      </c>
      <c r="G37">
        <v>12</v>
      </c>
      <c r="H37" s="1">
        <v>46057</v>
      </c>
      <c r="I37" t="s">
        <v>33</v>
      </c>
      <c r="J37">
        <v>1</v>
      </c>
      <c r="K37" t="s">
        <v>149</v>
      </c>
      <c r="L37" t="s">
        <v>150</v>
      </c>
      <c r="M37">
        <v>2</v>
      </c>
      <c r="N37">
        <v>4</v>
      </c>
      <c r="O37">
        <v>20</v>
      </c>
      <c r="P37" t="s">
        <v>54</v>
      </c>
      <c r="Q37">
        <v>0</v>
      </c>
      <c r="R37" t="s">
        <v>36</v>
      </c>
      <c r="S37">
        <v>0</v>
      </c>
      <c r="T37" t="s">
        <v>36</v>
      </c>
      <c r="U37">
        <v>0</v>
      </c>
      <c r="V37">
        <v>4800</v>
      </c>
      <c r="W37" t="s">
        <v>37</v>
      </c>
      <c r="X37">
        <v>4800</v>
      </c>
      <c r="Y37">
        <v>6060</v>
      </c>
      <c r="Z37">
        <f t="shared" si="0"/>
        <v>1260</v>
      </c>
      <c r="AA37">
        <f t="shared" si="1"/>
        <v>400</v>
      </c>
      <c r="AB37">
        <f t="shared" si="2"/>
        <v>505</v>
      </c>
      <c r="AC37">
        <f t="shared" si="3"/>
        <v>105</v>
      </c>
      <c r="AD37" s="2">
        <f t="shared" si="4"/>
        <v>0.26250000000000001</v>
      </c>
    </row>
    <row r="38" spans="1:30" x14ac:dyDescent="0.25">
      <c r="A38" t="s">
        <v>151</v>
      </c>
      <c r="B38" s="1">
        <v>44240</v>
      </c>
      <c r="C38" t="s">
        <v>31</v>
      </c>
      <c r="D38">
        <v>1500</v>
      </c>
      <c r="E38">
        <v>9900</v>
      </c>
      <c r="F38" t="s">
        <v>47</v>
      </c>
      <c r="G38">
        <v>36</v>
      </c>
      <c r="H38" s="1">
        <v>45790</v>
      </c>
      <c r="I38" t="s">
        <v>33</v>
      </c>
      <c r="J38">
        <v>1</v>
      </c>
      <c r="K38" t="s">
        <v>152</v>
      </c>
      <c r="L38" t="s">
        <v>153</v>
      </c>
      <c r="M38">
        <v>4</v>
      </c>
      <c r="N38">
        <v>2</v>
      </c>
      <c r="O38">
        <v>20</v>
      </c>
      <c r="P38" t="s">
        <v>54</v>
      </c>
      <c r="Q38">
        <v>0</v>
      </c>
      <c r="R38" t="s">
        <v>36</v>
      </c>
      <c r="S38">
        <v>0</v>
      </c>
      <c r="T38" t="s">
        <v>36</v>
      </c>
      <c r="U38">
        <v>0</v>
      </c>
      <c r="V38">
        <v>9900</v>
      </c>
      <c r="W38" t="s">
        <v>37</v>
      </c>
      <c r="X38">
        <v>9900</v>
      </c>
      <c r="Y38">
        <v>12510</v>
      </c>
      <c r="Z38">
        <f t="shared" si="0"/>
        <v>2610</v>
      </c>
      <c r="AA38">
        <f t="shared" si="1"/>
        <v>275</v>
      </c>
      <c r="AB38">
        <f t="shared" si="2"/>
        <v>347.5</v>
      </c>
      <c r="AC38">
        <f t="shared" si="3"/>
        <v>72.5</v>
      </c>
      <c r="AD38" s="2">
        <f t="shared" si="4"/>
        <v>0.26363636363636361</v>
      </c>
    </row>
    <row r="39" spans="1:30" x14ac:dyDescent="0.25">
      <c r="A39" t="s">
        <v>154</v>
      </c>
      <c r="B39" s="1">
        <v>44266</v>
      </c>
      <c r="C39" t="s">
        <v>31</v>
      </c>
      <c r="D39">
        <v>1440</v>
      </c>
      <c r="E39">
        <v>3600</v>
      </c>
      <c r="F39" t="s">
        <v>32</v>
      </c>
      <c r="G39">
        <v>12</v>
      </c>
      <c r="H39" s="1">
        <v>45727</v>
      </c>
      <c r="I39" t="s">
        <v>33</v>
      </c>
      <c r="J39">
        <v>1</v>
      </c>
      <c r="K39" t="s">
        <v>155</v>
      </c>
      <c r="L39" t="s">
        <v>156</v>
      </c>
      <c r="M39">
        <v>2</v>
      </c>
      <c r="N39">
        <v>2</v>
      </c>
      <c r="O39">
        <v>20</v>
      </c>
      <c r="P39" t="s">
        <v>36</v>
      </c>
      <c r="Q39">
        <v>0</v>
      </c>
      <c r="R39" t="s">
        <v>36</v>
      </c>
      <c r="S39">
        <v>0</v>
      </c>
      <c r="T39" t="s">
        <v>36</v>
      </c>
      <c r="U39">
        <v>0</v>
      </c>
      <c r="V39">
        <v>3600</v>
      </c>
      <c r="W39" t="s">
        <v>37</v>
      </c>
      <c r="X39">
        <v>3600</v>
      </c>
      <c r="Y39">
        <v>4560</v>
      </c>
      <c r="Z39">
        <f t="shared" si="0"/>
        <v>960</v>
      </c>
      <c r="AA39">
        <f t="shared" si="1"/>
        <v>300</v>
      </c>
      <c r="AB39">
        <f t="shared" si="2"/>
        <v>380</v>
      </c>
      <c r="AC39">
        <f t="shared" si="3"/>
        <v>80</v>
      </c>
      <c r="AD39" s="2">
        <f t="shared" si="4"/>
        <v>0.26666666666666666</v>
      </c>
    </row>
    <row r="40" spans="1:30" x14ac:dyDescent="0.25">
      <c r="A40" t="s">
        <v>157</v>
      </c>
      <c r="B40" s="1">
        <v>44266</v>
      </c>
      <c r="C40" t="s">
        <v>72</v>
      </c>
      <c r="D40">
        <v>3600</v>
      </c>
      <c r="E40">
        <v>3600</v>
      </c>
      <c r="F40" t="s">
        <v>32</v>
      </c>
      <c r="G40">
        <v>12</v>
      </c>
      <c r="H40" s="1">
        <v>45727</v>
      </c>
      <c r="I40" t="s">
        <v>33</v>
      </c>
      <c r="J40">
        <v>1</v>
      </c>
      <c r="K40" t="s">
        <v>158</v>
      </c>
      <c r="L40" t="s">
        <v>159</v>
      </c>
      <c r="M40">
        <v>2</v>
      </c>
      <c r="N40">
        <v>2</v>
      </c>
      <c r="O40">
        <v>20</v>
      </c>
      <c r="P40" t="s">
        <v>54</v>
      </c>
      <c r="Q40">
        <v>0</v>
      </c>
      <c r="R40" t="s">
        <v>36</v>
      </c>
      <c r="S40">
        <v>0</v>
      </c>
      <c r="T40" t="s">
        <v>36</v>
      </c>
      <c r="U40">
        <v>0</v>
      </c>
      <c r="V40">
        <v>3600</v>
      </c>
      <c r="W40" t="s">
        <v>37</v>
      </c>
      <c r="X40">
        <v>3600</v>
      </c>
      <c r="Y40">
        <v>4560</v>
      </c>
      <c r="Z40">
        <f t="shared" si="0"/>
        <v>960</v>
      </c>
      <c r="AA40">
        <f t="shared" si="1"/>
        <v>300</v>
      </c>
      <c r="AB40">
        <f t="shared" si="2"/>
        <v>380</v>
      </c>
      <c r="AC40">
        <f t="shared" si="3"/>
        <v>80</v>
      </c>
      <c r="AD40" s="2">
        <f t="shared" si="4"/>
        <v>0.26666666666666666</v>
      </c>
    </row>
    <row r="41" spans="1:30" x14ac:dyDescent="0.25">
      <c r="A41" t="s">
        <v>160</v>
      </c>
      <c r="B41" s="1">
        <v>44268</v>
      </c>
      <c r="C41" t="s">
        <v>72</v>
      </c>
      <c r="D41">
        <v>1350</v>
      </c>
      <c r="E41">
        <v>3600</v>
      </c>
      <c r="F41" t="s">
        <v>32</v>
      </c>
      <c r="G41">
        <v>12</v>
      </c>
      <c r="H41" s="1">
        <v>45820</v>
      </c>
      <c r="I41" t="s">
        <v>33</v>
      </c>
      <c r="J41">
        <v>1</v>
      </c>
      <c r="K41" t="s">
        <v>161</v>
      </c>
      <c r="L41" t="s">
        <v>162</v>
      </c>
      <c r="M41">
        <v>2</v>
      </c>
      <c r="N41">
        <v>2</v>
      </c>
      <c r="O41">
        <v>20</v>
      </c>
      <c r="P41" t="s">
        <v>54</v>
      </c>
      <c r="Q41">
        <v>0</v>
      </c>
      <c r="R41" t="s">
        <v>36</v>
      </c>
      <c r="S41">
        <v>0</v>
      </c>
      <c r="T41" t="s">
        <v>36</v>
      </c>
      <c r="U41">
        <v>0</v>
      </c>
      <c r="V41">
        <v>3600</v>
      </c>
      <c r="W41" t="s">
        <v>37</v>
      </c>
      <c r="X41">
        <v>3600</v>
      </c>
      <c r="Y41">
        <v>4560</v>
      </c>
      <c r="Z41">
        <f t="shared" si="0"/>
        <v>960</v>
      </c>
      <c r="AA41">
        <f t="shared" si="1"/>
        <v>300</v>
      </c>
      <c r="AB41">
        <f t="shared" si="2"/>
        <v>380</v>
      </c>
      <c r="AC41">
        <f t="shared" si="3"/>
        <v>80</v>
      </c>
      <c r="AD41" s="2">
        <f t="shared" si="4"/>
        <v>0.26666666666666666</v>
      </c>
    </row>
    <row r="42" spans="1:30" x14ac:dyDescent="0.25">
      <c r="A42" t="s">
        <v>163</v>
      </c>
      <c r="B42" s="1">
        <v>44337</v>
      </c>
      <c r="C42" t="s">
        <v>68</v>
      </c>
      <c r="D42">
        <v>108</v>
      </c>
      <c r="E42">
        <v>108</v>
      </c>
      <c r="F42" t="s">
        <v>32</v>
      </c>
      <c r="G42">
        <v>12</v>
      </c>
      <c r="H42" s="1">
        <v>45798</v>
      </c>
      <c r="I42" t="s">
        <v>33</v>
      </c>
      <c r="J42">
        <v>10</v>
      </c>
      <c r="K42" t="s">
        <v>164</v>
      </c>
      <c r="L42" t="s">
        <v>165</v>
      </c>
      <c r="M42">
        <v>2</v>
      </c>
      <c r="N42">
        <v>4</v>
      </c>
      <c r="O42">
        <v>40</v>
      </c>
      <c r="P42" t="s">
        <v>36</v>
      </c>
      <c r="Q42">
        <v>0</v>
      </c>
      <c r="R42" t="s">
        <v>36</v>
      </c>
      <c r="S42">
        <v>0</v>
      </c>
      <c r="T42" t="s">
        <v>36</v>
      </c>
      <c r="U42">
        <v>0</v>
      </c>
      <c r="V42">
        <v>108</v>
      </c>
      <c r="W42" t="s">
        <v>37</v>
      </c>
      <c r="X42">
        <v>108</v>
      </c>
      <c r="Y42">
        <f>X42*126%</f>
        <v>136.08000000000001</v>
      </c>
      <c r="Z42">
        <f t="shared" si="0"/>
        <v>28.080000000000013</v>
      </c>
      <c r="AA42">
        <f t="shared" si="1"/>
        <v>9</v>
      </c>
      <c r="AB42">
        <f t="shared" si="2"/>
        <v>11.340000000000002</v>
      </c>
      <c r="AC42">
        <f t="shared" si="3"/>
        <v>2.3400000000000016</v>
      </c>
      <c r="AD42" s="2">
        <f t="shared" si="4"/>
        <v>0.26000000000000018</v>
      </c>
    </row>
    <row r="43" spans="1:30" x14ac:dyDescent="0.25">
      <c r="A43" t="s">
        <v>166</v>
      </c>
      <c r="B43" s="1">
        <v>44346</v>
      </c>
      <c r="C43" t="s">
        <v>31</v>
      </c>
      <c r="D43">
        <v>1350</v>
      </c>
      <c r="E43">
        <v>1350</v>
      </c>
      <c r="F43" t="s">
        <v>90</v>
      </c>
      <c r="G43">
        <v>3</v>
      </c>
      <c r="H43" s="1">
        <v>45718</v>
      </c>
      <c r="I43" t="s">
        <v>33</v>
      </c>
      <c r="J43">
        <v>1</v>
      </c>
      <c r="K43" t="s">
        <v>167</v>
      </c>
      <c r="L43" t="s">
        <v>168</v>
      </c>
      <c r="M43">
        <v>2</v>
      </c>
      <c r="N43">
        <v>2</v>
      </c>
      <c r="O43">
        <v>20</v>
      </c>
      <c r="P43" t="s">
        <v>36</v>
      </c>
      <c r="Q43">
        <v>0</v>
      </c>
      <c r="R43" t="s">
        <v>36</v>
      </c>
      <c r="S43">
        <v>0</v>
      </c>
      <c r="T43" t="s">
        <v>36</v>
      </c>
      <c r="U43">
        <v>0</v>
      </c>
      <c r="V43">
        <v>1350</v>
      </c>
      <c r="W43" t="s">
        <v>37</v>
      </c>
      <c r="X43">
        <v>1350</v>
      </c>
      <c r="Y43">
        <v>1710</v>
      </c>
      <c r="Z43">
        <f t="shared" si="0"/>
        <v>360</v>
      </c>
      <c r="AA43">
        <f t="shared" si="1"/>
        <v>450</v>
      </c>
      <c r="AB43">
        <f t="shared" si="2"/>
        <v>570</v>
      </c>
      <c r="AC43">
        <f t="shared" si="3"/>
        <v>120</v>
      </c>
      <c r="AD43" s="2">
        <f t="shared" si="4"/>
        <v>0.26666666666666666</v>
      </c>
    </row>
    <row r="44" spans="1:30" x14ac:dyDescent="0.25">
      <c r="A44" t="s">
        <v>169</v>
      </c>
      <c r="B44" s="1">
        <v>44360</v>
      </c>
      <c r="C44" t="s">
        <v>31</v>
      </c>
      <c r="D44">
        <v>850</v>
      </c>
      <c r="E44">
        <v>850</v>
      </c>
      <c r="F44" t="s">
        <v>170</v>
      </c>
      <c r="G44">
        <v>1</v>
      </c>
      <c r="H44" s="1">
        <v>45701</v>
      </c>
      <c r="I44" t="s">
        <v>33</v>
      </c>
      <c r="J44">
        <v>1</v>
      </c>
      <c r="K44" t="s">
        <v>171</v>
      </c>
      <c r="L44" t="s">
        <v>172</v>
      </c>
      <c r="M44">
        <v>4</v>
      </c>
      <c r="N44">
        <v>4</v>
      </c>
      <c r="O44">
        <v>40</v>
      </c>
      <c r="P44" t="s">
        <v>54</v>
      </c>
      <c r="Q44">
        <v>0</v>
      </c>
      <c r="R44" t="s">
        <v>36</v>
      </c>
      <c r="S44">
        <v>0</v>
      </c>
      <c r="T44" t="s">
        <v>36</v>
      </c>
      <c r="U44">
        <v>0</v>
      </c>
      <c r="V44">
        <v>850</v>
      </c>
      <c r="W44" t="s">
        <v>37</v>
      </c>
      <c r="X44">
        <v>850</v>
      </c>
      <c r="Y44">
        <v>1072.5</v>
      </c>
      <c r="Z44">
        <f t="shared" si="0"/>
        <v>222.5</v>
      </c>
      <c r="AA44">
        <f t="shared" si="1"/>
        <v>850</v>
      </c>
      <c r="AB44">
        <f t="shared" si="2"/>
        <v>1072.5</v>
      </c>
      <c r="AC44">
        <f t="shared" si="3"/>
        <v>222.5</v>
      </c>
      <c r="AD44" s="2">
        <f t="shared" si="4"/>
        <v>0.26176470588235295</v>
      </c>
    </row>
    <row r="45" spans="1:30" x14ac:dyDescent="0.25">
      <c r="A45" t="s">
        <v>173</v>
      </c>
      <c r="B45" s="1">
        <v>44360</v>
      </c>
      <c r="C45" t="s">
        <v>31</v>
      </c>
      <c r="D45">
        <v>3600</v>
      </c>
      <c r="E45">
        <v>3600</v>
      </c>
      <c r="F45" t="s">
        <v>32</v>
      </c>
      <c r="G45">
        <v>12</v>
      </c>
      <c r="H45" s="1">
        <v>45821</v>
      </c>
      <c r="I45" t="s">
        <v>33</v>
      </c>
      <c r="J45">
        <v>1</v>
      </c>
      <c r="K45" t="s">
        <v>174</v>
      </c>
      <c r="L45" t="s">
        <v>175</v>
      </c>
      <c r="M45">
        <v>2</v>
      </c>
      <c r="N45">
        <v>2</v>
      </c>
      <c r="O45">
        <v>20</v>
      </c>
      <c r="P45" t="s">
        <v>54</v>
      </c>
      <c r="Q45">
        <v>0</v>
      </c>
      <c r="R45" t="s">
        <v>36</v>
      </c>
      <c r="S45">
        <v>0</v>
      </c>
      <c r="T45" t="s">
        <v>36</v>
      </c>
      <c r="U45">
        <v>0</v>
      </c>
      <c r="V45">
        <v>3600</v>
      </c>
      <c r="W45" t="s">
        <v>37</v>
      </c>
      <c r="X45">
        <v>3600</v>
      </c>
      <c r="Y45">
        <v>4560</v>
      </c>
      <c r="Z45">
        <f t="shared" si="0"/>
        <v>960</v>
      </c>
      <c r="AA45">
        <f t="shared" si="1"/>
        <v>300</v>
      </c>
      <c r="AB45">
        <f t="shared" si="2"/>
        <v>380</v>
      </c>
      <c r="AC45">
        <f t="shared" si="3"/>
        <v>80</v>
      </c>
      <c r="AD45" s="2">
        <f t="shared" si="4"/>
        <v>0.26666666666666666</v>
      </c>
    </row>
    <row r="46" spans="1:30" x14ac:dyDescent="0.25">
      <c r="A46" t="s">
        <v>176</v>
      </c>
      <c r="B46" s="1">
        <v>44369</v>
      </c>
      <c r="C46" t="s">
        <v>72</v>
      </c>
      <c r="D46">
        <v>6600</v>
      </c>
      <c r="E46">
        <v>6600</v>
      </c>
      <c r="F46" t="s">
        <v>32</v>
      </c>
      <c r="G46">
        <v>12</v>
      </c>
      <c r="H46" s="1">
        <v>45830</v>
      </c>
      <c r="I46" t="s">
        <v>33</v>
      </c>
      <c r="J46">
        <v>1</v>
      </c>
      <c r="K46" t="s">
        <v>177</v>
      </c>
      <c r="L46" t="s">
        <v>178</v>
      </c>
      <c r="M46">
        <v>2</v>
      </c>
      <c r="N46">
        <v>4</v>
      </c>
      <c r="O46">
        <v>40</v>
      </c>
      <c r="P46" t="s">
        <v>54</v>
      </c>
      <c r="Q46">
        <v>0</v>
      </c>
      <c r="R46" t="s">
        <v>36</v>
      </c>
      <c r="S46">
        <v>0</v>
      </c>
      <c r="T46" t="s">
        <v>36</v>
      </c>
      <c r="U46">
        <v>0</v>
      </c>
      <c r="V46">
        <v>6600</v>
      </c>
      <c r="W46" t="s">
        <v>41</v>
      </c>
      <c r="X46">
        <v>6000</v>
      </c>
      <c r="Y46">
        <v>7560</v>
      </c>
      <c r="Z46">
        <f t="shared" si="0"/>
        <v>960</v>
      </c>
      <c r="AA46">
        <f t="shared" si="1"/>
        <v>550</v>
      </c>
      <c r="AB46">
        <f t="shared" si="2"/>
        <v>630</v>
      </c>
      <c r="AC46">
        <f t="shared" si="3"/>
        <v>80</v>
      </c>
      <c r="AD46" s="2">
        <f t="shared" si="4"/>
        <v>0.14545454545454545</v>
      </c>
    </row>
    <row r="47" spans="1:30" x14ac:dyDescent="0.25">
      <c r="A47" t="s">
        <v>179</v>
      </c>
      <c r="B47" s="1">
        <v>44387</v>
      </c>
      <c r="C47" t="s">
        <v>31</v>
      </c>
      <c r="D47">
        <v>950</v>
      </c>
      <c r="E47">
        <v>20700</v>
      </c>
      <c r="F47" t="s">
        <v>47</v>
      </c>
      <c r="G47">
        <v>36</v>
      </c>
      <c r="H47" s="1">
        <v>46640</v>
      </c>
      <c r="I47" t="s">
        <v>33</v>
      </c>
      <c r="J47">
        <v>1</v>
      </c>
      <c r="K47" t="s">
        <v>180</v>
      </c>
      <c r="L47" t="s">
        <v>181</v>
      </c>
      <c r="M47">
        <v>4</v>
      </c>
      <c r="N47">
        <v>8</v>
      </c>
      <c r="O47">
        <v>40</v>
      </c>
      <c r="P47" t="s">
        <v>36</v>
      </c>
      <c r="Q47">
        <v>0</v>
      </c>
      <c r="R47" t="s">
        <v>36</v>
      </c>
      <c r="S47">
        <v>0</v>
      </c>
      <c r="T47" t="s">
        <v>36</v>
      </c>
      <c r="U47">
        <v>0</v>
      </c>
      <c r="V47">
        <v>20700</v>
      </c>
      <c r="W47" t="s">
        <v>37</v>
      </c>
      <c r="X47">
        <v>20700</v>
      </c>
      <c r="Y47">
        <v>26010</v>
      </c>
      <c r="Z47">
        <f t="shared" si="0"/>
        <v>5310</v>
      </c>
      <c r="AA47">
        <f t="shared" si="1"/>
        <v>575</v>
      </c>
      <c r="AB47">
        <f t="shared" si="2"/>
        <v>722.5</v>
      </c>
      <c r="AC47">
        <f t="shared" si="3"/>
        <v>147.5</v>
      </c>
      <c r="AD47" s="2">
        <f t="shared" si="4"/>
        <v>0.2565217391304348</v>
      </c>
    </row>
    <row r="48" spans="1:30" x14ac:dyDescent="0.25">
      <c r="A48" t="s">
        <v>182</v>
      </c>
      <c r="B48" s="1">
        <v>44407</v>
      </c>
      <c r="C48" t="s">
        <v>31</v>
      </c>
      <c r="D48">
        <v>8100</v>
      </c>
      <c r="E48">
        <v>8100</v>
      </c>
      <c r="F48" t="s">
        <v>47</v>
      </c>
      <c r="G48">
        <v>36</v>
      </c>
      <c r="H48" s="1">
        <v>46598</v>
      </c>
      <c r="I48" t="s">
        <v>33</v>
      </c>
      <c r="J48">
        <v>1</v>
      </c>
      <c r="K48" t="s">
        <v>183</v>
      </c>
      <c r="L48" t="s">
        <v>184</v>
      </c>
      <c r="M48">
        <v>2</v>
      </c>
      <c r="N48">
        <v>2</v>
      </c>
      <c r="O48">
        <v>20</v>
      </c>
      <c r="P48" t="s">
        <v>54</v>
      </c>
      <c r="Q48">
        <v>0</v>
      </c>
      <c r="R48" t="s">
        <v>36</v>
      </c>
      <c r="S48">
        <v>0</v>
      </c>
      <c r="T48" t="s">
        <v>36</v>
      </c>
      <c r="U48">
        <v>0</v>
      </c>
      <c r="V48">
        <v>8100</v>
      </c>
      <c r="W48" t="s">
        <v>37</v>
      </c>
      <c r="X48">
        <v>8100</v>
      </c>
      <c r="Y48">
        <v>10260</v>
      </c>
      <c r="Z48">
        <f t="shared" si="0"/>
        <v>2160</v>
      </c>
      <c r="AA48">
        <f t="shared" si="1"/>
        <v>225</v>
      </c>
      <c r="AB48">
        <f t="shared" si="2"/>
        <v>285</v>
      </c>
      <c r="AC48">
        <f t="shared" si="3"/>
        <v>60</v>
      </c>
      <c r="AD48" s="2">
        <f t="shared" si="4"/>
        <v>0.26666666666666666</v>
      </c>
    </row>
    <row r="49" spans="1:30" x14ac:dyDescent="0.25">
      <c r="A49" t="s">
        <v>185</v>
      </c>
      <c r="B49" s="1">
        <v>44418</v>
      </c>
      <c r="C49" t="s">
        <v>31</v>
      </c>
      <c r="D49">
        <v>11700</v>
      </c>
      <c r="E49">
        <v>11700</v>
      </c>
      <c r="F49" t="s">
        <v>47</v>
      </c>
      <c r="G49">
        <v>36</v>
      </c>
      <c r="H49" s="1">
        <v>46609</v>
      </c>
      <c r="I49" t="s">
        <v>33</v>
      </c>
      <c r="J49">
        <v>1</v>
      </c>
      <c r="K49" t="s">
        <v>186</v>
      </c>
      <c r="L49" t="s">
        <v>187</v>
      </c>
      <c r="M49">
        <v>2</v>
      </c>
      <c r="N49">
        <v>4</v>
      </c>
      <c r="O49">
        <v>20</v>
      </c>
      <c r="P49" t="s">
        <v>36</v>
      </c>
      <c r="Q49">
        <v>0</v>
      </c>
      <c r="R49" t="s">
        <v>36</v>
      </c>
      <c r="S49">
        <v>0</v>
      </c>
      <c r="T49" t="s">
        <v>36</v>
      </c>
      <c r="U49">
        <v>0</v>
      </c>
      <c r="V49">
        <v>11700</v>
      </c>
      <c r="W49" t="s">
        <v>37</v>
      </c>
      <c r="X49">
        <v>11700</v>
      </c>
      <c r="Y49">
        <v>14760</v>
      </c>
      <c r="Z49">
        <f t="shared" si="0"/>
        <v>3060</v>
      </c>
      <c r="AA49">
        <f t="shared" si="1"/>
        <v>325</v>
      </c>
      <c r="AB49">
        <f t="shared" si="2"/>
        <v>410</v>
      </c>
      <c r="AC49">
        <f t="shared" si="3"/>
        <v>85</v>
      </c>
      <c r="AD49" s="2">
        <f t="shared" si="4"/>
        <v>0.26153846153846155</v>
      </c>
    </row>
    <row r="50" spans="1:30" x14ac:dyDescent="0.25">
      <c r="A50" t="s">
        <v>188</v>
      </c>
      <c r="B50" s="1">
        <v>44424</v>
      </c>
      <c r="C50" t="s">
        <v>31</v>
      </c>
      <c r="D50">
        <v>3600</v>
      </c>
      <c r="E50">
        <v>3600</v>
      </c>
      <c r="F50" t="s">
        <v>32</v>
      </c>
      <c r="G50">
        <v>12</v>
      </c>
      <c r="H50" s="1">
        <v>45885</v>
      </c>
      <c r="I50" t="s">
        <v>33</v>
      </c>
      <c r="J50">
        <v>1</v>
      </c>
      <c r="K50" t="s">
        <v>189</v>
      </c>
      <c r="L50" t="s">
        <v>190</v>
      </c>
      <c r="M50">
        <v>2</v>
      </c>
      <c r="N50">
        <v>2</v>
      </c>
      <c r="O50">
        <v>20</v>
      </c>
      <c r="P50" t="s">
        <v>54</v>
      </c>
      <c r="Q50">
        <v>0</v>
      </c>
      <c r="R50" t="s">
        <v>36</v>
      </c>
      <c r="S50">
        <v>0</v>
      </c>
      <c r="T50" t="s">
        <v>36</v>
      </c>
      <c r="U50">
        <v>0</v>
      </c>
      <c r="V50">
        <v>3600</v>
      </c>
      <c r="W50" t="s">
        <v>37</v>
      </c>
      <c r="X50">
        <v>3600</v>
      </c>
      <c r="Y50">
        <v>4560</v>
      </c>
      <c r="Z50">
        <f t="shared" si="0"/>
        <v>960</v>
      </c>
      <c r="AA50">
        <f t="shared" si="1"/>
        <v>300</v>
      </c>
      <c r="AB50">
        <f t="shared" si="2"/>
        <v>380</v>
      </c>
      <c r="AC50">
        <f t="shared" si="3"/>
        <v>80</v>
      </c>
      <c r="AD50" s="2">
        <f t="shared" si="4"/>
        <v>0.26666666666666666</v>
      </c>
    </row>
    <row r="51" spans="1:30" x14ac:dyDescent="0.25">
      <c r="A51" t="s">
        <v>191</v>
      </c>
      <c r="B51" s="1">
        <v>44460</v>
      </c>
      <c r="C51" t="s">
        <v>31</v>
      </c>
      <c r="D51">
        <v>3600</v>
      </c>
      <c r="E51">
        <v>3600</v>
      </c>
      <c r="F51" t="s">
        <v>32</v>
      </c>
      <c r="G51">
        <v>12</v>
      </c>
      <c r="H51" s="1">
        <v>45921</v>
      </c>
      <c r="I51" t="s">
        <v>33</v>
      </c>
      <c r="J51">
        <v>1</v>
      </c>
      <c r="K51" t="s">
        <v>192</v>
      </c>
      <c r="L51" t="s">
        <v>193</v>
      </c>
      <c r="M51">
        <v>2</v>
      </c>
      <c r="N51">
        <v>2</v>
      </c>
      <c r="O51">
        <v>20</v>
      </c>
      <c r="P51" t="s">
        <v>54</v>
      </c>
      <c r="Q51">
        <v>0</v>
      </c>
      <c r="R51" t="s">
        <v>36</v>
      </c>
      <c r="S51">
        <v>0</v>
      </c>
      <c r="T51" t="s">
        <v>36</v>
      </c>
      <c r="U51">
        <v>0</v>
      </c>
      <c r="V51">
        <v>3600</v>
      </c>
      <c r="W51" t="s">
        <v>37</v>
      </c>
      <c r="X51">
        <v>3600</v>
      </c>
      <c r="Y51">
        <v>4560</v>
      </c>
      <c r="Z51">
        <f t="shared" si="0"/>
        <v>960</v>
      </c>
      <c r="AA51">
        <f t="shared" si="1"/>
        <v>300</v>
      </c>
      <c r="AB51">
        <f t="shared" si="2"/>
        <v>380</v>
      </c>
      <c r="AC51">
        <f t="shared" si="3"/>
        <v>80</v>
      </c>
      <c r="AD51" s="2">
        <f t="shared" si="4"/>
        <v>0.26666666666666666</v>
      </c>
    </row>
    <row r="52" spans="1:30" x14ac:dyDescent="0.25">
      <c r="A52" t="s">
        <v>194</v>
      </c>
      <c r="B52" s="1">
        <v>44463</v>
      </c>
      <c r="C52" t="s">
        <v>31</v>
      </c>
      <c r="D52">
        <v>3600</v>
      </c>
      <c r="E52">
        <v>3600</v>
      </c>
      <c r="F52" t="s">
        <v>32</v>
      </c>
      <c r="G52">
        <v>12</v>
      </c>
      <c r="H52" s="1">
        <v>45924</v>
      </c>
      <c r="I52" t="s">
        <v>33</v>
      </c>
      <c r="J52">
        <v>1</v>
      </c>
      <c r="K52" t="s">
        <v>195</v>
      </c>
      <c r="L52" t="s">
        <v>196</v>
      </c>
      <c r="M52">
        <v>2</v>
      </c>
      <c r="N52">
        <v>2</v>
      </c>
      <c r="O52">
        <v>20</v>
      </c>
      <c r="P52" t="s">
        <v>54</v>
      </c>
      <c r="Q52">
        <v>0</v>
      </c>
      <c r="R52" t="s">
        <v>36</v>
      </c>
      <c r="S52">
        <v>0</v>
      </c>
      <c r="T52" t="s">
        <v>36</v>
      </c>
      <c r="U52">
        <v>0</v>
      </c>
      <c r="V52">
        <v>3600</v>
      </c>
      <c r="W52" t="s">
        <v>37</v>
      </c>
      <c r="X52">
        <v>3600</v>
      </c>
      <c r="Y52">
        <v>4560</v>
      </c>
      <c r="Z52">
        <f t="shared" si="0"/>
        <v>960</v>
      </c>
      <c r="AA52">
        <f t="shared" si="1"/>
        <v>300</v>
      </c>
      <c r="AB52">
        <f t="shared" si="2"/>
        <v>380</v>
      </c>
      <c r="AC52">
        <f t="shared" si="3"/>
        <v>80</v>
      </c>
      <c r="AD52" s="2">
        <f t="shared" si="4"/>
        <v>0.26666666666666666</v>
      </c>
    </row>
    <row r="53" spans="1:30" x14ac:dyDescent="0.25">
      <c r="A53" t="s">
        <v>197</v>
      </c>
      <c r="B53" s="1">
        <v>44467</v>
      </c>
      <c r="C53" t="s">
        <v>31</v>
      </c>
      <c r="D53">
        <v>3600</v>
      </c>
      <c r="E53">
        <v>3600</v>
      </c>
      <c r="F53" t="s">
        <v>32</v>
      </c>
      <c r="G53">
        <v>12</v>
      </c>
      <c r="H53" s="1">
        <v>45928</v>
      </c>
      <c r="I53" t="s">
        <v>33</v>
      </c>
      <c r="J53">
        <v>1</v>
      </c>
      <c r="K53" t="s">
        <v>198</v>
      </c>
      <c r="L53" t="s">
        <v>199</v>
      </c>
      <c r="M53">
        <v>2</v>
      </c>
      <c r="N53">
        <v>2</v>
      </c>
      <c r="O53">
        <v>20</v>
      </c>
      <c r="P53" t="s">
        <v>36</v>
      </c>
      <c r="Q53">
        <v>0</v>
      </c>
      <c r="R53" t="s">
        <v>36</v>
      </c>
      <c r="S53">
        <v>0</v>
      </c>
      <c r="T53" t="s">
        <v>36</v>
      </c>
      <c r="U53">
        <v>0</v>
      </c>
      <c r="V53">
        <v>3600</v>
      </c>
      <c r="W53" t="s">
        <v>37</v>
      </c>
      <c r="X53">
        <v>3600</v>
      </c>
      <c r="Y53">
        <v>4560</v>
      </c>
      <c r="Z53">
        <f t="shared" si="0"/>
        <v>960</v>
      </c>
      <c r="AA53">
        <f t="shared" si="1"/>
        <v>300</v>
      </c>
      <c r="AB53">
        <f t="shared" si="2"/>
        <v>380</v>
      </c>
      <c r="AC53">
        <f t="shared" si="3"/>
        <v>80</v>
      </c>
      <c r="AD53" s="2">
        <f t="shared" si="4"/>
        <v>0.26666666666666666</v>
      </c>
    </row>
    <row r="54" spans="1:30" x14ac:dyDescent="0.25">
      <c r="A54" t="s">
        <v>200</v>
      </c>
      <c r="B54" s="1">
        <v>44496</v>
      </c>
      <c r="C54" t="s">
        <v>31</v>
      </c>
      <c r="D54">
        <v>1350</v>
      </c>
      <c r="E54">
        <v>11700</v>
      </c>
      <c r="F54" t="s">
        <v>47</v>
      </c>
      <c r="G54">
        <v>36</v>
      </c>
      <c r="H54" s="1">
        <v>46779</v>
      </c>
      <c r="I54" t="s">
        <v>33</v>
      </c>
      <c r="J54">
        <v>1</v>
      </c>
      <c r="K54" t="s">
        <v>201</v>
      </c>
      <c r="L54" t="s">
        <v>202</v>
      </c>
      <c r="M54">
        <v>2</v>
      </c>
      <c r="N54">
        <v>2</v>
      </c>
      <c r="O54">
        <v>40</v>
      </c>
      <c r="P54" t="s">
        <v>54</v>
      </c>
      <c r="Q54">
        <v>0</v>
      </c>
      <c r="R54" t="s">
        <v>36</v>
      </c>
      <c r="S54">
        <v>0</v>
      </c>
      <c r="T54" t="s">
        <v>36</v>
      </c>
      <c r="U54">
        <v>0</v>
      </c>
      <c r="V54">
        <v>11700</v>
      </c>
      <c r="W54" t="s">
        <v>37</v>
      </c>
      <c r="X54">
        <v>11700</v>
      </c>
      <c r="Y54">
        <v>14760</v>
      </c>
      <c r="Z54">
        <f t="shared" si="0"/>
        <v>3060</v>
      </c>
      <c r="AA54">
        <f t="shared" si="1"/>
        <v>325</v>
      </c>
      <c r="AB54">
        <f t="shared" si="2"/>
        <v>410</v>
      </c>
      <c r="AC54">
        <f t="shared" si="3"/>
        <v>85</v>
      </c>
      <c r="AD54" s="2">
        <f t="shared" si="4"/>
        <v>0.26153846153846155</v>
      </c>
    </row>
    <row r="55" spans="1:30" x14ac:dyDescent="0.25">
      <c r="A55" t="s">
        <v>185</v>
      </c>
      <c r="B55" s="1">
        <v>44498</v>
      </c>
      <c r="C55" t="s">
        <v>31</v>
      </c>
      <c r="D55">
        <v>6480</v>
      </c>
      <c r="E55">
        <v>6480</v>
      </c>
      <c r="F55" t="s">
        <v>203</v>
      </c>
      <c r="G55">
        <v>24</v>
      </c>
      <c r="H55" s="1">
        <v>45959</v>
      </c>
      <c r="I55" t="s">
        <v>33</v>
      </c>
      <c r="J55">
        <v>1</v>
      </c>
      <c r="K55" t="s">
        <v>204</v>
      </c>
      <c r="L55" t="s">
        <v>205</v>
      </c>
      <c r="M55">
        <v>2</v>
      </c>
      <c r="N55">
        <v>2</v>
      </c>
      <c r="O55">
        <v>20</v>
      </c>
      <c r="P55" t="s">
        <v>36</v>
      </c>
      <c r="Q55">
        <v>0</v>
      </c>
      <c r="R55" t="s">
        <v>36</v>
      </c>
      <c r="S55">
        <v>0</v>
      </c>
      <c r="T55" t="s">
        <v>36</v>
      </c>
      <c r="U55">
        <v>0</v>
      </c>
      <c r="V55">
        <v>6480</v>
      </c>
      <c r="W55" t="s">
        <v>37</v>
      </c>
      <c r="X55">
        <v>6480</v>
      </c>
      <c r="Y55">
        <v>8207.9999999999982</v>
      </c>
      <c r="Z55">
        <f t="shared" si="0"/>
        <v>1727.9999999999982</v>
      </c>
      <c r="AA55">
        <f t="shared" si="1"/>
        <v>270</v>
      </c>
      <c r="AB55">
        <f t="shared" si="2"/>
        <v>341.99999999999994</v>
      </c>
      <c r="AC55">
        <f t="shared" si="3"/>
        <v>71.999999999999943</v>
      </c>
      <c r="AD55" s="2">
        <f t="shared" si="4"/>
        <v>0.26666666666666644</v>
      </c>
    </row>
    <row r="56" spans="1:30" x14ac:dyDescent="0.25">
      <c r="A56" t="s">
        <v>206</v>
      </c>
      <c r="B56" s="1">
        <v>44565</v>
      </c>
      <c r="C56" t="s">
        <v>31</v>
      </c>
      <c r="D56">
        <v>3600</v>
      </c>
      <c r="E56">
        <v>3600</v>
      </c>
      <c r="F56" t="s">
        <v>32</v>
      </c>
      <c r="G56">
        <v>12</v>
      </c>
      <c r="H56" s="1">
        <v>46026</v>
      </c>
      <c r="I56" t="s">
        <v>33</v>
      </c>
      <c r="J56">
        <v>1</v>
      </c>
      <c r="K56" t="s">
        <v>207</v>
      </c>
      <c r="L56" t="s">
        <v>208</v>
      </c>
      <c r="M56">
        <v>2</v>
      </c>
      <c r="N56">
        <v>2</v>
      </c>
      <c r="O56">
        <v>20</v>
      </c>
      <c r="P56" t="s">
        <v>36</v>
      </c>
      <c r="Q56">
        <v>0</v>
      </c>
      <c r="R56" t="s">
        <v>36</v>
      </c>
      <c r="S56">
        <v>0</v>
      </c>
      <c r="T56" t="s">
        <v>36</v>
      </c>
      <c r="U56">
        <v>0</v>
      </c>
      <c r="V56">
        <v>3600</v>
      </c>
      <c r="W56" t="s">
        <v>37</v>
      </c>
      <c r="X56">
        <v>3600</v>
      </c>
      <c r="Y56">
        <v>4560</v>
      </c>
      <c r="Z56">
        <f t="shared" si="0"/>
        <v>960</v>
      </c>
      <c r="AA56">
        <f t="shared" si="1"/>
        <v>300</v>
      </c>
      <c r="AB56">
        <f t="shared" si="2"/>
        <v>380</v>
      </c>
      <c r="AC56">
        <f t="shared" si="3"/>
        <v>80</v>
      </c>
      <c r="AD56" s="2">
        <f t="shared" si="4"/>
        <v>0.26666666666666666</v>
      </c>
    </row>
    <row r="57" spans="1:30" x14ac:dyDescent="0.25">
      <c r="A57" t="s">
        <v>209</v>
      </c>
      <c r="B57" s="1">
        <v>44582</v>
      </c>
      <c r="C57" t="s">
        <v>31</v>
      </c>
      <c r="D57">
        <v>1350</v>
      </c>
      <c r="E57">
        <v>8100</v>
      </c>
      <c r="F57" t="s">
        <v>47</v>
      </c>
      <c r="G57">
        <v>36</v>
      </c>
      <c r="H57" s="1">
        <v>45768</v>
      </c>
      <c r="I57" t="s">
        <v>33</v>
      </c>
      <c r="J57">
        <v>1</v>
      </c>
      <c r="K57" t="s">
        <v>210</v>
      </c>
      <c r="L57" t="s">
        <v>211</v>
      </c>
      <c r="M57">
        <v>2</v>
      </c>
      <c r="N57">
        <v>2</v>
      </c>
      <c r="O57">
        <v>20</v>
      </c>
      <c r="P57" t="s">
        <v>36</v>
      </c>
      <c r="Q57">
        <v>0</v>
      </c>
      <c r="R57" t="s">
        <v>36</v>
      </c>
      <c r="S57">
        <v>0</v>
      </c>
      <c r="T57" t="s">
        <v>36</v>
      </c>
      <c r="U57">
        <v>0</v>
      </c>
      <c r="V57">
        <v>8100</v>
      </c>
      <c r="W57" t="s">
        <v>37</v>
      </c>
      <c r="X57">
        <v>8100</v>
      </c>
      <c r="Y57">
        <v>10260</v>
      </c>
      <c r="Z57">
        <f t="shared" si="0"/>
        <v>2160</v>
      </c>
      <c r="AA57">
        <f t="shared" si="1"/>
        <v>225</v>
      </c>
      <c r="AB57">
        <f t="shared" si="2"/>
        <v>285</v>
      </c>
      <c r="AC57">
        <f t="shared" si="3"/>
        <v>60</v>
      </c>
      <c r="AD57" s="2">
        <f t="shared" si="4"/>
        <v>0.26666666666666666</v>
      </c>
    </row>
    <row r="58" spans="1:30" x14ac:dyDescent="0.25">
      <c r="A58" t="s">
        <v>212</v>
      </c>
      <c r="B58" s="1">
        <v>44621</v>
      </c>
      <c r="C58" t="s">
        <v>31</v>
      </c>
      <c r="D58">
        <v>1500</v>
      </c>
      <c r="E58">
        <v>1800</v>
      </c>
      <c r="F58" t="s">
        <v>90</v>
      </c>
      <c r="G58">
        <v>3</v>
      </c>
      <c r="H58" s="1">
        <v>45717</v>
      </c>
      <c r="I58" t="s">
        <v>33</v>
      </c>
      <c r="J58">
        <v>1</v>
      </c>
      <c r="K58" t="s">
        <v>213</v>
      </c>
      <c r="L58" t="s">
        <v>214</v>
      </c>
      <c r="M58">
        <v>4</v>
      </c>
      <c r="N58">
        <v>4</v>
      </c>
      <c r="O58">
        <v>20</v>
      </c>
      <c r="P58" t="s">
        <v>36</v>
      </c>
      <c r="Q58">
        <v>0</v>
      </c>
      <c r="R58" t="s">
        <v>36</v>
      </c>
      <c r="S58">
        <v>0</v>
      </c>
      <c r="T58" t="s">
        <v>36</v>
      </c>
      <c r="U58">
        <v>0</v>
      </c>
      <c r="V58">
        <v>1800</v>
      </c>
      <c r="W58" t="s">
        <v>37</v>
      </c>
      <c r="X58">
        <v>1800</v>
      </c>
      <c r="Y58">
        <v>2272.5</v>
      </c>
      <c r="Z58">
        <f t="shared" si="0"/>
        <v>472.5</v>
      </c>
      <c r="AA58">
        <f t="shared" si="1"/>
        <v>600</v>
      </c>
      <c r="AB58">
        <f t="shared" si="2"/>
        <v>757.5</v>
      </c>
      <c r="AC58">
        <f t="shared" si="3"/>
        <v>157.5</v>
      </c>
      <c r="AD58" s="2">
        <f t="shared" si="4"/>
        <v>0.26250000000000001</v>
      </c>
    </row>
    <row r="59" spans="1:30" x14ac:dyDescent="0.25">
      <c r="A59" t="s">
        <v>215</v>
      </c>
      <c r="B59" s="1">
        <v>44651</v>
      </c>
      <c r="C59" t="s">
        <v>31</v>
      </c>
      <c r="D59">
        <v>600</v>
      </c>
      <c r="E59">
        <v>8400</v>
      </c>
      <c r="F59" t="s">
        <v>32</v>
      </c>
      <c r="G59">
        <v>12</v>
      </c>
      <c r="H59" s="1">
        <v>45778</v>
      </c>
      <c r="I59" t="s">
        <v>33</v>
      </c>
      <c r="J59">
        <v>1</v>
      </c>
      <c r="K59" t="s">
        <v>216</v>
      </c>
      <c r="L59" t="s">
        <v>217</v>
      </c>
      <c r="M59">
        <v>2</v>
      </c>
      <c r="N59">
        <v>8</v>
      </c>
      <c r="O59">
        <v>80</v>
      </c>
      <c r="P59" t="s">
        <v>36</v>
      </c>
      <c r="Q59">
        <v>0</v>
      </c>
      <c r="R59" t="s">
        <v>36</v>
      </c>
      <c r="S59">
        <v>0</v>
      </c>
      <c r="T59" t="s">
        <v>36</v>
      </c>
      <c r="U59">
        <v>0</v>
      </c>
      <c r="V59">
        <v>8400</v>
      </c>
      <c r="W59" t="s">
        <v>37</v>
      </c>
      <c r="X59">
        <v>8400</v>
      </c>
      <c r="Y59">
        <v>10560</v>
      </c>
      <c r="Z59">
        <f t="shared" si="0"/>
        <v>2160</v>
      </c>
      <c r="AA59">
        <f t="shared" si="1"/>
        <v>700</v>
      </c>
      <c r="AB59">
        <f t="shared" si="2"/>
        <v>880</v>
      </c>
      <c r="AC59">
        <f t="shared" si="3"/>
        <v>180</v>
      </c>
      <c r="AD59" s="2">
        <f t="shared" si="4"/>
        <v>0.25714285714285712</v>
      </c>
    </row>
    <row r="60" spans="1:30" x14ac:dyDescent="0.25">
      <c r="A60" t="s">
        <v>200</v>
      </c>
      <c r="B60" s="1">
        <v>44856</v>
      </c>
      <c r="C60" t="s">
        <v>31</v>
      </c>
      <c r="D60">
        <v>9594</v>
      </c>
      <c r="E60">
        <v>9594</v>
      </c>
      <c r="F60" t="s">
        <v>47</v>
      </c>
      <c r="G60">
        <v>36</v>
      </c>
      <c r="H60" s="1">
        <v>45964</v>
      </c>
      <c r="I60" t="s">
        <v>33</v>
      </c>
      <c r="J60">
        <v>1</v>
      </c>
      <c r="K60" t="s">
        <v>218</v>
      </c>
      <c r="L60" t="s">
        <v>219</v>
      </c>
      <c r="M60">
        <v>2</v>
      </c>
      <c r="N60">
        <v>2</v>
      </c>
      <c r="O60">
        <v>40</v>
      </c>
      <c r="P60" t="s">
        <v>36</v>
      </c>
      <c r="Q60">
        <v>0</v>
      </c>
      <c r="R60" t="s">
        <v>36</v>
      </c>
      <c r="S60">
        <v>0</v>
      </c>
      <c r="T60" t="s">
        <v>36</v>
      </c>
      <c r="U60">
        <v>0</v>
      </c>
      <c r="V60">
        <v>9594</v>
      </c>
      <c r="W60" t="s">
        <v>85</v>
      </c>
      <c r="X60">
        <v>11700</v>
      </c>
      <c r="Y60">
        <v>14760</v>
      </c>
      <c r="Z60">
        <f t="shared" si="0"/>
        <v>5166</v>
      </c>
      <c r="AA60">
        <f t="shared" si="1"/>
        <v>266.5</v>
      </c>
      <c r="AB60">
        <f t="shared" si="2"/>
        <v>410</v>
      </c>
      <c r="AC60">
        <f t="shared" si="3"/>
        <v>143.5</v>
      </c>
      <c r="AD60" s="2">
        <f t="shared" si="4"/>
        <v>0.53846153846153844</v>
      </c>
    </row>
    <row r="61" spans="1:30" x14ac:dyDescent="0.25">
      <c r="A61" t="s">
        <v>220</v>
      </c>
      <c r="B61" s="1">
        <v>44412</v>
      </c>
      <c r="C61" t="s">
        <v>31</v>
      </c>
      <c r="D61">
        <v>2250</v>
      </c>
      <c r="E61">
        <v>2250</v>
      </c>
      <c r="F61" t="s">
        <v>221</v>
      </c>
      <c r="G61">
        <v>6</v>
      </c>
      <c r="H61" s="1">
        <v>45692</v>
      </c>
      <c r="I61" t="s">
        <v>222</v>
      </c>
      <c r="J61">
        <v>1</v>
      </c>
      <c r="K61" t="s">
        <v>223</v>
      </c>
      <c r="L61" t="s">
        <v>224</v>
      </c>
      <c r="M61">
        <v>2</v>
      </c>
      <c r="N61">
        <v>2</v>
      </c>
      <c r="O61">
        <v>20</v>
      </c>
      <c r="P61" t="s">
        <v>36</v>
      </c>
      <c r="Q61">
        <v>0</v>
      </c>
      <c r="R61" t="s">
        <v>36</v>
      </c>
      <c r="S61">
        <v>0</v>
      </c>
      <c r="T61" t="s">
        <v>36</v>
      </c>
      <c r="U61">
        <v>0</v>
      </c>
      <c r="V61">
        <v>2250</v>
      </c>
      <c r="W61" t="s">
        <v>37</v>
      </c>
      <c r="X61">
        <v>2250</v>
      </c>
      <c r="Y61">
        <v>2850</v>
      </c>
      <c r="Z61">
        <f t="shared" si="0"/>
        <v>600</v>
      </c>
      <c r="AA61">
        <f t="shared" si="1"/>
        <v>375</v>
      </c>
      <c r="AB61">
        <f t="shared" si="2"/>
        <v>475</v>
      </c>
      <c r="AC61">
        <f t="shared" si="3"/>
        <v>100</v>
      </c>
      <c r="AD61" s="2">
        <f t="shared" si="4"/>
        <v>0.26666666666666666</v>
      </c>
    </row>
    <row r="62" spans="1:30" x14ac:dyDescent="0.25">
      <c r="A62" t="s">
        <v>225</v>
      </c>
      <c r="B62" s="1">
        <v>44531</v>
      </c>
      <c r="C62" t="s">
        <v>31</v>
      </c>
      <c r="D62">
        <v>600</v>
      </c>
      <c r="E62">
        <v>8100</v>
      </c>
      <c r="F62" t="s">
        <v>47</v>
      </c>
      <c r="G62">
        <v>36</v>
      </c>
      <c r="H62" s="1">
        <v>45688</v>
      </c>
      <c r="I62" t="s">
        <v>222</v>
      </c>
      <c r="J62">
        <v>1</v>
      </c>
      <c r="K62" t="s">
        <v>226</v>
      </c>
      <c r="L62" t="s">
        <v>227</v>
      </c>
      <c r="M62">
        <v>2</v>
      </c>
      <c r="N62">
        <v>2</v>
      </c>
      <c r="O62">
        <v>20</v>
      </c>
      <c r="P62" t="s">
        <v>36</v>
      </c>
      <c r="Q62">
        <v>0</v>
      </c>
      <c r="R62" t="s">
        <v>36</v>
      </c>
      <c r="S62">
        <v>0</v>
      </c>
      <c r="T62" t="s">
        <v>36</v>
      </c>
      <c r="U62">
        <v>0</v>
      </c>
      <c r="V62">
        <v>8100</v>
      </c>
      <c r="W62" t="s">
        <v>37</v>
      </c>
      <c r="X62">
        <v>8100</v>
      </c>
      <c r="Y62">
        <v>10260</v>
      </c>
      <c r="Z62">
        <f t="shared" si="0"/>
        <v>2160</v>
      </c>
      <c r="AA62">
        <f t="shared" si="1"/>
        <v>225</v>
      </c>
      <c r="AB62">
        <f t="shared" si="2"/>
        <v>285</v>
      </c>
      <c r="AC62">
        <f t="shared" si="3"/>
        <v>60</v>
      </c>
      <c r="AD62" s="2">
        <f t="shared" si="4"/>
        <v>0.26666666666666666</v>
      </c>
    </row>
    <row r="63" spans="1:30" x14ac:dyDescent="0.25">
      <c r="A63" t="s">
        <v>228</v>
      </c>
      <c r="B63" s="1">
        <v>44368</v>
      </c>
      <c r="C63" t="s">
        <v>229</v>
      </c>
      <c r="D63">
        <v>2250</v>
      </c>
      <c r="E63">
        <v>9144</v>
      </c>
      <c r="F63" t="s">
        <v>32</v>
      </c>
      <c r="G63">
        <v>12</v>
      </c>
      <c r="H63" s="1">
        <v>45827</v>
      </c>
      <c r="I63" t="s">
        <v>33</v>
      </c>
      <c r="J63">
        <v>1</v>
      </c>
      <c r="K63" t="s">
        <v>230</v>
      </c>
      <c r="L63" t="s">
        <v>231</v>
      </c>
      <c r="M63">
        <v>4</v>
      </c>
      <c r="N63">
        <v>6</v>
      </c>
      <c r="O63">
        <v>80</v>
      </c>
      <c r="P63" t="s">
        <v>36</v>
      </c>
      <c r="Q63">
        <v>0</v>
      </c>
      <c r="R63" t="s">
        <v>36</v>
      </c>
      <c r="S63">
        <v>0</v>
      </c>
      <c r="T63" t="s">
        <v>36</v>
      </c>
      <c r="U63">
        <v>0</v>
      </c>
      <c r="V63">
        <v>9144</v>
      </c>
      <c r="W63" t="s">
        <v>37</v>
      </c>
      <c r="X63">
        <v>9144</v>
      </c>
      <c r="Y63">
        <v>10236</v>
      </c>
      <c r="Z63">
        <f t="shared" si="0"/>
        <v>1092</v>
      </c>
      <c r="AA63">
        <f t="shared" si="1"/>
        <v>762</v>
      </c>
      <c r="AB63">
        <f t="shared" si="2"/>
        <v>853</v>
      </c>
      <c r="AC63">
        <f t="shared" si="3"/>
        <v>91</v>
      </c>
      <c r="AD63" s="2">
        <f t="shared" si="4"/>
        <v>0.1194225721784777</v>
      </c>
    </row>
    <row r="64" spans="1:30" x14ac:dyDescent="0.25">
      <c r="A64" t="s">
        <v>232</v>
      </c>
      <c r="B64" s="1">
        <v>44784</v>
      </c>
      <c r="C64" t="s">
        <v>233</v>
      </c>
      <c r="D64">
        <v>468</v>
      </c>
      <c r="E64">
        <v>3370</v>
      </c>
      <c r="F64" t="s">
        <v>32</v>
      </c>
      <c r="G64">
        <v>12</v>
      </c>
      <c r="H64" s="1">
        <v>45910</v>
      </c>
      <c r="I64" t="s">
        <v>33</v>
      </c>
      <c r="J64">
        <v>1</v>
      </c>
      <c r="K64" t="s">
        <v>234</v>
      </c>
      <c r="L64" t="s">
        <v>235</v>
      </c>
      <c r="M64">
        <v>1</v>
      </c>
      <c r="N64">
        <v>1</v>
      </c>
      <c r="O64">
        <v>20</v>
      </c>
      <c r="P64" t="s">
        <v>36</v>
      </c>
      <c r="Q64">
        <v>0</v>
      </c>
      <c r="R64" t="s">
        <v>36</v>
      </c>
      <c r="S64">
        <v>0</v>
      </c>
      <c r="T64" t="s">
        <v>236</v>
      </c>
      <c r="U64">
        <v>0</v>
      </c>
      <c r="V64">
        <v>3370</v>
      </c>
      <c r="W64" t="s">
        <v>37</v>
      </c>
      <c r="X64">
        <v>3370</v>
      </c>
      <c r="Y64">
        <v>3768</v>
      </c>
      <c r="Z64">
        <f t="shared" si="0"/>
        <v>398</v>
      </c>
      <c r="AA64">
        <f t="shared" si="1"/>
        <v>280.83333333333331</v>
      </c>
      <c r="AB64">
        <f t="shared" si="2"/>
        <v>314</v>
      </c>
      <c r="AC64">
        <f t="shared" si="3"/>
        <v>33.166666666666686</v>
      </c>
      <c r="AD64" s="2">
        <f t="shared" si="4"/>
        <v>0.11810089020771521</v>
      </c>
    </row>
    <row r="65" spans="1:30" x14ac:dyDescent="0.25">
      <c r="A65" t="s">
        <v>237</v>
      </c>
      <c r="B65" s="1">
        <v>45196</v>
      </c>
      <c r="C65" t="s">
        <v>238</v>
      </c>
      <c r="D65">
        <v>5184</v>
      </c>
      <c r="E65">
        <v>5184</v>
      </c>
      <c r="F65" t="s">
        <v>32</v>
      </c>
      <c r="G65">
        <v>12</v>
      </c>
      <c r="H65" s="1">
        <v>45927</v>
      </c>
      <c r="I65" t="s">
        <v>33</v>
      </c>
      <c r="J65">
        <v>1</v>
      </c>
      <c r="K65" t="s">
        <v>239</v>
      </c>
      <c r="L65" t="s">
        <v>240</v>
      </c>
      <c r="M65">
        <v>2</v>
      </c>
      <c r="N65">
        <v>2</v>
      </c>
      <c r="O65">
        <v>40</v>
      </c>
      <c r="P65" t="s">
        <v>36</v>
      </c>
      <c r="Q65">
        <v>0</v>
      </c>
      <c r="R65" t="s">
        <v>36</v>
      </c>
      <c r="S65">
        <v>0</v>
      </c>
      <c r="T65" t="s">
        <v>36</v>
      </c>
      <c r="U65">
        <v>0</v>
      </c>
      <c r="V65">
        <v>5184</v>
      </c>
      <c r="W65" t="s">
        <v>37</v>
      </c>
      <c r="X65">
        <v>5184</v>
      </c>
      <c r="Y65">
        <v>5808</v>
      </c>
      <c r="Z65">
        <f t="shared" si="0"/>
        <v>624</v>
      </c>
      <c r="AA65">
        <f t="shared" si="1"/>
        <v>432</v>
      </c>
      <c r="AB65">
        <f t="shared" si="2"/>
        <v>484</v>
      </c>
      <c r="AC65">
        <f t="shared" si="3"/>
        <v>52</v>
      </c>
      <c r="AD65" s="2">
        <f t="shared" si="4"/>
        <v>0.12037037037037036</v>
      </c>
    </row>
    <row r="66" spans="1:30" x14ac:dyDescent="0.25">
      <c r="A66" t="s">
        <v>241</v>
      </c>
      <c r="B66" s="1">
        <v>44641</v>
      </c>
      <c r="C66" t="s">
        <v>242</v>
      </c>
      <c r="D66">
        <v>6840</v>
      </c>
      <c r="E66">
        <v>6840</v>
      </c>
      <c r="F66" t="s">
        <v>32</v>
      </c>
      <c r="G66">
        <v>12</v>
      </c>
      <c r="H66" s="1">
        <v>45737</v>
      </c>
      <c r="I66" t="s">
        <v>33</v>
      </c>
      <c r="J66">
        <v>1</v>
      </c>
      <c r="K66" t="s">
        <v>243</v>
      </c>
      <c r="L66" t="s">
        <v>244</v>
      </c>
      <c r="M66">
        <v>2</v>
      </c>
      <c r="N66">
        <v>4</v>
      </c>
      <c r="O66">
        <v>60</v>
      </c>
      <c r="P66" t="s">
        <v>54</v>
      </c>
      <c r="Q66">
        <v>0</v>
      </c>
      <c r="R66" t="s">
        <v>36</v>
      </c>
      <c r="S66">
        <v>0</v>
      </c>
      <c r="T66" t="s">
        <v>36</v>
      </c>
      <c r="U66">
        <v>0</v>
      </c>
      <c r="V66">
        <v>6840</v>
      </c>
      <c r="W66" t="s">
        <v>85</v>
      </c>
      <c r="X66">
        <v>6984</v>
      </c>
      <c r="Y66">
        <v>7824</v>
      </c>
      <c r="Z66">
        <f t="shared" ref="Z66:Z129" si="5">Y66-V66</f>
        <v>984</v>
      </c>
      <c r="AA66">
        <f t="shared" ref="AA66:AA129" si="6">V66/G66</f>
        <v>570</v>
      </c>
      <c r="AB66">
        <f t="shared" ref="AB66:AB129" si="7">Y66/G66</f>
        <v>652</v>
      </c>
      <c r="AC66">
        <f t="shared" ref="AC66:AC129" si="8">AB66-AA66</f>
        <v>82</v>
      </c>
      <c r="AD66" s="2">
        <f t="shared" ref="AD66:AD129" si="9">AC66/AA66</f>
        <v>0.14385964912280702</v>
      </c>
    </row>
    <row r="67" spans="1:30" x14ac:dyDescent="0.25">
      <c r="A67" t="s">
        <v>241</v>
      </c>
      <c r="B67" s="1">
        <v>44685</v>
      </c>
      <c r="C67" t="s">
        <v>242</v>
      </c>
      <c r="D67">
        <v>6984</v>
      </c>
      <c r="E67">
        <v>6984</v>
      </c>
      <c r="F67" t="s">
        <v>32</v>
      </c>
      <c r="G67">
        <v>12</v>
      </c>
      <c r="H67" s="1">
        <v>45781</v>
      </c>
      <c r="I67" t="s">
        <v>33</v>
      </c>
      <c r="J67">
        <v>1</v>
      </c>
      <c r="K67" t="s">
        <v>245</v>
      </c>
      <c r="L67" t="s">
        <v>246</v>
      </c>
      <c r="M67">
        <v>2</v>
      </c>
      <c r="N67">
        <v>4</v>
      </c>
      <c r="O67">
        <v>60</v>
      </c>
      <c r="P67" t="s">
        <v>54</v>
      </c>
      <c r="Q67">
        <v>0</v>
      </c>
      <c r="R67" t="s">
        <v>36</v>
      </c>
      <c r="S67">
        <v>0</v>
      </c>
      <c r="T67" t="s">
        <v>236</v>
      </c>
      <c r="U67">
        <v>0</v>
      </c>
      <c r="V67">
        <v>6984</v>
      </c>
      <c r="W67" t="s">
        <v>37</v>
      </c>
      <c r="X67">
        <v>6984</v>
      </c>
      <c r="Y67">
        <v>7824</v>
      </c>
      <c r="Z67">
        <f t="shared" si="5"/>
        <v>840</v>
      </c>
      <c r="AA67">
        <f t="shared" si="6"/>
        <v>582</v>
      </c>
      <c r="AB67">
        <f t="shared" si="7"/>
        <v>652</v>
      </c>
      <c r="AC67">
        <f t="shared" si="8"/>
        <v>70</v>
      </c>
      <c r="AD67" s="2">
        <f t="shared" si="9"/>
        <v>0.12027491408934708</v>
      </c>
    </row>
    <row r="68" spans="1:30" x14ac:dyDescent="0.25">
      <c r="A68" t="s">
        <v>247</v>
      </c>
      <c r="B68" s="1">
        <v>44769</v>
      </c>
      <c r="C68" t="s">
        <v>248</v>
      </c>
      <c r="D68">
        <v>4683</v>
      </c>
      <c r="E68">
        <v>13860</v>
      </c>
      <c r="F68" t="s">
        <v>32</v>
      </c>
      <c r="G68">
        <v>12</v>
      </c>
      <c r="H68" s="1">
        <v>45865</v>
      </c>
      <c r="I68" t="s">
        <v>33</v>
      </c>
      <c r="J68">
        <v>1</v>
      </c>
      <c r="K68" t="s">
        <v>249</v>
      </c>
      <c r="L68" t="s">
        <v>250</v>
      </c>
      <c r="M68">
        <v>6</v>
      </c>
      <c r="N68">
        <v>8</v>
      </c>
      <c r="O68">
        <v>120</v>
      </c>
      <c r="P68" t="s">
        <v>251</v>
      </c>
      <c r="Q68">
        <v>1800</v>
      </c>
      <c r="R68" t="s">
        <v>36</v>
      </c>
      <c r="S68">
        <v>0</v>
      </c>
      <c r="T68" t="s">
        <v>36</v>
      </c>
      <c r="U68">
        <v>0</v>
      </c>
      <c r="V68">
        <v>12060</v>
      </c>
      <c r="W68" t="s">
        <v>37</v>
      </c>
      <c r="X68">
        <v>12060</v>
      </c>
      <c r="Y68">
        <v>13512</v>
      </c>
      <c r="Z68">
        <f t="shared" si="5"/>
        <v>1452</v>
      </c>
      <c r="AA68">
        <f t="shared" si="6"/>
        <v>1005</v>
      </c>
      <c r="AB68">
        <f t="shared" si="7"/>
        <v>1126</v>
      </c>
      <c r="AC68">
        <f t="shared" si="8"/>
        <v>121</v>
      </c>
      <c r="AD68" s="2">
        <f t="shared" si="9"/>
        <v>0.12039800995024875</v>
      </c>
    </row>
    <row r="69" spans="1:30" x14ac:dyDescent="0.25">
      <c r="A69" t="s">
        <v>241</v>
      </c>
      <c r="B69" s="1">
        <v>44986</v>
      </c>
      <c r="C69" t="s">
        <v>242</v>
      </c>
      <c r="D69">
        <v>9984</v>
      </c>
      <c r="E69">
        <v>9984</v>
      </c>
      <c r="F69" t="s">
        <v>32</v>
      </c>
      <c r="G69">
        <v>12</v>
      </c>
      <c r="H69" s="1">
        <v>45717</v>
      </c>
      <c r="I69" t="s">
        <v>33</v>
      </c>
      <c r="J69">
        <v>1</v>
      </c>
      <c r="K69" t="s">
        <v>252</v>
      </c>
      <c r="L69" t="s">
        <v>253</v>
      </c>
      <c r="M69">
        <v>2</v>
      </c>
      <c r="N69">
        <v>4</v>
      </c>
      <c r="O69">
        <v>60</v>
      </c>
      <c r="P69" t="s">
        <v>254</v>
      </c>
      <c r="Q69">
        <v>3000</v>
      </c>
      <c r="R69" t="s">
        <v>36</v>
      </c>
      <c r="S69">
        <v>0</v>
      </c>
      <c r="T69" t="s">
        <v>36</v>
      </c>
      <c r="U69">
        <v>0</v>
      </c>
      <c r="V69">
        <v>6984</v>
      </c>
      <c r="W69" t="s">
        <v>37</v>
      </c>
      <c r="X69">
        <v>6984</v>
      </c>
      <c r="Y69">
        <v>7824</v>
      </c>
      <c r="Z69">
        <f t="shared" si="5"/>
        <v>840</v>
      </c>
      <c r="AA69">
        <f t="shared" si="6"/>
        <v>582</v>
      </c>
      <c r="AB69">
        <f t="shared" si="7"/>
        <v>652</v>
      </c>
      <c r="AC69">
        <f t="shared" si="8"/>
        <v>70</v>
      </c>
      <c r="AD69" s="2">
        <f t="shared" si="9"/>
        <v>0.12027491408934708</v>
      </c>
    </row>
    <row r="70" spans="1:30" x14ac:dyDescent="0.25">
      <c r="A70" t="s">
        <v>255</v>
      </c>
      <c r="B70" s="1">
        <v>44686</v>
      </c>
      <c r="C70" t="s">
        <v>248</v>
      </c>
      <c r="D70">
        <v>1500</v>
      </c>
      <c r="E70">
        <v>12060</v>
      </c>
      <c r="F70" t="s">
        <v>32</v>
      </c>
      <c r="G70">
        <v>12</v>
      </c>
      <c r="H70" s="1">
        <v>45843</v>
      </c>
      <c r="I70" t="s">
        <v>33</v>
      </c>
      <c r="J70">
        <v>1</v>
      </c>
      <c r="K70" t="s">
        <v>256</v>
      </c>
      <c r="L70" t="s">
        <v>257</v>
      </c>
      <c r="M70">
        <v>6</v>
      </c>
      <c r="N70">
        <v>8</v>
      </c>
      <c r="O70">
        <v>120</v>
      </c>
      <c r="P70" t="s">
        <v>36</v>
      </c>
      <c r="Q70">
        <v>0</v>
      </c>
      <c r="R70" t="s">
        <v>36</v>
      </c>
      <c r="S70">
        <v>0</v>
      </c>
      <c r="T70" t="s">
        <v>236</v>
      </c>
      <c r="U70">
        <v>0</v>
      </c>
      <c r="V70">
        <v>12060</v>
      </c>
      <c r="W70" t="s">
        <v>37</v>
      </c>
      <c r="X70">
        <v>12060</v>
      </c>
      <c r="Y70">
        <v>13512</v>
      </c>
      <c r="Z70">
        <f t="shared" si="5"/>
        <v>1452</v>
      </c>
      <c r="AA70">
        <f t="shared" si="6"/>
        <v>1005</v>
      </c>
      <c r="AB70">
        <f t="shared" si="7"/>
        <v>1126</v>
      </c>
      <c r="AC70">
        <f t="shared" si="8"/>
        <v>121</v>
      </c>
      <c r="AD70" s="2">
        <f t="shared" si="9"/>
        <v>0.12039800995024875</v>
      </c>
    </row>
    <row r="71" spans="1:30" x14ac:dyDescent="0.25">
      <c r="A71" t="s">
        <v>258</v>
      </c>
      <c r="B71" s="1">
        <v>44689</v>
      </c>
      <c r="C71" t="s">
        <v>248</v>
      </c>
      <c r="D71">
        <v>1120</v>
      </c>
      <c r="E71">
        <v>12060</v>
      </c>
      <c r="F71" t="s">
        <v>32</v>
      </c>
      <c r="G71">
        <v>12</v>
      </c>
      <c r="H71" s="1">
        <v>45816</v>
      </c>
      <c r="I71" t="s">
        <v>33</v>
      </c>
      <c r="J71">
        <v>1</v>
      </c>
      <c r="K71" t="s">
        <v>259</v>
      </c>
      <c r="L71" t="s">
        <v>260</v>
      </c>
      <c r="M71">
        <v>6</v>
      </c>
      <c r="N71">
        <v>8</v>
      </c>
      <c r="O71">
        <v>120</v>
      </c>
      <c r="P71" t="s">
        <v>36</v>
      </c>
      <c r="Q71">
        <v>0</v>
      </c>
      <c r="R71" t="s">
        <v>36</v>
      </c>
      <c r="S71">
        <v>0</v>
      </c>
      <c r="T71" t="s">
        <v>36</v>
      </c>
      <c r="U71">
        <v>0</v>
      </c>
      <c r="V71">
        <v>12060</v>
      </c>
      <c r="W71" t="s">
        <v>37</v>
      </c>
      <c r="X71">
        <v>12060</v>
      </c>
      <c r="Y71">
        <v>13512</v>
      </c>
      <c r="Z71">
        <f t="shared" si="5"/>
        <v>1452</v>
      </c>
      <c r="AA71">
        <f t="shared" si="6"/>
        <v>1005</v>
      </c>
      <c r="AB71">
        <f t="shared" si="7"/>
        <v>1126</v>
      </c>
      <c r="AC71">
        <f t="shared" si="8"/>
        <v>121</v>
      </c>
      <c r="AD71" s="2">
        <f t="shared" si="9"/>
        <v>0.12039800995024875</v>
      </c>
    </row>
    <row r="72" spans="1:30" x14ac:dyDescent="0.25">
      <c r="A72" t="s">
        <v>261</v>
      </c>
      <c r="B72" s="1">
        <v>44754</v>
      </c>
      <c r="C72" t="s">
        <v>238</v>
      </c>
      <c r="D72">
        <v>5184</v>
      </c>
      <c r="E72">
        <v>5184</v>
      </c>
      <c r="F72" t="s">
        <v>32</v>
      </c>
      <c r="G72">
        <v>12</v>
      </c>
      <c r="H72" s="1">
        <v>45850</v>
      </c>
      <c r="I72" t="s">
        <v>33</v>
      </c>
      <c r="J72">
        <v>1</v>
      </c>
      <c r="K72" t="s">
        <v>262</v>
      </c>
      <c r="L72" t="s">
        <v>263</v>
      </c>
      <c r="M72">
        <v>2</v>
      </c>
      <c r="N72">
        <v>2</v>
      </c>
      <c r="O72">
        <v>40</v>
      </c>
      <c r="P72" t="s">
        <v>54</v>
      </c>
      <c r="Q72">
        <v>0</v>
      </c>
      <c r="R72" t="s">
        <v>36</v>
      </c>
      <c r="S72">
        <v>0</v>
      </c>
      <c r="T72" t="s">
        <v>236</v>
      </c>
      <c r="U72">
        <v>0</v>
      </c>
      <c r="V72">
        <v>5184</v>
      </c>
      <c r="W72" t="s">
        <v>37</v>
      </c>
      <c r="X72">
        <v>5184</v>
      </c>
      <c r="Y72">
        <v>5808</v>
      </c>
      <c r="Z72">
        <f t="shared" si="5"/>
        <v>624</v>
      </c>
      <c r="AA72">
        <f t="shared" si="6"/>
        <v>432</v>
      </c>
      <c r="AB72">
        <f t="shared" si="7"/>
        <v>484</v>
      </c>
      <c r="AC72">
        <f t="shared" si="8"/>
        <v>52</v>
      </c>
      <c r="AD72" s="2">
        <f t="shared" si="9"/>
        <v>0.12037037037037036</v>
      </c>
    </row>
    <row r="73" spans="1:30" x14ac:dyDescent="0.25">
      <c r="A73" t="s">
        <v>264</v>
      </c>
      <c r="B73" s="1">
        <v>44705</v>
      </c>
      <c r="C73" t="s">
        <v>248</v>
      </c>
      <c r="D73">
        <v>1500</v>
      </c>
      <c r="E73">
        <v>12060</v>
      </c>
      <c r="F73" t="s">
        <v>32</v>
      </c>
      <c r="G73">
        <v>12</v>
      </c>
      <c r="H73" s="1">
        <v>46015</v>
      </c>
      <c r="I73" t="s">
        <v>33</v>
      </c>
      <c r="J73">
        <v>1</v>
      </c>
      <c r="K73" t="s">
        <v>265</v>
      </c>
      <c r="L73" t="s">
        <v>266</v>
      </c>
      <c r="M73">
        <v>6</v>
      </c>
      <c r="N73">
        <v>8</v>
      </c>
      <c r="O73">
        <v>120</v>
      </c>
      <c r="P73" t="s">
        <v>36</v>
      </c>
      <c r="Q73">
        <v>0</v>
      </c>
      <c r="R73" t="s">
        <v>36</v>
      </c>
      <c r="S73">
        <v>0</v>
      </c>
      <c r="T73" t="s">
        <v>236</v>
      </c>
      <c r="U73">
        <v>0</v>
      </c>
      <c r="V73">
        <v>12060</v>
      </c>
      <c r="W73" t="s">
        <v>37</v>
      </c>
      <c r="X73">
        <v>12060</v>
      </c>
      <c r="Y73">
        <v>13512</v>
      </c>
      <c r="Z73">
        <f t="shared" si="5"/>
        <v>1452</v>
      </c>
      <c r="AA73">
        <f t="shared" si="6"/>
        <v>1005</v>
      </c>
      <c r="AB73">
        <f t="shared" si="7"/>
        <v>1126</v>
      </c>
      <c r="AC73">
        <f t="shared" si="8"/>
        <v>121</v>
      </c>
      <c r="AD73" s="2">
        <f t="shared" si="9"/>
        <v>0.12039800995024875</v>
      </c>
    </row>
    <row r="74" spans="1:30" x14ac:dyDescent="0.25">
      <c r="A74" t="s">
        <v>267</v>
      </c>
      <c r="B74" s="1">
        <v>44971</v>
      </c>
      <c r="C74" t="s">
        <v>242</v>
      </c>
      <c r="D74">
        <v>6285.6</v>
      </c>
      <c r="E74">
        <v>6984</v>
      </c>
      <c r="F74" t="s">
        <v>32</v>
      </c>
      <c r="G74">
        <v>12</v>
      </c>
      <c r="H74" s="1">
        <v>45702</v>
      </c>
      <c r="I74" t="s">
        <v>33</v>
      </c>
      <c r="J74">
        <v>1</v>
      </c>
      <c r="K74" t="s">
        <v>268</v>
      </c>
      <c r="L74" t="s">
        <v>269</v>
      </c>
      <c r="M74">
        <v>2</v>
      </c>
      <c r="N74">
        <v>4</v>
      </c>
      <c r="O74">
        <v>60</v>
      </c>
      <c r="P74" t="s">
        <v>36</v>
      </c>
      <c r="Q74">
        <v>0</v>
      </c>
      <c r="R74" t="s">
        <v>36</v>
      </c>
      <c r="S74">
        <v>0</v>
      </c>
      <c r="T74" t="s">
        <v>36</v>
      </c>
      <c r="U74">
        <v>0</v>
      </c>
      <c r="V74">
        <v>6984</v>
      </c>
      <c r="W74" t="s">
        <v>37</v>
      </c>
      <c r="X74">
        <v>6984</v>
      </c>
      <c r="Y74">
        <v>7824</v>
      </c>
      <c r="Z74">
        <f t="shared" si="5"/>
        <v>840</v>
      </c>
      <c r="AA74">
        <f t="shared" si="6"/>
        <v>582</v>
      </c>
      <c r="AB74">
        <f t="shared" si="7"/>
        <v>652</v>
      </c>
      <c r="AC74">
        <f t="shared" si="8"/>
        <v>70</v>
      </c>
      <c r="AD74" s="2">
        <f t="shared" si="9"/>
        <v>0.12027491408934708</v>
      </c>
    </row>
    <row r="75" spans="1:30" x14ac:dyDescent="0.25">
      <c r="A75" t="s">
        <v>270</v>
      </c>
      <c r="B75" s="1">
        <v>44787</v>
      </c>
      <c r="C75" t="s">
        <v>238</v>
      </c>
      <c r="D75">
        <v>4924.8</v>
      </c>
      <c r="E75">
        <v>5184</v>
      </c>
      <c r="F75" t="s">
        <v>32</v>
      </c>
      <c r="G75">
        <v>12</v>
      </c>
      <c r="H75" s="1">
        <v>45883</v>
      </c>
      <c r="I75" t="s">
        <v>33</v>
      </c>
      <c r="J75">
        <v>1</v>
      </c>
      <c r="K75" t="s">
        <v>271</v>
      </c>
      <c r="L75" t="s">
        <v>272</v>
      </c>
      <c r="M75">
        <v>2</v>
      </c>
      <c r="N75">
        <v>2</v>
      </c>
      <c r="O75">
        <v>40</v>
      </c>
      <c r="P75" t="s">
        <v>36</v>
      </c>
      <c r="Q75">
        <v>0</v>
      </c>
      <c r="R75" t="s">
        <v>36</v>
      </c>
      <c r="S75">
        <v>0</v>
      </c>
      <c r="T75" t="s">
        <v>236</v>
      </c>
      <c r="U75">
        <v>0</v>
      </c>
      <c r="V75">
        <v>5184</v>
      </c>
      <c r="W75" t="s">
        <v>37</v>
      </c>
      <c r="X75">
        <v>5184</v>
      </c>
      <c r="Y75">
        <v>5808</v>
      </c>
      <c r="Z75">
        <f t="shared" si="5"/>
        <v>624</v>
      </c>
      <c r="AA75">
        <f t="shared" si="6"/>
        <v>432</v>
      </c>
      <c r="AB75">
        <f t="shared" si="7"/>
        <v>484</v>
      </c>
      <c r="AC75">
        <f t="shared" si="8"/>
        <v>52</v>
      </c>
      <c r="AD75" s="2">
        <f t="shared" si="9"/>
        <v>0.12037037037037036</v>
      </c>
    </row>
    <row r="76" spans="1:30" x14ac:dyDescent="0.25">
      <c r="A76" t="s">
        <v>273</v>
      </c>
      <c r="B76" s="1">
        <v>44759</v>
      </c>
      <c r="C76" t="s">
        <v>274</v>
      </c>
      <c r="D76">
        <v>15035</v>
      </c>
      <c r="E76">
        <v>15035</v>
      </c>
      <c r="F76" t="s">
        <v>32</v>
      </c>
      <c r="G76">
        <v>12</v>
      </c>
      <c r="H76" s="1">
        <v>45855</v>
      </c>
      <c r="I76" t="s">
        <v>33</v>
      </c>
      <c r="J76">
        <v>1</v>
      </c>
      <c r="K76" t="s">
        <v>275</v>
      </c>
      <c r="L76" t="s">
        <v>276</v>
      </c>
      <c r="M76">
        <v>6</v>
      </c>
      <c r="N76">
        <v>12</v>
      </c>
      <c r="O76">
        <v>160</v>
      </c>
      <c r="P76" t="s">
        <v>54</v>
      </c>
      <c r="Q76">
        <v>0</v>
      </c>
      <c r="R76" t="s">
        <v>36</v>
      </c>
      <c r="S76">
        <v>0</v>
      </c>
      <c r="T76" t="s">
        <v>236</v>
      </c>
      <c r="U76">
        <v>0</v>
      </c>
      <c r="V76">
        <v>15035</v>
      </c>
      <c r="W76" t="s">
        <v>37</v>
      </c>
      <c r="X76">
        <v>15035</v>
      </c>
      <c r="Y76">
        <v>16836</v>
      </c>
      <c r="Z76">
        <f t="shared" si="5"/>
        <v>1801</v>
      </c>
      <c r="AA76">
        <f t="shared" si="6"/>
        <v>1252.9166666666667</v>
      </c>
      <c r="AB76">
        <f t="shared" si="7"/>
        <v>1403</v>
      </c>
      <c r="AC76">
        <f t="shared" si="8"/>
        <v>150.08333333333326</v>
      </c>
      <c r="AD76" s="2">
        <f t="shared" si="9"/>
        <v>0.11978716328566671</v>
      </c>
    </row>
    <row r="77" spans="1:30" x14ac:dyDescent="0.25">
      <c r="A77" t="s">
        <v>277</v>
      </c>
      <c r="B77" s="1">
        <v>45079</v>
      </c>
      <c r="C77" t="s">
        <v>238</v>
      </c>
      <c r="D77">
        <v>5184</v>
      </c>
      <c r="E77">
        <v>5184</v>
      </c>
      <c r="F77" t="s">
        <v>32</v>
      </c>
      <c r="G77">
        <v>12</v>
      </c>
      <c r="H77" s="1">
        <v>45810</v>
      </c>
      <c r="I77" t="s">
        <v>33</v>
      </c>
      <c r="J77">
        <v>1</v>
      </c>
      <c r="K77" t="s">
        <v>278</v>
      </c>
      <c r="L77" t="s">
        <v>279</v>
      </c>
      <c r="M77">
        <v>2</v>
      </c>
      <c r="N77">
        <v>2</v>
      </c>
      <c r="O77">
        <v>40</v>
      </c>
      <c r="P77" t="s">
        <v>36</v>
      </c>
      <c r="Q77">
        <v>0</v>
      </c>
      <c r="R77" t="s">
        <v>36</v>
      </c>
      <c r="S77">
        <v>0</v>
      </c>
      <c r="T77" t="s">
        <v>36</v>
      </c>
      <c r="U77">
        <v>0</v>
      </c>
      <c r="V77">
        <v>5184</v>
      </c>
      <c r="W77" t="s">
        <v>37</v>
      </c>
      <c r="X77">
        <v>5184</v>
      </c>
      <c r="Y77">
        <v>5808</v>
      </c>
      <c r="Z77">
        <f t="shared" si="5"/>
        <v>624</v>
      </c>
      <c r="AA77">
        <f t="shared" si="6"/>
        <v>432</v>
      </c>
      <c r="AB77">
        <f t="shared" si="7"/>
        <v>484</v>
      </c>
      <c r="AC77">
        <f t="shared" si="8"/>
        <v>52</v>
      </c>
      <c r="AD77" s="2">
        <f t="shared" si="9"/>
        <v>0.12037037037037036</v>
      </c>
    </row>
    <row r="78" spans="1:30" x14ac:dyDescent="0.25">
      <c r="A78" t="s">
        <v>280</v>
      </c>
      <c r="B78" s="1">
        <v>45104</v>
      </c>
      <c r="C78" t="s">
        <v>242</v>
      </c>
      <c r="D78">
        <v>10968</v>
      </c>
      <c r="E78">
        <v>10968</v>
      </c>
      <c r="F78" t="s">
        <v>32</v>
      </c>
      <c r="G78">
        <v>12</v>
      </c>
      <c r="H78" s="1">
        <v>45835</v>
      </c>
      <c r="I78" t="s">
        <v>33</v>
      </c>
      <c r="J78">
        <v>1</v>
      </c>
      <c r="K78" t="s">
        <v>281</v>
      </c>
      <c r="L78" t="s">
        <v>282</v>
      </c>
      <c r="M78">
        <v>2</v>
      </c>
      <c r="N78">
        <v>4</v>
      </c>
      <c r="O78">
        <v>60</v>
      </c>
      <c r="P78" t="s">
        <v>254</v>
      </c>
      <c r="Q78">
        <v>3000</v>
      </c>
      <c r="R78" t="s">
        <v>36</v>
      </c>
      <c r="S78">
        <v>0</v>
      </c>
      <c r="T78" t="s">
        <v>283</v>
      </c>
      <c r="U78">
        <v>1200</v>
      </c>
      <c r="V78">
        <v>6768</v>
      </c>
      <c r="W78" t="s">
        <v>85</v>
      </c>
      <c r="X78">
        <v>6984</v>
      </c>
      <c r="Y78">
        <v>7824</v>
      </c>
      <c r="Z78">
        <f t="shared" si="5"/>
        <v>1056</v>
      </c>
      <c r="AA78">
        <f t="shared" si="6"/>
        <v>564</v>
      </c>
      <c r="AB78">
        <f t="shared" si="7"/>
        <v>652</v>
      </c>
      <c r="AC78">
        <f t="shared" si="8"/>
        <v>88</v>
      </c>
      <c r="AD78" s="2">
        <f t="shared" si="9"/>
        <v>0.15602836879432624</v>
      </c>
    </row>
    <row r="79" spans="1:30" x14ac:dyDescent="0.25">
      <c r="A79" t="s">
        <v>284</v>
      </c>
      <c r="B79" s="1">
        <v>44869</v>
      </c>
      <c r="C79" t="s">
        <v>233</v>
      </c>
      <c r="D79">
        <v>3370</v>
      </c>
      <c r="E79">
        <v>3370</v>
      </c>
      <c r="F79" t="s">
        <v>32</v>
      </c>
      <c r="G79">
        <v>12</v>
      </c>
      <c r="H79" s="1">
        <v>45965</v>
      </c>
      <c r="I79" t="s">
        <v>33</v>
      </c>
      <c r="J79">
        <v>1</v>
      </c>
      <c r="K79" t="s">
        <v>285</v>
      </c>
      <c r="L79" t="s">
        <v>286</v>
      </c>
      <c r="M79">
        <v>1</v>
      </c>
      <c r="N79">
        <v>1</v>
      </c>
      <c r="O79">
        <v>20</v>
      </c>
      <c r="P79" t="s">
        <v>36</v>
      </c>
      <c r="Q79">
        <v>0</v>
      </c>
      <c r="R79" t="s">
        <v>36</v>
      </c>
      <c r="S79">
        <v>0</v>
      </c>
      <c r="T79" t="s">
        <v>36</v>
      </c>
      <c r="U79">
        <v>0</v>
      </c>
      <c r="V79">
        <v>3370</v>
      </c>
      <c r="W79" t="s">
        <v>37</v>
      </c>
      <c r="X79">
        <v>3370</v>
      </c>
      <c r="Y79">
        <v>3768</v>
      </c>
      <c r="Z79">
        <f t="shared" si="5"/>
        <v>398</v>
      </c>
      <c r="AA79">
        <f t="shared" si="6"/>
        <v>280.83333333333331</v>
      </c>
      <c r="AB79">
        <f t="shared" si="7"/>
        <v>314</v>
      </c>
      <c r="AC79">
        <f t="shared" si="8"/>
        <v>33.166666666666686</v>
      </c>
      <c r="AD79" s="2">
        <f t="shared" si="9"/>
        <v>0.11810089020771521</v>
      </c>
    </row>
    <row r="80" spans="1:30" x14ac:dyDescent="0.25">
      <c r="A80" t="s">
        <v>287</v>
      </c>
      <c r="B80" s="1">
        <v>44888</v>
      </c>
      <c r="C80" t="s">
        <v>238</v>
      </c>
      <c r="D80">
        <v>4147.2</v>
      </c>
      <c r="E80">
        <v>5184</v>
      </c>
      <c r="F80" t="s">
        <v>32</v>
      </c>
      <c r="G80">
        <v>12</v>
      </c>
      <c r="H80" s="1">
        <v>45984</v>
      </c>
      <c r="I80" t="s">
        <v>33</v>
      </c>
      <c r="J80">
        <v>1</v>
      </c>
      <c r="K80" t="s">
        <v>288</v>
      </c>
      <c r="L80" t="s">
        <v>289</v>
      </c>
      <c r="M80">
        <v>2</v>
      </c>
      <c r="N80">
        <v>2</v>
      </c>
      <c r="O80">
        <v>40</v>
      </c>
      <c r="P80" t="s">
        <v>36</v>
      </c>
      <c r="Q80">
        <v>0</v>
      </c>
      <c r="R80" t="s">
        <v>36</v>
      </c>
      <c r="S80">
        <v>0</v>
      </c>
      <c r="T80" t="s">
        <v>36</v>
      </c>
      <c r="U80">
        <v>0</v>
      </c>
      <c r="V80">
        <v>5184</v>
      </c>
      <c r="W80" t="s">
        <v>37</v>
      </c>
      <c r="X80">
        <v>5184</v>
      </c>
      <c r="Y80">
        <v>5808</v>
      </c>
      <c r="Z80">
        <f t="shared" si="5"/>
        <v>624</v>
      </c>
      <c r="AA80">
        <f t="shared" si="6"/>
        <v>432</v>
      </c>
      <c r="AB80">
        <f t="shared" si="7"/>
        <v>484</v>
      </c>
      <c r="AC80">
        <f t="shared" si="8"/>
        <v>52</v>
      </c>
      <c r="AD80" s="2">
        <f t="shared" si="9"/>
        <v>0.12037037037037036</v>
      </c>
    </row>
    <row r="81" spans="1:30" x14ac:dyDescent="0.25">
      <c r="A81" t="s">
        <v>290</v>
      </c>
      <c r="B81" s="1">
        <v>44809</v>
      </c>
      <c r="C81" t="s">
        <v>291</v>
      </c>
      <c r="D81">
        <v>50621.4</v>
      </c>
      <c r="E81">
        <v>56246</v>
      </c>
      <c r="F81" t="s">
        <v>47</v>
      </c>
      <c r="G81">
        <v>36</v>
      </c>
      <c r="H81" s="1">
        <v>45905</v>
      </c>
      <c r="I81" t="s">
        <v>33</v>
      </c>
      <c r="J81">
        <v>1</v>
      </c>
      <c r="K81" t="s">
        <v>292</v>
      </c>
      <c r="L81" t="s">
        <v>293</v>
      </c>
      <c r="M81">
        <v>8</v>
      </c>
      <c r="N81">
        <v>16</v>
      </c>
      <c r="O81">
        <v>250</v>
      </c>
      <c r="P81" t="s">
        <v>36</v>
      </c>
      <c r="Q81">
        <v>0</v>
      </c>
      <c r="R81" t="s">
        <v>36</v>
      </c>
      <c r="S81">
        <v>0</v>
      </c>
      <c r="T81" t="s">
        <v>236</v>
      </c>
      <c r="U81">
        <v>0</v>
      </c>
      <c r="V81">
        <v>56246</v>
      </c>
      <c r="W81" t="s">
        <v>37</v>
      </c>
      <c r="X81">
        <v>56246</v>
      </c>
      <c r="Y81">
        <v>63000</v>
      </c>
      <c r="Z81">
        <f t="shared" si="5"/>
        <v>6754</v>
      </c>
      <c r="AA81">
        <f t="shared" si="6"/>
        <v>1562.3888888888889</v>
      </c>
      <c r="AB81">
        <f t="shared" si="7"/>
        <v>1750</v>
      </c>
      <c r="AC81">
        <f t="shared" si="8"/>
        <v>187.61111111111109</v>
      </c>
      <c r="AD81" s="2">
        <f t="shared" si="9"/>
        <v>0.12007965010845213</v>
      </c>
    </row>
    <row r="82" spans="1:30" x14ac:dyDescent="0.25">
      <c r="A82" t="s">
        <v>294</v>
      </c>
      <c r="B82" s="1">
        <v>44825</v>
      </c>
      <c r="C82" t="s">
        <v>248</v>
      </c>
      <c r="D82">
        <v>970</v>
      </c>
      <c r="E82">
        <v>12060</v>
      </c>
      <c r="F82" t="s">
        <v>32</v>
      </c>
      <c r="G82">
        <v>12</v>
      </c>
      <c r="H82" s="1">
        <v>45766</v>
      </c>
      <c r="I82" t="s">
        <v>33</v>
      </c>
      <c r="J82">
        <v>1</v>
      </c>
      <c r="K82" t="s">
        <v>295</v>
      </c>
      <c r="L82" t="s">
        <v>296</v>
      </c>
      <c r="M82">
        <v>6</v>
      </c>
      <c r="N82">
        <v>8</v>
      </c>
      <c r="O82">
        <v>120</v>
      </c>
      <c r="P82" t="s">
        <v>36</v>
      </c>
      <c r="Q82">
        <v>0</v>
      </c>
      <c r="R82" t="s">
        <v>36</v>
      </c>
      <c r="S82">
        <v>0</v>
      </c>
      <c r="T82" t="s">
        <v>36</v>
      </c>
      <c r="U82">
        <v>0</v>
      </c>
      <c r="V82">
        <v>12060</v>
      </c>
      <c r="W82" t="s">
        <v>37</v>
      </c>
      <c r="X82">
        <v>12060</v>
      </c>
      <c r="Y82">
        <v>13512</v>
      </c>
      <c r="Z82">
        <f t="shared" si="5"/>
        <v>1452</v>
      </c>
      <c r="AA82">
        <f t="shared" si="6"/>
        <v>1005</v>
      </c>
      <c r="AB82">
        <f t="shared" si="7"/>
        <v>1126</v>
      </c>
      <c r="AC82">
        <f t="shared" si="8"/>
        <v>121</v>
      </c>
      <c r="AD82" s="2">
        <f t="shared" si="9"/>
        <v>0.12039800995024875</v>
      </c>
    </row>
    <row r="83" spans="1:30" x14ac:dyDescent="0.25">
      <c r="A83" t="s">
        <v>297</v>
      </c>
      <c r="B83" s="1">
        <v>44832</v>
      </c>
      <c r="C83" t="s">
        <v>229</v>
      </c>
      <c r="D83">
        <v>9144</v>
      </c>
      <c r="E83">
        <v>9144</v>
      </c>
      <c r="F83" t="s">
        <v>32</v>
      </c>
      <c r="G83">
        <v>12</v>
      </c>
      <c r="H83" s="1">
        <v>45928</v>
      </c>
      <c r="I83" t="s">
        <v>33</v>
      </c>
      <c r="J83">
        <v>1</v>
      </c>
      <c r="K83" t="s">
        <v>298</v>
      </c>
      <c r="L83" t="s">
        <v>299</v>
      </c>
      <c r="M83">
        <v>4</v>
      </c>
      <c r="N83">
        <v>6</v>
      </c>
      <c r="O83">
        <v>80</v>
      </c>
      <c r="P83" t="s">
        <v>36</v>
      </c>
      <c r="Q83">
        <v>0</v>
      </c>
      <c r="R83" t="s">
        <v>36</v>
      </c>
      <c r="S83">
        <v>0</v>
      </c>
      <c r="T83" t="s">
        <v>36</v>
      </c>
      <c r="U83">
        <v>0</v>
      </c>
      <c r="V83">
        <v>9144</v>
      </c>
      <c r="W83" t="s">
        <v>37</v>
      </c>
      <c r="X83">
        <v>9144</v>
      </c>
      <c r="Y83">
        <v>10236</v>
      </c>
      <c r="Z83">
        <f t="shared" si="5"/>
        <v>1092</v>
      </c>
      <c r="AA83">
        <f t="shared" si="6"/>
        <v>762</v>
      </c>
      <c r="AB83">
        <f t="shared" si="7"/>
        <v>853</v>
      </c>
      <c r="AC83">
        <f t="shared" si="8"/>
        <v>91</v>
      </c>
      <c r="AD83" s="2">
        <f t="shared" si="9"/>
        <v>0.1194225721784777</v>
      </c>
    </row>
    <row r="84" spans="1:30" x14ac:dyDescent="0.25">
      <c r="A84" t="s">
        <v>300</v>
      </c>
      <c r="B84" s="1">
        <v>44968</v>
      </c>
      <c r="C84" t="s">
        <v>248</v>
      </c>
      <c r="D84">
        <v>12060</v>
      </c>
      <c r="E84">
        <v>12060</v>
      </c>
      <c r="F84" t="s">
        <v>32</v>
      </c>
      <c r="G84">
        <v>12</v>
      </c>
      <c r="H84" s="1">
        <v>45699</v>
      </c>
      <c r="I84" t="s">
        <v>33</v>
      </c>
      <c r="J84">
        <v>1</v>
      </c>
      <c r="K84" t="s">
        <v>301</v>
      </c>
      <c r="L84" t="s">
        <v>302</v>
      </c>
      <c r="M84">
        <v>6</v>
      </c>
      <c r="N84">
        <v>8</v>
      </c>
      <c r="O84">
        <v>120</v>
      </c>
      <c r="P84" t="s">
        <v>36</v>
      </c>
      <c r="Q84">
        <v>0</v>
      </c>
      <c r="R84" t="s">
        <v>36</v>
      </c>
      <c r="S84">
        <v>0</v>
      </c>
      <c r="T84" t="s">
        <v>36</v>
      </c>
      <c r="U84">
        <v>0</v>
      </c>
      <c r="V84">
        <v>12060</v>
      </c>
      <c r="W84" t="s">
        <v>37</v>
      </c>
      <c r="X84">
        <v>12060</v>
      </c>
      <c r="Y84">
        <v>13512</v>
      </c>
      <c r="Z84">
        <f t="shared" si="5"/>
        <v>1452</v>
      </c>
      <c r="AA84">
        <f t="shared" si="6"/>
        <v>1005</v>
      </c>
      <c r="AB84">
        <f t="shared" si="7"/>
        <v>1126</v>
      </c>
      <c r="AC84">
        <f t="shared" si="8"/>
        <v>121</v>
      </c>
      <c r="AD84" s="2">
        <f t="shared" si="9"/>
        <v>0.12039800995024875</v>
      </c>
    </row>
    <row r="85" spans="1:30" x14ac:dyDescent="0.25">
      <c r="A85" t="s">
        <v>303</v>
      </c>
      <c r="B85" s="1">
        <v>45067</v>
      </c>
      <c r="C85" t="s">
        <v>238</v>
      </c>
      <c r="D85">
        <v>5184</v>
      </c>
      <c r="E85">
        <v>5184</v>
      </c>
      <c r="F85" t="s">
        <v>32</v>
      </c>
      <c r="G85">
        <v>12</v>
      </c>
      <c r="H85" s="1">
        <v>45798</v>
      </c>
      <c r="I85" t="s">
        <v>33</v>
      </c>
      <c r="J85">
        <v>1</v>
      </c>
      <c r="K85" t="s">
        <v>304</v>
      </c>
      <c r="L85" t="s">
        <v>305</v>
      </c>
      <c r="M85">
        <v>2</v>
      </c>
      <c r="N85">
        <v>2</v>
      </c>
      <c r="O85">
        <v>40</v>
      </c>
      <c r="P85" t="s">
        <v>36</v>
      </c>
      <c r="Q85">
        <v>0</v>
      </c>
      <c r="R85" t="s">
        <v>36</v>
      </c>
      <c r="S85">
        <v>0</v>
      </c>
      <c r="T85" t="s">
        <v>36</v>
      </c>
      <c r="U85">
        <v>0</v>
      </c>
      <c r="V85">
        <v>5184</v>
      </c>
      <c r="W85" t="s">
        <v>37</v>
      </c>
      <c r="X85">
        <v>5184</v>
      </c>
      <c r="Y85">
        <v>5808</v>
      </c>
      <c r="Z85">
        <f t="shared" si="5"/>
        <v>624</v>
      </c>
      <c r="AA85">
        <f t="shared" si="6"/>
        <v>432</v>
      </c>
      <c r="AB85">
        <f t="shared" si="7"/>
        <v>484</v>
      </c>
      <c r="AC85">
        <f t="shared" si="8"/>
        <v>52</v>
      </c>
      <c r="AD85" s="2">
        <f t="shared" si="9"/>
        <v>0.12037037037037036</v>
      </c>
    </row>
    <row r="86" spans="1:30" x14ac:dyDescent="0.25">
      <c r="A86" t="s">
        <v>306</v>
      </c>
      <c r="B86" s="1">
        <v>44881</v>
      </c>
      <c r="C86" t="s">
        <v>233</v>
      </c>
      <c r="D86">
        <v>468</v>
      </c>
      <c r="E86">
        <v>3370</v>
      </c>
      <c r="F86" t="s">
        <v>32</v>
      </c>
      <c r="G86">
        <v>12</v>
      </c>
      <c r="H86" s="1">
        <v>46007</v>
      </c>
      <c r="I86" t="s">
        <v>33</v>
      </c>
      <c r="J86">
        <v>1</v>
      </c>
      <c r="K86" t="s">
        <v>307</v>
      </c>
      <c r="L86" t="s">
        <v>308</v>
      </c>
      <c r="M86">
        <v>1</v>
      </c>
      <c r="N86">
        <v>1</v>
      </c>
      <c r="O86">
        <v>20</v>
      </c>
      <c r="P86" t="s">
        <v>36</v>
      </c>
      <c r="Q86">
        <v>0</v>
      </c>
      <c r="R86" t="s">
        <v>36</v>
      </c>
      <c r="S86">
        <v>0</v>
      </c>
      <c r="T86" t="s">
        <v>36</v>
      </c>
      <c r="U86">
        <v>0</v>
      </c>
      <c r="V86">
        <v>3370</v>
      </c>
      <c r="W86" t="s">
        <v>37</v>
      </c>
      <c r="X86">
        <v>3370</v>
      </c>
      <c r="Y86">
        <v>3768</v>
      </c>
      <c r="Z86">
        <f t="shared" si="5"/>
        <v>398</v>
      </c>
      <c r="AA86">
        <f t="shared" si="6"/>
        <v>280.83333333333331</v>
      </c>
      <c r="AB86">
        <f t="shared" si="7"/>
        <v>314</v>
      </c>
      <c r="AC86">
        <f t="shared" si="8"/>
        <v>33.166666666666686</v>
      </c>
      <c r="AD86" s="2">
        <f t="shared" si="9"/>
        <v>0.11810089020771521</v>
      </c>
    </row>
    <row r="87" spans="1:30" x14ac:dyDescent="0.25">
      <c r="A87" t="s">
        <v>309</v>
      </c>
      <c r="B87" s="1">
        <v>45210</v>
      </c>
      <c r="C87" t="s">
        <v>242</v>
      </c>
      <c r="D87">
        <v>3783</v>
      </c>
      <c r="E87">
        <v>6984</v>
      </c>
      <c r="F87" t="s">
        <v>32</v>
      </c>
      <c r="G87">
        <v>12</v>
      </c>
      <c r="H87" s="1">
        <v>45758</v>
      </c>
      <c r="I87" t="s">
        <v>33</v>
      </c>
      <c r="J87">
        <v>1</v>
      </c>
      <c r="K87" t="s">
        <v>310</v>
      </c>
      <c r="L87" t="s">
        <v>311</v>
      </c>
      <c r="M87">
        <v>2</v>
      </c>
      <c r="N87">
        <v>4</v>
      </c>
      <c r="O87">
        <v>60</v>
      </c>
      <c r="P87" t="s">
        <v>36</v>
      </c>
      <c r="Q87">
        <v>0</v>
      </c>
      <c r="R87" t="s">
        <v>36</v>
      </c>
      <c r="S87">
        <v>0</v>
      </c>
      <c r="T87" t="s">
        <v>36</v>
      </c>
      <c r="U87">
        <v>0</v>
      </c>
      <c r="V87">
        <v>6984</v>
      </c>
      <c r="W87" t="s">
        <v>37</v>
      </c>
      <c r="X87">
        <v>6984</v>
      </c>
      <c r="Y87">
        <v>7824</v>
      </c>
      <c r="Z87">
        <f t="shared" si="5"/>
        <v>840</v>
      </c>
      <c r="AA87">
        <f t="shared" si="6"/>
        <v>582</v>
      </c>
      <c r="AB87">
        <f t="shared" si="7"/>
        <v>652</v>
      </c>
      <c r="AC87">
        <f t="shared" si="8"/>
        <v>70</v>
      </c>
      <c r="AD87" s="2">
        <f t="shared" si="9"/>
        <v>0.12027491408934708</v>
      </c>
    </row>
    <row r="88" spans="1:30" x14ac:dyDescent="0.25">
      <c r="A88" t="s">
        <v>312</v>
      </c>
      <c r="B88" s="1">
        <v>44883</v>
      </c>
      <c r="C88" t="s">
        <v>229</v>
      </c>
      <c r="D88">
        <v>1270</v>
      </c>
      <c r="E88">
        <v>9144</v>
      </c>
      <c r="F88" t="s">
        <v>32</v>
      </c>
      <c r="G88">
        <v>12</v>
      </c>
      <c r="H88" s="1">
        <v>45795</v>
      </c>
      <c r="I88" t="s">
        <v>33</v>
      </c>
      <c r="J88">
        <v>1</v>
      </c>
      <c r="K88" t="s">
        <v>313</v>
      </c>
      <c r="L88" t="s">
        <v>314</v>
      </c>
      <c r="M88">
        <v>4</v>
      </c>
      <c r="N88">
        <v>6</v>
      </c>
      <c r="O88">
        <v>80</v>
      </c>
      <c r="P88" t="s">
        <v>36</v>
      </c>
      <c r="Q88">
        <v>0</v>
      </c>
      <c r="R88" t="s">
        <v>36</v>
      </c>
      <c r="S88">
        <v>0</v>
      </c>
      <c r="T88" t="s">
        <v>36</v>
      </c>
      <c r="U88">
        <v>0</v>
      </c>
      <c r="V88">
        <v>9144</v>
      </c>
      <c r="W88" t="s">
        <v>37</v>
      </c>
      <c r="X88">
        <v>9144</v>
      </c>
      <c r="Y88">
        <v>10236</v>
      </c>
      <c r="Z88">
        <f t="shared" si="5"/>
        <v>1092</v>
      </c>
      <c r="AA88">
        <f t="shared" si="6"/>
        <v>762</v>
      </c>
      <c r="AB88">
        <f t="shared" si="7"/>
        <v>853</v>
      </c>
      <c r="AC88">
        <f t="shared" si="8"/>
        <v>91</v>
      </c>
      <c r="AD88" s="2">
        <f t="shared" si="9"/>
        <v>0.1194225721784777</v>
      </c>
    </row>
    <row r="89" spans="1:30" x14ac:dyDescent="0.25">
      <c r="A89" t="s">
        <v>306</v>
      </c>
      <c r="B89" s="1">
        <v>44888</v>
      </c>
      <c r="C89" t="s">
        <v>233</v>
      </c>
      <c r="D89">
        <v>2696</v>
      </c>
      <c r="E89">
        <v>3370</v>
      </c>
      <c r="F89" t="s">
        <v>32</v>
      </c>
      <c r="G89">
        <v>12</v>
      </c>
      <c r="H89" s="1">
        <v>45984</v>
      </c>
      <c r="I89" t="s">
        <v>33</v>
      </c>
      <c r="J89">
        <v>1</v>
      </c>
      <c r="K89" t="s">
        <v>315</v>
      </c>
      <c r="L89" t="s">
        <v>316</v>
      </c>
      <c r="M89">
        <v>1</v>
      </c>
      <c r="N89">
        <v>1</v>
      </c>
      <c r="O89">
        <v>20</v>
      </c>
      <c r="P89" t="s">
        <v>36</v>
      </c>
      <c r="Q89">
        <v>0</v>
      </c>
      <c r="R89" t="s">
        <v>36</v>
      </c>
      <c r="S89">
        <v>0</v>
      </c>
      <c r="T89" t="s">
        <v>36</v>
      </c>
      <c r="U89">
        <v>0</v>
      </c>
      <c r="V89">
        <v>3370</v>
      </c>
      <c r="W89" t="s">
        <v>37</v>
      </c>
      <c r="X89">
        <v>3370</v>
      </c>
      <c r="Y89">
        <v>3768</v>
      </c>
      <c r="Z89">
        <f t="shared" si="5"/>
        <v>398</v>
      </c>
      <c r="AA89">
        <f t="shared" si="6"/>
        <v>280.83333333333331</v>
      </c>
      <c r="AB89">
        <f t="shared" si="7"/>
        <v>314</v>
      </c>
      <c r="AC89">
        <f t="shared" si="8"/>
        <v>33.166666666666686</v>
      </c>
      <c r="AD89" s="2">
        <f t="shared" si="9"/>
        <v>0.11810089020771521</v>
      </c>
    </row>
    <row r="90" spans="1:30" x14ac:dyDescent="0.25">
      <c r="A90" t="s">
        <v>317</v>
      </c>
      <c r="B90" s="1">
        <v>45170</v>
      </c>
      <c r="C90" t="s">
        <v>233</v>
      </c>
      <c r="D90">
        <v>468</v>
      </c>
      <c r="E90">
        <v>3370</v>
      </c>
      <c r="F90" t="s">
        <v>32</v>
      </c>
      <c r="G90">
        <v>12</v>
      </c>
      <c r="H90" s="1">
        <v>45658</v>
      </c>
      <c r="I90" t="s">
        <v>222</v>
      </c>
      <c r="J90">
        <v>1</v>
      </c>
      <c r="K90" t="s">
        <v>318</v>
      </c>
      <c r="L90" t="s">
        <v>319</v>
      </c>
      <c r="M90">
        <v>1</v>
      </c>
      <c r="N90">
        <v>1</v>
      </c>
      <c r="O90">
        <v>20</v>
      </c>
      <c r="P90" t="s">
        <v>36</v>
      </c>
      <c r="Q90">
        <v>0</v>
      </c>
      <c r="R90" t="s">
        <v>36</v>
      </c>
      <c r="S90">
        <v>0</v>
      </c>
      <c r="T90" t="s">
        <v>36</v>
      </c>
      <c r="U90">
        <v>0</v>
      </c>
      <c r="V90">
        <v>3370</v>
      </c>
      <c r="W90" t="s">
        <v>37</v>
      </c>
      <c r="X90">
        <v>3370</v>
      </c>
      <c r="Y90">
        <v>3768</v>
      </c>
      <c r="Z90">
        <f t="shared" si="5"/>
        <v>398</v>
      </c>
      <c r="AA90">
        <f t="shared" si="6"/>
        <v>280.83333333333331</v>
      </c>
      <c r="AB90">
        <f t="shared" si="7"/>
        <v>314</v>
      </c>
      <c r="AC90">
        <f t="shared" si="8"/>
        <v>33.166666666666686</v>
      </c>
      <c r="AD90" s="2">
        <f t="shared" si="9"/>
        <v>0.11810089020771521</v>
      </c>
    </row>
    <row r="91" spans="1:30" x14ac:dyDescent="0.25">
      <c r="A91" t="s">
        <v>320</v>
      </c>
      <c r="B91" s="1">
        <v>45156</v>
      </c>
      <c r="C91" t="s">
        <v>238</v>
      </c>
      <c r="D91">
        <v>5184</v>
      </c>
      <c r="E91">
        <v>5184</v>
      </c>
      <c r="F91" t="s">
        <v>32</v>
      </c>
      <c r="G91">
        <v>12</v>
      </c>
      <c r="H91" s="1">
        <v>45887</v>
      </c>
      <c r="I91" t="s">
        <v>33</v>
      </c>
      <c r="J91">
        <v>1</v>
      </c>
      <c r="K91" t="s">
        <v>321</v>
      </c>
      <c r="L91" t="s">
        <v>322</v>
      </c>
      <c r="M91">
        <v>2</v>
      </c>
      <c r="N91">
        <v>2</v>
      </c>
      <c r="O91">
        <v>40</v>
      </c>
      <c r="P91" t="s">
        <v>36</v>
      </c>
      <c r="Q91">
        <v>0</v>
      </c>
      <c r="R91" t="s">
        <v>36</v>
      </c>
      <c r="S91">
        <v>0</v>
      </c>
      <c r="T91" t="s">
        <v>36</v>
      </c>
      <c r="U91">
        <v>0</v>
      </c>
      <c r="V91">
        <v>5184</v>
      </c>
      <c r="W91" t="s">
        <v>37</v>
      </c>
      <c r="X91">
        <v>5184</v>
      </c>
      <c r="Y91">
        <v>5808</v>
      </c>
      <c r="Z91">
        <f t="shared" si="5"/>
        <v>624</v>
      </c>
      <c r="AA91">
        <f t="shared" si="6"/>
        <v>432</v>
      </c>
      <c r="AB91">
        <f t="shared" si="7"/>
        <v>484</v>
      </c>
      <c r="AC91">
        <f t="shared" si="8"/>
        <v>52</v>
      </c>
      <c r="AD91" s="2">
        <f t="shared" si="9"/>
        <v>0.12037037037037036</v>
      </c>
    </row>
    <row r="92" spans="1:30" x14ac:dyDescent="0.25">
      <c r="A92" t="s">
        <v>323</v>
      </c>
      <c r="B92" s="1">
        <v>44910</v>
      </c>
      <c r="C92" t="s">
        <v>274</v>
      </c>
      <c r="D92">
        <v>15035</v>
      </c>
      <c r="E92">
        <v>15035</v>
      </c>
      <c r="F92" t="s">
        <v>32</v>
      </c>
      <c r="G92">
        <v>12</v>
      </c>
      <c r="H92" s="1">
        <v>46006</v>
      </c>
      <c r="I92" t="s">
        <v>33</v>
      </c>
      <c r="J92">
        <v>1</v>
      </c>
      <c r="K92" t="s">
        <v>324</v>
      </c>
      <c r="L92" t="s">
        <v>325</v>
      </c>
      <c r="M92">
        <v>6</v>
      </c>
      <c r="N92">
        <v>12</v>
      </c>
      <c r="O92">
        <v>160</v>
      </c>
      <c r="P92" t="s">
        <v>36</v>
      </c>
      <c r="Q92">
        <v>0</v>
      </c>
      <c r="R92" t="s">
        <v>36</v>
      </c>
      <c r="S92">
        <v>0</v>
      </c>
      <c r="T92" t="s">
        <v>36</v>
      </c>
      <c r="U92">
        <v>0</v>
      </c>
      <c r="V92">
        <v>15035</v>
      </c>
      <c r="W92" t="s">
        <v>37</v>
      </c>
      <c r="X92">
        <v>15035</v>
      </c>
      <c r="Y92">
        <v>16836</v>
      </c>
      <c r="Z92">
        <f t="shared" si="5"/>
        <v>1801</v>
      </c>
      <c r="AA92">
        <f t="shared" si="6"/>
        <v>1252.9166666666667</v>
      </c>
      <c r="AB92">
        <f t="shared" si="7"/>
        <v>1403</v>
      </c>
      <c r="AC92">
        <f t="shared" si="8"/>
        <v>150.08333333333326</v>
      </c>
      <c r="AD92" s="2">
        <f t="shared" si="9"/>
        <v>0.11978716328566671</v>
      </c>
    </row>
    <row r="93" spans="1:30" x14ac:dyDescent="0.25">
      <c r="A93" t="s">
        <v>326</v>
      </c>
      <c r="B93" s="1">
        <v>44986</v>
      </c>
      <c r="C93" t="s">
        <v>229</v>
      </c>
      <c r="D93">
        <v>1220</v>
      </c>
      <c r="E93">
        <v>10620</v>
      </c>
      <c r="F93" t="s">
        <v>32</v>
      </c>
      <c r="G93">
        <v>12</v>
      </c>
      <c r="H93" s="1">
        <v>45809</v>
      </c>
      <c r="I93" t="s">
        <v>33</v>
      </c>
      <c r="J93">
        <v>1</v>
      </c>
      <c r="K93" t="s">
        <v>327</v>
      </c>
      <c r="L93" t="s">
        <v>328</v>
      </c>
      <c r="M93">
        <v>4</v>
      </c>
      <c r="N93">
        <v>8</v>
      </c>
      <c r="O93">
        <v>100</v>
      </c>
      <c r="P93" t="s">
        <v>36</v>
      </c>
      <c r="Q93">
        <v>0</v>
      </c>
      <c r="R93" t="s">
        <v>36</v>
      </c>
      <c r="S93">
        <v>0</v>
      </c>
      <c r="T93" t="s">
        <v>36</v>
      </c>
      <c r="U93">
        <v>0</v>
      </c>
      <c r="V93">
        <v>10620</v>
      </c>
      <c r="W93" t="s">
        <v>37</v>
      </c>
      <c r="X93">
        <v>10620</v>
      </c>
      <c r="Y93">
        <v>11895</v>
      </c>
      <c r="Z93">
        <f t="shared" si="5"/>
        <v>1275</v>
      </c>
      <c r="AA93">
        <f t="shared" si="6"/>
        <v>885</v>
      </c>
      <c r="AB93">
        <f t="shared" si="7"/>
        <v>991.25</v>
      </c>
      <c r="AC93">
        <f t="shared" si="8"/>
        <v>106.25</v>
      </c>
      <c r="AD93" s="2">
        <f t="shared" si="9"/>
        <v>0.12005649717514125</v>
      </c>
    </row>
    <row r="94" spans="1:30" x14ac:dyDescent="0.25">
      <c r="A94" t="s">
        <v>329</v>
      </c>
      <c r="B94" s="1">
        <v>44924</v>
      </c>
      <c r="C94" t="s">
        <v>330</v>
      </c>
      <c r="D94">
        <v>1270</v>
      </c>
      <c r="E94">
        <v>4579</v>
      </c>
      <c r="F94" t="s">
        <v>90</v>
      </c>
      <c r="G94">
        <v>3</v>
      </c>
      <c r="H94" s="1">
        <v>45719</v>
      </c>
      <c r="I94" t="s">
        <v>33</v>
      </c>
      <c r="J94">
        <v>1</v>
      </c>
      <c r="K94" t="s">
        <v>331</v>
      </c>
      <c r="L94" t="s">
        <v>332</v>
      </c>
      <c r="M94">
        <v>8</v>
      </c>
      <c r="N94">
        <v>12</v>
      </c>
      <c r="O94">
        <v>200</v>
      </c>
      <c r="P94" t="s">
        <v>36</v>
      </c>
      <c r="Q94">
        <v>0</v>
      </c>
      <c r="R94" t="s">
        <v>36</v>
      </c>
      <c r="S94">
        <v>0</v>
      </c>
      <c r="T94" t="s">
        <v>36</v>
      </c>
      <c r="U94">
        <v>0</v>
      </c>
      <c r="V94">
        <v>4579</v>
      </c>
      <c r="W94" t="s">
        <v>37</v>
      </c>
      <c r="X94">
        <v>4579</v>
      </c>
      <c r="Y94">
        <v>5130</v>
      </c>
      <c r="Z94">
        <f t="shared" si="5"/>
        <v>551</v>
      </c>
      <c r="AA94">
        <f t="shared" si="6"/>
        <v>1526.3333333333333</v>
      </c>
      <c r="AB94">
        <f t="shared" si="7"/>
        <v>1710</v>
      </c>
      <c r="AC94">
        <f t="shared" si="8"/>
        <v>183.66666666666674</v>
      </c>
      <c r="AD94" s="2">
        <f t="shared" si="9"/>
        <v>0.12033195020746894</v>
      </c>
    </row>
    <row r="95" spans="1:30" x14ac:dyDescent="0.25">
      <c r="A95" t="s">
        <v>61</v>
      </c>
      <c r="B95" s="1">
        <v>45033</v>
      </c>
      <c r="C95" t="s">
        <v>248</v>
      </c>
      <c r="D95">
        <v>1500</v>
      </c>
      <c r="E95">
        <v>12060</v>
      </c>
      <c r="F95" t="s">
        <v>32</v>
      </c>
      <c r="G95">
        <v>12</v>
      </c>
      <c r="H95" s="1">
        <v>45794</v>
      </c>
      <c r="I95" t="s">
        <v>33</v>
      </c>
      <c r="J95">
        <v>1</v>
      </c>
      <c r="K95" t="s">
        <v>333</v>
      </c>
      <c r="L95" t="s">
        <v>334</v>
      </c>
      <c r="M95">
        <v>6</v>
      </c>
      <c r="N95">
        <v>8</v>
      </c>
      <c r="O95">
        <v>120</v>
      </c>
      <c r="P95" t="s">
        <v>36</v>
      </c>
      <c r="Q95">
        <v>0</v>
      </c>
      <c r="R95" t="s">
        <v>36</v>
      </c>
      <c r="S95">
        <v>0</v>
      </c>
      <c r="T95" t="s">
        <v>36</v>
      </c>
      <c r="U95">
        <v>0</v>
      </c>
      <c r="V95">
        <v>12060</v>
      </c>
      <c r="W95" t="s">
        <v>37</v>
      </c>
      <c r="X95">
        <v>12060</v>
      </c>
      <c r="Y95">
        <v>13512</v>
      </c>
      <c r="Z95">
        <f t="shared" si="5"/>
        <v>1452</v>
      </c>
      <c r="AA95">
        <f t="shared" si="6"/>
        <v>1005</v>
      </c>
      <c r="AB95">
        <f t="shared" si="7"/>
        <v>1126</v>
      </c>
      <c r="AC95">
        <f t="shared" si="8"/>
        <v>121</v>
      </c>
      <c r="AD95" s="2">
        <f t="shared" si="9"/>
        <v>0.12039800995024875</v>
      </c>
    </row>
    <row r="96" spans="1:30" x14ac:dyDescent="0.25">
      <c r="A96" t="s">
        <v>335</v>
      </c>
      <c r="B96" s="1">
        <v>45188</v>
      </c>
      <c r="C96" t="s">
        <v>229</v>
      </c>
      <c r="D96">
        <v>9144</v>
      </c>
      <c r="E96">
        <v>9144</v>
      </c>
      <c r="F96" t="s">
        <v>32</v>
      </c>
      <c r="G96">
        <v>12</v>
      </c>
      <c r="H96" s="1">
        <v>45919</v>
      </c>
      <c r="I96" t="s">
        <v>33</v>
      </c>
      <c r="J96">
        <v>1</v>
      </c>
      <c r="K96" t="s">
        <v>336</v>
      </c>
      <c r="L96" t="s">
        <v>337</v>
      </c>
      <c r="M96">
        <v>4</v>
      </c>
      <c r="N96">
        <v>6</v>
      </c>
      <c r="O96">
        <v>80</v>
      </c>
      <c r="P96" t="s">
        <v>36</v>
      </c>
      <c r="Q96">
        <v>0</v>
      </c>
      <c r="R96" t="s">
        <v>36</v>
      </c>
      <c r="S96">
        <v>0</v>
      </c>
      <c r="T96" t="s">
        <v>36</v>
      </c>
      <c r="U96">
        <v>0</v>
      </c>
      <c r="V96">
        <v>9144</v>
      </c>
      <c r="W96" t="s">
        <v>37</v>
      </c>
      <c r="X96">
        <v>9144</v>
      </c>
      <c r="Y96">
        <v>10236</v>
      </c>
      <c r="Z96">
        <f t="shared" si="5"/>
        <v>1092</v>
      </c>
      <c r="AA96">
        <f t="shared" si="6"/>
        <v>762</v>
      </c>
      <c r="AB96">
        <f t="shared" si="7"/>
        <v>853</v>
      </c>
      <c r="AC96">
        <f t="shared" si="8"/>
        <v>91</v>
      </c>
      <c r="AD96" s="2">
        <f t="shared" si="9"/>
        <v>0.1194225721784777</v>
      </c>
    </row>
    <row r="97" spans="1:30" x14ac:dyDescent="0.25">
      <c r="A97" t="s">
        <v>338</v>
      </c>
      <c r="B97" s="1">
        <v>44963</v>
      </c>
      <c r="C97" t="s">
        <v>233</v>
      </c>
      <c r="D97">
        <v>4942.3999999999996</v>
      </c>
      <c r="E97">
        <v>6178</v>
      </c>
      <c r="F97" t="s">
        <v>203</v>
      </c>
      <c r="G97">
        <v>24</v>
      </c>
      <c r="H97" s="1">
        <v>45694</v>
      </c>
      <c r="I97" t="s">
        <v>33</v>
      </c>
      <c r="J97">
        <v>1</v>
      </c>
      <c r="K97" t="s">
        <v>339</v>
      </c>
      <c r="L97" t="s">
        <v>340</v>
      </c>
      <c r="M97">
        <v>1</v>
      </c>
      <c r="N97">
        <v>1</v>
      </c>
      <c r="O97">
        <v>20</v>
      </c>
      <c r="P97" t="s">
        <v>36</v>
      </c>
      <c r="Q97">
        <v>0</v>
      </c>
      <c r="R97" t="s">
        <v>36</v>
      </c>
      <c r="S97">
        <v>0</v>
      </c>
      <c r="T97" t="s">
        <v>36</v>
      </c>
      <c r="U97">
        <v>0</v>
      </c>
      <c r="V97">
        <v>6178</v>
      </c>
      <c r="W97" t="s">
        <v>37</v>
      </c>
      <c r="X97">
        <v>6178</v>
      </c>
      <c r="Y97">
        <v>6912</v>
      </c>
      <c r="Z97">
        <f t="shared" si="5"/>
        <v>734</v>
      </c>
      <c r="AA97">
        <f t="shared" si="6"/>
        <v>257.41666666666669</v>
      </c>
      <c r="AB97">
        <f t="shared" si="7"/>
        <v>288</v>
      </c>
      <c r="AC97">
        <f t="shared" si="8"/>
        <v>30.583333333333314</v>
      </c>
      <c r="AD97" s="2">
        <f t="shared" si="9"/>
        <v>0.1188086759469083</v>
      </c>
    </row>
    <row r="98" spans="1:30" x14ac:dyDescent="0.25">
      <c r="A98" t="s">
        <v>341</v>
      </c>
      <c r="B98" s="1">
        <v>45104</v>
      </c>
      <c r="C98" t="s">
        <v>248</v>
      </c>
      <c r="D98">
        <v>9648</v>
      </c>
      <c r="E98">
        <v>12060</v>
      </c>
      <c r="F98" t="s">
        <v>32</v>
      </c>
      <c r="G98">
        <v>12</v>
      </c>
      <c r="H98" s="1">
        <v>45835</v>
      </c>
      <c r="I98" t="s">
        <v>33</v>
      </c>
      <c r="J98">
        <v>1</v>
      </c>
      <c r="K98" t="s">
        <v>342</v>
      </c>
      <c r="L98" t="s">
        <v>343</v>
      </c>
      <c r="M98">
        <v>6</v>
      </c>
      <c r="N98">
        <v>8</v>
      </c>
      <c r="O98">
        <v>120</v>
      </c>
      <c r="P98" t="s">
        <v>36</v>
      </c>
      <c r="Q98">
        <v>0</v>
      </c>
      <c r="R98" t="s">
        <v>36</v>
      </c>
      <c r="S98">
        <v>0</v>
      </c>
      <c r="T98" t="s">
        <v>36</v>
      </c>
      <c r="U98">
        <v>0</v>
      </c>
      <c r="V98">
        <v>12060</v>
      </c>
      <c r="W98" t="s">
        <v>37</v>
      </c>
      <c r="X98">
        <v>12060</v>
      </c>
      <c r="Y98">
        <v>13512</v>
      </c>
      <c r="Z98">
        <f t="shared" si="5"/>
        <v>1452</v>
      </c>
      <c r="AA98">
        <f t="shared" si="6"/>
        <v>1005</v>
      </c>
      <c r="AB98">
        <f t="shared" si="7"/>
        <v>1126</v>
      </c>
      <c r="AC98">
        <f t="shared" si="8"/>
        <v>121</v>
      </c>
      <c r="AD98" s="2">
        <f t="shared" si="9"/>
        <v>0.12039800995024875</v>
      </c>
    </row>
    <row r="99" spans="1:30" x14ac:dyDescent="0.25">
      <c r="A99" t="s">
        <v>237</v>
      </c>
      <c r="B99" s="1">
        <v>45293</v>
      </c>
      <c r="C99" t="s">
        <v>242</v>
      </c>
      <c r="D99">
        <v>6984</v>
      </c>
      <c r="E99">
        <v>6984</v>
      </c>
      <c r="F99" t="s">
        <v>32</v>
      </c>
      <c r="G99">
        <v>12</v>
      </c>
      <c r="H99" s="1">
        <v>46024</v>
      </c>
      <c r="I99" t="s">
        <v>33</v>
      </c>
      <c r="J99">
        <v>1</v>
      </c>
      <c r="K99" t="s">
        <v>344</v>
      </c>
      <c r="L99" t="s">
        <v>345</v>
      </c>
      <c r="M99">
        <v>2</v>
      </c>
      <c r="N99">
        <v>4</v>
      </c>
      <c r="O99">
        <v>60</v>
      </c>
      <c r="P99" t="s">
        <v>254</v>
      </c>
      <c r="Q99">
        <v>0</v>
      </c>
      <c r="R99" t="s">
        <v>36</v>
      </c>
      <c r="S99">
        <v>0</v>
      </c>
      <c r="T99" t="s">
        <v>36</v>
      </c>
      <c r="U99">
        <v>0</v>
      </c>
      <c r="V99">
        <v>6984</v>
      </c>
      <c r="W99" t="s">
        <v>37</v>
      </c>
      <c r="X99">
        <v>6984</v>
      </c>
      <c r="Y99">
        <v>7824</v>
      </c>
      <c r="Z99">
        <f t="shared" si="5"/>
        <v>840</v>
      </c>
      <c r="AA99">
        <f t="shared" si="6"/>
        <v>582</v>
      </c>
      <c r="AB99">
        <f t="shared" si="7"/>
        <v>652</v>
      </c>
      <c r="AC99">
        <f t="shared" si="8"/>
        <v>70</v>
      </c>
      <c r="AD99" s="2">
        <f t="shared" si="9"/>
        <v>0.12027491408934708</v>
      </c>
    </row>
    <row r="100" spans="1:30" x14ac:dyDescent="0.25">
      <c r="A100" t="s">
        <v>346</v>
      </c>
      <c r="B100" s="1">
        <v>44636</v>
      </c>
      <c r="C100" t="s">
        <v>242</v>
      </c>
      <c r="D100">
        <v>850</v>
      </c>
      <c r="E100">
        <v>1120</v>
      </c>
      <c r="F100" t="s">
        <v>170</v>
      </c>
      <c r="G100">
        <v>1</v>
      </c>
      <c r="H100" s="1">
        <v>45704</v>
      </c>
      <c r="I100" t="s">
        <v>33</v>
      </c>
      <c r="J100">
        <v>1</v>
      </c>
      <c r="K100" t="s">
        <v>347</v>
      </c>
      <c r="L100" t="s">
        <v>348</v>
      </c>
      <c r="M100">
        <v>2</v>
      </c>
      <c r="N100">
        <v>4</v>
      </c>
      <c r="O100">
        <v>60</v>
      </c>
      <c r="P100" t="s">
        <v>251</v>
      </c>
      <c r="Q100">
        <v>150</v>
      </c>
      <c r="R100" t="s">
        <v>36</v>
      </c>
      <c r="S100">
        <v>0</v>
      </c>
      <c r="T100" t="s">
        <v>36</v>
      </c>
      <c r="U100">
        <v>0</v>
      </c>
      <c r="V100">
        <v>970</v>
      </c>
      <c r="W100" t="s">
        <v>37</v>
      </c>
      <c r="X100">
        <v>970</v>
      </c>
      <c r="Y100">
        <v>1086</v>
      </c>
      <c r="Z100">
        <f t="shared" si="5"/>
        <v>116</v>
      </c>
      <c r="AA100">
        <f t="shared" si="6"/>
        <v>970</v>
      </c>
      <c r="AB100">
        <f t="shared" si="7"/>
        <v>1086</v>
      </c>
      <c r="AC100">
        <f t="shared" si="8"/>
        <v>116</v>
      </c>
      <c r="AD100" s="2">
        <f t="shared" si="9"/>
        <v>0.11958762886597939</v>
      </c>
    </row>
    <row r="101" spans="1:30" x14ac:dyDescent="0.25">
      <c r="A101" t="s">
        <v>349</v>
      </c>
      <c r="B101" s="1">
        <v>45209</v>
      </c>
      <c r="C101" t="s">
        <v>238</v>
      </c>
      <c r="D101">
        <v>85.64</v>
      </c>
      <c r="E101">
        <v>85.64</v>
      </c>
      <c r="F101" t="s">
        <v>32</v>
      </c>
      <c r="G101">
        <v>12</v>
      </c>
      <c r="H101" s="1">
        <v>45940</v>
      </c>
      <c r="I101" t="s">
        <v>33</v>
      </c>
      <c r="J101">
        <v>10</v>
      </c>
      <c r="K101" t="s">
        <v>350</v>
      </c>
      <c r="L101" t="s">
        <v>351</v>
      </c>
      <c r="M101">
        <v>2</v>
      </c>
      <c r="N101">
        <v>2</v>
      </c>
      <c r="O101">
        <v>40</v>
      </c>
      <c r="P101" t="s">
        <v>36</v>
      </c>
      <c r="Q101">
        <v>0</v>
      </c>
      <c r="R101" t="s">
        <v>36</v>
      </c>
      <c r="S101">
        <v>0</v>
      </c>
      <c r="T101" t="s">
        <v>36</v>
      </c>
      <c r="U101">
        <v>0</v>
      </c>
      <c r="V101">
        <v>85.64</v>
      </c>
      <c r="W101" t="s">
        <v>37</v>
      </c>
      <c r="X101">
        <v>85.64</v>
      </c>
      <c r="Y101">
        <v>96</v>
      </c>
      <c r="Z101">
        <f t="shared" si="5"/>
        <v>10.36</v>
      </c>
      <c r="AA101">
        <f t="shared" si="6"/>
        <v>7.1366666666666667</v>
      </c>
      <c r="AB101">
        <f t="shared" si="7"/>
        <v>8</v>
      </c>
      <c r="AC101">
        <f t="shared" si="8"/>
        <v>0.86333333333333329</v>
      </c>
      <c r="AD101" s="2">
        <f t="shared" si="9"/>
        <v>0.12097150864082204</v>
      </c>
    </row>
    <row r="102" spans="1:30" x14ac:dyDescent="0.25">
      <c r="A102" t="s">
        <v>352</v>
      </c>
      <c r="B102" s="1">
        <v>45285</v>
      </c>
      <c r="C102" t="s">
        <v>233</v>
      </c>
      <c r="D102">
        <v>468</v>
      </c>
      <c r="E102">
        <v>468</v>
      </c>
      <c r="F102" t="s">
        <v>170</v>
      </c>
      <c r="G102">
        <v>1</v>
      </c>
      <c r="H102" s="1">
        <v>45713</v>
      </c>
      <c r="I102" t="s">
        <v>33</v>
      </c>
      <c r="J102">
        <v>1</v>
      </c>
      <c r="K102" t="s">
        <v>353</v>
      </c>
      <c r="L102" t="s">
        <v>354</v>
      </c>
      <c r="M102">
        <v>1</v>
      </c>
      <c r="N102">
        <v>1</v>
      </c>
      <c r="O102">
        <v>20</v>
      </c>
      <c r="P102" t="s">
        <v>36</v>
      </c>
      <c r="Q102">
        <v>0</v>
      </c>
      <c r="R102" t="s">
        <v>36</v>
      </c>
      <c r="S102">
        <v>0</v>
      </c>
      <c r="T102" t="s">
        <v>36</v>
      </c>
      <c r="U102">
        <v>0</v>
      </c>
      <c r="V102">
        <v>468</v>
      </c>
      <c r="W102" t="s">
        <v>37</v>
      </c>
      <c r="X102">
        <v>468</v>
      </c>
      <c r="Y102">
        <v>524</v>
      </c>
      <c r="Z102">
        <f t="shared" si="5"/>
        <v>56</v>
      </c>
      <c r="AA102">
        <f t="shared" si="6"/>
        <v>468</v>
      </c>
      <c r="AB102">
        <f t="shared" si="7"/>
        <v>524</v>
      </c>
      <c r="AC102">
        <f t="shared" si="8"/>
        <v>56</v>
      </c>
      <c r="AD102" s="2">
        <f t="shared" si="9"/>
        <v>0.11965811965811966</v>
      </c>
    </row>
    <row r="103" spans="1:30" x14ac:dyDescent="0.25">
      <c r="A103" t="s">
        <v>355</v>
      </c>
      <c r="B103" s="1">
        <v>45146</v>
      </c>
      <c r="C103" t="s">
        <v>248</v>
      </c>
      <c r="D103">
        <v>1500</v>
      </c>
      <c r="E103">
        <v>12060</v>
      </c>
      <c r="F103" t="s">
        <v>32</v>
      </c>
      <c r="G103">
        <v>12</v>
      </c>
      <c r="H103" s="1">
        <v>45999</v>
      </c>
      <c r="I103" t="s">
        <v>33</v>
      </c>
      <c r="J103">
        <v>1</v>
      </c>
      <c r="K103" t="s">
        <v>356</v>
      </c>
      <c r="L103" t="s">
        <v>357</v>
      </c>
      <c r="M103">
        <v>6</v>
      </c>
      <c r="N103">
        <v>8</v>
      </c>
      <c r="O103">
        <v>120</v>
      </c>
      <c r="P103" t="s">
        <v>36</v>
      </c>
      <c r="Q103">
        <v>0</v>
      </c>
      <c r="R103" t="s">
        <v>36</v>
      </c>
      <c r="S103">
        <v>0</v>
      </c>
      <c r="T103" t="s">
        <v>36</v>
      </c>
      <c r="U103">
        <v>0</v>
      </c>
      <c r="V103">
        <v>12060</v>
      </c>
      <c r="W103" t="s">
        <v>37</v>
      </c>
      <c r="X103">
        <v>12060</v>
      </c>
      <c r="Y103">
        <v>13512</v>
      </c>
      <c r="Z103">
        <f t="shared" si="5"/>
        <v>1452</v>
      </c>
      <c r="AA103">
        <f t="shared" si="6"/>
        <v>1005</v>
      </c>
      <c r="AB103">
        <f t="shared" si="7"/>
        <v>1126</v>
      </c>
      <c r="AC103">
        <f t="shared" si="8"/>
        <v>121</v>
      </c>
      <c r="AD103" s="2">
        <f t="shared" si="9"/>
        <v>0.12039800995024875</v>
      </c>
    </row>
    <row r="104" spans="1:30" x14ac:dyDescent="0.25">
      <c r="A104" t="s">
        <v>358</v>
      </c>
      <c r="B104" s="1">
        <v>45200</v>
      </c>
      <c r="C104" t="s">
        <v>238</v>
      </c>
      <c r="D104">
        <v>1512</v>
      </c>
      <c r="E104">
        <v>1512</v>
      </c>
      <c r="F104" t="s">
        <v>90</v>
      </c>
      <c r="G104">
        <v>3</v>
      </c>
      <c r="H104" s="1">
        <v>45748</v>
      </c>
      <c r="I104" t="s">
        <v>33</v>
      </c>
      <c r="J104">
        <v>1</v>
      </c>
      <c r="K104" t="s">
        <v>359</v>
      </c>
      <c r="L104" t="s">
        <v>360</v>
      </c>
      <c r="M104">
        <v>2</v>
      </c>
      <c r="N104">
        <v>2</v>
      </c>
      <c r="O104">
        <v>40</v>
      </c>
      <c r="P104" t="s">
        <v>36</v>
      </c>
      <c r="Q104">
        <v>0</v>
      </c>
      <c r="R104" t="s">
        <v>36</v>
      </c>
      <c r="S104">
        <v>0</v>
      </c>
      <c r="T104" t="s">
        <v>36</v>
      </c>
      <c r="U104">
        <v>0</v>
      </c>
      <c r="V104">
        <v>1512</v>
      </c>
      <c r="W104" t="s">
        <v>37</v>
      </c>
      <c r="X104">
        <v>1512</v>
      </c>
      <c r="Y104">
        <v>1692</v>
      </c>
      <c r="Z104">
        <f t="shared" si="5"/>
        <v>180</v>
      </c>
      <c r="AA104">
        <f t="shared" si="6"/>
        <v>504</v>
      </c>
      <c r="AB104">
        <f t="shared" si="7"/>
        <v>564</v>
      </c>
      <c r="AC104">
        <f t="shared" si="8"/>
        <v>60</v>
      </c>
      <c r="AD104" s="2">
        <f t="shared" si="9"/>
        <v>0.11904761904761904</v>
      </c>
    </row>
    <row r="105" spans="1:30" x14ac:dyDescent="0.25">
      <c r="A105" t="s">
        <v>361</v>
      </c>
      <c r="B105" s="1">
        <v>45097</v>
      </c>
      <c r="C105" t="s">
        <v>242</v>
      </c>
      <c r="D105">
        <v>2787</v>
      </c>
      <c r="E105">
        <v>1220</v>
      </c>
      <c r="F105" t="s">
        <v>170</v>
      </c>
      <c r="G105">
        <v>1</v>
      </c>
      <c r="H105" s="1">
        <v>45708</v>
      </c>
      <c r="I105" t="s">
        <v>33</v>
      </c>
      <c r="J105">
        <v>1</v>
      </c>
      <c r="K105" t="s">
        <v>362</v>
      </c>
      <c r="L105" t="s">
        <v>363</v>
      </c>
      <c r="M105">
        <v>2</v>
      </c>
      <c r="N105">
        <v>4</v>
      </c>
      <c r="O105">
        <v>60</v>
      </c>
      <c r="P105" t="s">
        <v>254</v>
      </c>
      <c r="Q105">
        <v>250</v>
      </c>
      <c r="R105" t="s">
        <v>36</v>
      </c>
      <c r="S105">
        <v>0</v>
      </c>
      <c r="T105" t="s">
        <v>36</v>
      </c>
      <c r="U105">
        <v>0</v>
      </c>
      <c r="V105">
        <v>970</v>
      </c>
      <c r="W105" t="s">
        <v>37</v>
      </c>
      <c r="X105">
        <v>970</v>
      </c>
      <c r="Y105">
        <v>1086</v>
      </c>
      <c r="Z105">
        <f t="shared" si="5"/>
        <v>116</v>
      </c>
      <c r="AA105">
        <f t="shared" si="6"/>
        <v>970</v>
      </c>
      <c r="AB105">
        <f t="shared" si="7"/>
        <v>1086</v>
      </c>
      <c r="AC105">
        <f t="shared" si="8"/>
        <v>116</v>
      </c>
      <c r="AD105" s="2">
        <f t="shared" si="9"/>
        <v>0.11958762886597939</v>
      </c>
    </row>
    <row r="106" spans="1:30" x14ac:dyDescent="0.25">
      <c r="A106" t="s">
        <v>364</v>
      </c>
      <c r="B106" s="1">
        <v>44772</v>
      </c>
      <c r="C106" t="s">
        <v>238</v>
      </c>
      <c r="D106">
        <v>720</v>
      </c>
      <c r="E106">
        <v>2808</v>
      </c>
      <c r="F106" t="s">
        <v>221</v>
      </c>
      <c r="G106">
        <v>6</v>
      </c>
      <c r="H106" s="1">
        <v>45718</v>
      </c>
      <c r="I106" t="s">
        <v>33</v>
      </c>
      <c r="J106">
        <v>1</v>
      </c>
      <c r="K106" t="s">
        <v>365</v>
      </c>
      <c r="L106" t="s">
        <v>366</v>
      </c>
      <c r="M106">
        <v>2</v>
      </c>
      <c r="N106">
        <v>2</v>
      </c>
      <c r="O106">
        <v>40</v>
      </c>
      <c r="P106" t="s">
        <v>36</v>
      </c>
      <c r="Q106">
        <v>0</v>
      </c>
      <c r="R106" t="s">
        <v>36</v>
      </c>
      <c r="S106">
        <v>0</v>
      </c>
      <c r="T106" t="s">
        <v>236</v>
      </c>
      <c r="U106">
        <v>0</v>
      </c>
      <c r="V106">
        <v>2808</v>
      </c>
      <c r="W106" t="s">
        <v>37</v>
      </c>
      <c r="X106">
        <v>2808</v>
      </c>
      <c r="Y106">
        <v>3144</v>
      </c>
      <c r="Z106">
        <f t="shared" si="5"/>
        <v>336</v>
      </c>
      <c r="AA106">
        <f t="shared" si="6"/>
        <v>468</v>
      </c>
      <c r="AB106">
        <f t="shared" si="7"/>
        <v>524</v>
      </c>
      <c r="AC106">
        <f t="shared" si="8"/>
        <v>56</v>
      </c>
      <c r="AD106" s="2">
        <f t="shared" si="9"/>
        <v>0.11965811965811966</v>
      </c>
    </row>
    <row r="107" spans="1:30" x14ac:dyDescent="0.25">
      <c r="A107" t="s">
        <v>367</v>
      </c>
      <c r="B107" s="1">
        <v>45080</v>
      </c>
      <c r="C107" t="s">
        <v>229</v>
      </c>
      <c r="D107">
        <v>2667</v>
      </c>
      <c r="E107">
        <v>2667</v>
      </c>
      <c r="F107" t="s">
        <v>90</v>
      </c>
      <c r="G107">
        <v>3</v>
      </c>
      <c r="H107" s="1">
        <v>45719</v>
      </c>
      <c r="I107" t="s">
        <v>33</v>
      </c>
      <c r="J107">
        <v>1</v>
      </c>
      <c r="K107" t="s">
        <v>368</v>
      </c>
      <c r="L107" t="s">
        <v>369</v>
      </c>
      <c r="M107">
        <v>4</v>
      </c>
      <c r="N107">
        <v>6</v>
      </c>
      <c r="O107">
        <v>80</v>
      </c>
      <c r="P107" t="s">
        <v>36</v>
      </c>
      <c r="Q107">
        <v>0</v>
      </c>
      <c r="R107" t="s">
        <v>36</v>
      </c>
      <c r="S107">
        <v>0</v>
      </c>
      <c r="T107" t="s">
        <v>36</v>
      </c>
      <c r="U107">
        <v>0</v>
      </c>
      <c r="V107">
        <v>2667</v>
      </c>
      <c r="W107" t="s">
        <v>37</v>
      </c>
      <c r="X107">
        <v>2667</v>
      </c>
      <c r="Y107">
        <v>2988</v>
      </c>
      <c r="Z107">
        <f t="shared" si="5"/>
        <v>321</v>
      </c>
      <c r="AA107">
        <f t="shared" si="6"/>
        <v>889</v>
      </c>
      <c r="AB107">
        <f t="shared" si="7"/>
        <v>996</v>
      </c>
      <c r="AC107">
        <f t="shared" si="8"/>
        <v>107</v>
      </c>
      <c r="AD107" s="2">
        <f t="shared" si="9"/>
        <v>0.1203599550056243</v>
      </c>
    </row>
    <row r="108" spans="1:30" x14ac:dyDescent="0.25">
      <c r="A108" t="s">
        <v>370</v>
      </c>
      <c r="B108" s="1">
        <v>45083</v>
      </c>
      <c r="C108" t="s">
        <v>229</v>
      </c>
      <c r="D108">
        <v>2667</v>
      </c>
      <c r="E108">
        <v>2667</v>
      </c>
      <c r="F108" t="s">
        <v>90</v>
      </c>
      <c r="G108">
        <v>3</v>
      </c>
      <c r="H108" s="1">
        <v>45722</v>
      </c>
      <c r="I108" t="s">
        <v>33</v>
      </c>
      <c r="J108">
        <v>1</v>
      </c>
      <c r="K108" t="s">
        <v>371</v>
      </c>
      <c r="L108" t="s">
        <v>372</v>
      </c>
      <c r="M108">
        <v>4</v>
      </c>
      <c r="N108">
        <v>6</v>
      </c>
      <c r="O108">
        <v>80</v>
      </c>
      <c r="P108" t="s">
        <v>36</v>
      </c>
      <c r="Q108">
        <v>0</v>
      </c>
      <c r="R108" t="s">
        <v>36</v>
      </c>
      <c r="S108">
        <v>0</v>
      </c>
      <c r="T108" t="s">
        <v>36</v>
      </c>
      <c r="U108">
        <v>0</v>
      </c>
      <c r="V108">
        <v>2667</v>
      </c>
      <c r="W108" t="s">
        <v>37</v>
      </c>
      <c r="X108">
        <v>2667</v>
      </c>
      <c r="Y108">
        <v>2988</v>
      </c>
      <c r="Z108">
        <f t="shared" si="5"/>
        <v>321</v>
      </c>
      <c r="AA108">
        <f t="shared" si="6"/>
        <v>889</v>
      </c>
      <c r="AB108">
        <f t="shared" si="7"/>
        <v>996</v>
      </c>
      <c r="AC108">
        <f t="shared" si="8"/>
        <v>107</v>
      </c>
      <c r="AD108" s="2">
        <f t="shared" si="9"/>
        <v>0.1203599550056243</v>
      </c>
    </row>
    <row r="109" spans="1:30" x14ac:dyDescent="0.25">
      <c r="A109" t="s">
        <v>373</v>
      </c>
      <c r="B109" s="1">
        <v>45235</v>
      </c>
      <c r="C109" t="s">
        <v>242</v>
      </c>
      <c r="D109">
        <v>2037</v>
      </c>
      <c r="E109">
        <v>2037</v>
      </c>
      <c r="F109" t="s">
        <v>90</v>
      </c>
      <c r="G109">
        <v>3</v>
      </c>
      <c r="H109" s="1">
        <v>45782</v>
      </c>
      <c r="I109" t="s">
        <v>33</v>
      </c>
      <c r="J109">
        <v>1</v>
      </c>
      <c r="K109" t="s">
        <v>374</v>
      </c>
      <c r="L109" t="s">
        <v>375</v>
      </c>
      <c r="M109">
        <v>2</v>
      </c>
      <c r="N109">
        <v>4</v>
      </c>
      <c r="O109">
        <v>60</v>
      </c>
      <c r="P109" t="s">
        <v>36</v>
      </c>
      <c r="Q109">
        <v>0</v>
      </c>
      <c r="R109" t="s">
        <v>36</v>
      </c>
      <c r="S109">
        <v>0</v>
      </c>
      <c r="T109" t="s">
        <v>36</v>
      </c>
      <c r="U109">
        <v>0</v>
      </c>
      <c r="V109">
        <v>2037</v>
      </c>
      <c r="W109" t="s">
        <v>37</v>
      </c>
      <c r="X109">
        <v>2037</v>
      </c>
      <c r="Y109">
        <v>2280</v>
      </c>
      <c r="Z109">
        <f t="shared" si="5"/>
        <v>243</v>
      </c>
      <c r="AA109">
        <f t="shared" si="6"/>
        <v>679</v>
      </c>
      <c r="AB109">
        <f t="shared" si="7"/>
        <v>760</v>
      </c>
      <c r="AC109">
        <f t="shared" si="8"/>
        <v>81</v>
      </c>
      <c r="AD109" s="2">
        <f t="shared" si="9"/>
        <v>0.11929307805596466</v>
      </c>
    </row>
    <row r="110" spans="1:30" x14ac:dyDescent="0.25">
      <c r="A110" t="s">
        <v>255</v>
      </c>
      <c r="B110" s="1">
        <v>45159</v>
      </c>
      <c r="C110" t="s">
        <v>248</v>
      </c>
      <c r="D110">
        <v>3240</v>
      </c>
      <c r="E110">
        <v>12060</v>
      </c>
      <c r="F110" t="s">
        <v>32</v>
      </c>
      <c r="G110">
        <v>12</v>
      </c>
      <c r="H110" s="1">
        <v>45982</v>
      </c>
      <c r="I110" t="s">
        <v>33</v>
      </c>
      <c r="J110">
        <v>1</v>
      </c>
      <c r="K110" t="s">
        <v>376</v>
      </c>
      <c r="L110" t="s">
        <v>377</v>
      </c>
      <c r="M110">
        <v>6</v>
      </c>
      <c r="N110">
        <v>8</v>
      </c>
      <c r="O110">
        <v>120</v>
      </c>
      <c r="P110" t="s">
        <v>36</v>
      </c>
      <c r="Q110">
        <v>0</v>
      </c>
      <c r="R110" t="s">
        <v>36</v>
      </c>
      <c r="S110">
        <v>0</v>
      </c>
      <c r="T110" t="s">
        <v>36</v>
      </c>
      <c r="U110">
        <v>0</v>
      </c>
      <c r="V110">
        <v>12060</v>
      </c>
      <c r="W110" t="s">
        <v>37</v>
      </c>
      <c r="X110">
        <v>12060</v>
      </c>
      <c r="Y110">
        <v>13512</v>
      </c>
      <c r="Z110">
        <f t="shared" si="5"/>
        <v>1452</v>
      </c>
      <c r="AA110">
        <f t="shared" si="6"/>
        <v>1005</v>
      </c>
      <c r="AB110">
        <f t="shared" si="7"/>
        <v>1126</v>
      </c>
      <c r="AC110">
        <f t="shared" si="8"/>
        <v>121</v>
      </c>
      <c r="AD110" s="2">
        <f t="shared" si="9"/>
        <v>0.12039800995024875</v>
      </c>
    </row>
    <row r="111" spans="1:30" x14ac:dyDescent="0.25">
      <c r="A111" t="s">
        <v>378</v>
      </c>
      <c r="B111" s="1">
        <v>44912</v>
      </c>
      <c r="C111" t="s">
        <v>229</v>
      </c>
      <c r="D111">
        <v>720</v>
      </c>
      <c r="E111">
        <v>4950</v>
      </c>
      <c r="F111" t="s">
        <v>221</v>
      </c>
      <c r="G111">
        <v>6</v>
      </c>
      <c r="H111" s="1">
        <v>45855</v>
      </c>
      <c r="I111" t="s">
        <v>33</v>
      </c>
      <c r="J111">
        <v>1</v>
      </c>
      <c r="K111" t="s">
        <v>379</v>
      </c>
      <c r="L111" t="s">
        <v>380</v>
      </c>
      <c r="M111">
        <v>4</v>
      </c>
      <c r="N111">
        <v>6</v>
      </c>
      <c r="O111">
        <v>80</v>
      </c>
      <c r="P111" t="s">
        <v>36</v>
      </c>
      <c r="Q111">
        <v>0</v>
      </c>
      <c r="R111" t="s">
        <v>36</v>
      </c>
      <c r="S111">
        <v>0</v>
      </c>
      <c r="T111" t="s">
        <v>36</v>
      </c>
      <c r="U111">
        <v>0</v>
      </c>
      <c r="V111">
        <v>4950</v>
      </c>
      <c r="W111" t="s">
        <v>37</v>
      </c>
      <c r="X111">
        <v>4950</v>
      </c>
      <c r="Y111">
        <v>5550</v>
      </c>
      <c r="Z111">
        <f t="shared" si="5"/>
        <v>600</v>
      </c>
      <c r="AA111">
        <f t="shared" si="6"/>
        <v>825</v>
      </c>
      <c r="AB111">
        <f t="shared" si="7"/>
        <v>925</v>
      </c>
      <c r="AC111">
        <f t="shared" si="8"/>
        <v>100</v>
      </c>
      <c r="AD111" s="2">
        <f t="shared" si="9"/>
        <v>0.12121212121212122</v>
      </c>
    </row>
    <row r="112" spans="1:30" x14ac:dyDescent="0.25">
      <c r="A112" t="s">
        <v>381</v>
      </c>
      <c r="B112" s="1">
        <v>45138</v>
      </c>
      <c r="C112" t="s">
        <v>233</v>
      </c>
      <c r="D112">
        <v>983</v>
      </c>
      <c r="E112">
        <v>983</v>
      </c>
      <c r="F112" t="s">
        <v>90</v>
      </c>
      <c r="G112">
        <v>3</v>
      </c>
      <c r="H112" s="1">
        <v>45778</v>
      </c>
      <c r="I112" t="s">
        <v>33</v>
      </c>
      <c r="J112">
        <v>1</v>
      </c>
      <c r="K112" t="s">
        <v>382</v>
      </c>
      <c r="L112" t="s">
        <v>383</v>
      </c>
      <c r="M112">
        <v>1</v>
      </c>
      <c r="N112">
        <v>1</v>
      </c>
      <c r="O112">
        <v>20</v>
      </c>
      <c r="P112" t="s">
        <v>36</v>
      </c>
      <c r="Q112">
        <v>0</v>
      </c>
      <c r="R112" t="s">
        <v>36</v>
      </c>
      <c r="S112">
        <v>0</v>
      </c>
      <c r="T112" t="s">
        <v>36</v>
      </c>
      <c r="U112">
        <v>0</v>
      </c>
      <c r="V112">
        <v>983</v>
      </c>
      <c r="W112" t="s">
        <v>37</v>
      </c>
      <c r="X112">
        <v>983</v>
      </c>
      <c r="Y112">
        <v>1101</v>
      </c>
      <c r="Z112">
        <f t="shared" si="5"/>
        <v>118</v>
      </c>
      <c r="AA112">
        <f t="shared" si="6"/>
        <v>327.66666666666669</v>
      </c>
      <c r="AB112">
        <f t="shared" si="7"/>
        <v>367</v>
      </c>
      <c r="AC112">
        <f t="shared" si="8"/>
        <v>39.333333333333314</v>
      </c>
      <c r="AD112" s="2">
        <f t="shared" si="9"/>
        <v>0.12004069175991855</v>
      </c>
    </row>
    <row r="113" spans="1:30" x14ac:dyDescent="0.25">
      <c r="A113" t="s">
        <v>384</v>
      </c>
      <c r="B113" s="1">
        <v>44847</v>
      </c>
      <c r="C113" t="s">
        <v>248</v>
      </c>
      <c r="D113">
        <v>1500</v>
      </c>
      <c r="E113">
        <v>1500</v>
      </c>
      <c r="F113" t="s">
        <v>170</v>
      </c>
      <c r="G113">
        <v>1</v>
      </c>
      <c r="H113" s="1">
        <v>45701</v>
      </c>
      <c r="I113" t="s">
        <v>33</v>
      </c>
      <c r="J113">
        <v>1</v>
      </c>
      <c r="K113" t="s">
        <v>385</v>
      </c>
      <c r="L113" t="s">
        <v>386</v>
      </c>
      <c r="M113">
        <v>6</v>
      </c>
      <c r="N113">
        <v>8</v>
      </c>
      <c r="O113">
        <v>120</v>
      </c>
      <c r="P113" t="s">
        <v>36</v>
      </c>
      <c r="Q113">
        <v>0</v>
      </c>
      <c r="R113" t="s">
        <v>36</v>
      </c>
      <c r="S113">
        <v>0</v>
      </c>
      <c r="T113" t="s">
        <v>36</v>
      </c>
      <c r="U113">
        <v>0</v>
      </c>
      <c r="V113">
        <v>1500</v>
      </c>
      <c r="W113" t="s">
        <v>37</v>
      </c>
      <c r="X113">
        <v>1500</v>
      </c>
      <c r="Y113">
        <v>1680</v>
      </c>
      <c r="Z113">
        <f t="shared" si="5"/>
        <v>180</v>
      </c>
      <c r="AA113">
        <f t="shared" si="6"/>
        <v>1500</v>
      </c>
      <c r="AB113">
        <f t="shared" si="7"/>
        <v>1680</v>
      </c>
      <c r="AC113">
        <f t="shared" si="8"/>
        <v>180</v>
      </c>
      <c r="AD113" s="2">
        <f t="shared" si="9"/>
        <v>0.12</v>
      </c>
    </row>
    <row r="114" spans="1:30" x14ac:dyDescent="0.25">
      <c r="A114" t="s">
        <v>387</v>
      </c>
      <c r="B114" s="1">
        <v>44695</v>
      </c>
      <c r="C114" t="s">
        <v>238</v>
      </c>
      <c r="D114">
        <v>12960</v>
      </c>
      <c r="E114">
        <v>12960</v>
      </c>
      <c r="F114" t="s">
        <v>47</v>
      </c>
      <c r="G114">
        <v>36</v>
      </c>
      <c r="H114" s="1">
        <v>45791</v>
      </c>
      <c r="I114" t="s">
        <v>33</v>
      </c>
      <c r="J114">
        <v>1</v>
      </c>
      <c r="K114" t="s">
        <v>388</v>
      </c>
      <c r="L114" t="s">
        <v>389</v>
      </c>
      <c r="M114">
        <v>2</v>
      </c>
      <c r="N114">
        <v>2</v>
      </c>
      <c r="O114">
        <v>40</v>
      </c>
      <c r="P114" t="s">
        <v>54</v>
      </c>
      <c r="Q114">
        <v>0</v>
      </c>
      <c r="R114" t="s">
        <v>36</v>
      </c>
      <c r="S114">
        <v>0</v>
      </c>
      <c r="T114" t="s">
        <v>236</v>
      </c>
      <c r="U114">
        <v>0</v>
      </c>
      <c r="V114">
        <v>12960</v>
      </c>
      <c r="W114" t="s">
        <v>37</v>
      </c>
      <c r="X114">
        <v>12960</v>
      </c>
      <c r="Y114">
        <v>14508</v>
      </c>
      <c r="Z114">
        <f t="shared" si="5"/>
        <v>1548</v>
      </c>
      <c r="AA114">
        <f t="shared" si="6"/>
        <v>360</v>
      </c>
      <c r="AB114">
        <f t="shared" si="7"/>
        <v>403</v>
      </c>
      <c r="AC114">
        <f t="shared" si="8"/>
        <v>43</v>
      </c>
      <c r="AD114" s="2">
        <f t="shared" si="9"/>
        <v>0.11944444444444445</v>
      </c>
    </row>
    <row r="115" spans="1:30" x14ac:dyDescent="0.25">
      <c r="A115" t="s">
        <v>390</v>
      </c>
      <c r="B115" s="1">
        <v>45205</v>
      </c>
      <c r="C115" t="s">
        <v>248</v>
      </c>
      <c r="D115">
        <v>1500</v>
      </c>
      <c r="E115">
        <v>1500</v>
      </c>
      <c r="F115" t="s">
        <v>170</v>
      </c>
      <c r="G115">
        <v>1</v>
      </c>
      <c r="H115" s="1">
        <v>45722</v>
      </c>
      <c r="I115" t="s">
        <v>33</v>
      </c>
      <c r="J115">
        <v>1</v>
      </c>
      <c r="K115" t="s">
        <v>391</v>
      </c>
      <c r="L115" t="s">
        <v>392</v>
      </c>
      <c r="M115">
        <v>6</v>
      </c>
      <c r="N115">
        <v>8</v>
      </c>
      <c r="O115">
        <v>120</v>
      </c>
      <c r="P115" t="s">
        <v>36</v>
      </c>
      <c r="Q115">
        <v>0</v>
      </c>
      <c r="R115" t="s">
        <v>36</v>
      </c>
      <c r="S115">
        <v>0</v>
      </c>
      <c r="T115" t="s">
        <v>36</v>
      </c>
      <c r="U115">
        <v>0</v>
      </c>
      <c r="V115">
        <v>1500</v>
      </c>
      <c r="W115" t="s">
        <v>37</v>
      </c>
      <c r="X115">
        <v>1500</v>
      </c>
      <c r="Y115">
        <v>1680</v>
      </c>
      <c r="Z115">
        <f t="shared" si="5"/>
        <v>180</v>
      </c>
      <c r="AA115">
        <f t="shared" si="6"/>
        <v>1500</v>
      </c>
      <c r="AB115">
        <f t="shared" si="7"/>
        <v>1680</v>
      </c>
      <c r="AC115">
        <f t="shared" si="8"/>
        <v>180</v>
      </c>
      <c r="AD115" s="2">
        <f t="shared" si="9"/>
        <v>0.12</v>
      </c>
    </row>
    <row r="116" spans="1:30" x14ac:dyDescent="0.25">
      <c r="A116" t="s">
        <v>393</v>
      </c>
      <c r="B116" s="1">
        <v>44760</v>
      </c>
      <c r="C116" t="s">
        <v>242</v>
      </c>
      <c r="D116">
        <v>15714</v>
      </c>
      <c r="E116">
        <v>17460</v>
      </c>
      <c r="F116" t="s">
        <v>47</v>
      </c>
      <c r="G116">
        <v>36</v>
      </c>
      <c r="H116" s="1">
        <v>45856</v>
      </c>
      <c r="I116" t="s">
        <v>33</v>
      </c>
      <c r="J116">
        <v>1</v>
      </c>
      <c r="K116" t="s">
        <v>394</v>
      </c>
      <c r="L116" t="s">
        <v>395</v>
      </c>
      <c r="M116">
        <v>2</v>
      </c>
      <c r="N116">
        <v>4</v>
      </c>
      <c r="O116">
        <v>60</v>
      </c>
      <c r="P116" t="s">
        <v>54</v>
      </c>
      <c r="Q116">
        <v>0</v>
      </c>
      <c r="R116" t="s">
        <v>36</v>
      </c>
      <c r="S116">
        <v>0</v>
      </c>
      <c r="T116" t="s">
        <v>236</v>
      </c>
      <c r="U116">
        <v>0</v>
      </c>
      <c r="V116">
        <v>17460</v>
      </c>
      <c r="W116" t="s">
        <v>37</v>
      </c>
      <c r="X116">
        <v>17460</v>
      </c>
      <c r="Y116">
        <v>19548</v>
      </c>
      <c r="Z116">
        <f t="shared" si="5"/>
        <v>2088</v>
      </c>
      <c r="AA116">
        <f t="shared" si="6"/>
        <v>485</v>
      </c>
      <c r="AB116">
        <f t="shared" si="7"/>
        <v>543</v>
      </c>
      <c r="AC116">
        <f t="shared" si="8"/>
        <v>58</v>
      </c>
      <c r="AD116" s="2">
        <f t="shared" si="9"/>
        <v>0.11958762886597939</v>
      </c>
    </row>
    <row r="117" spans="1:30" x14ac:dyDescent="0.25">
      <c r="A117" t="s">
        <v>373</v>
      </c>
      <c r="B117" s="1">
        <v>45205</v>
      </c>
      <c r="C117" t="s">
        <v>330</v>
      </c>
      <c r="D117">
        <v>4825</v>
      </c>
      <c r="E117">
        <v>4825</v>
      </c>
      <c r="F117" t="s">
        <v>90</v>
      </c>
      <c r="G117">
        <v>3</v>
      </c>
      <c r="H117" s="1">
        <v>45753</v>
      </c>
      <c r="I117" t="s">
        <v>33</v>
      </c>
      <c r="J117">
        <v>1</v>
      </c>
      <c r="K117" t="s">
        <v>396</v>
      </c>
      <c r="L117" t="s">
        <v>397</v>
      </c>
      <c r="M117">
        <v>8</v>
      </c>
      <c r="N117">
        <v>12</v>
      </c>
      <c r="O117">
        <v>200</v>
      </c>
      <c r="P117" t="s">
        <v>36</v>
      </c>
      <c r="Q117">
        <v>0</v>
      </c>
      <c r="R117" t="s">
        <v>36</v>
      </c>
      <c r="S117">
        <v>0</v>
      </c>
      <c r="T117" t="s">
        <v>283</v>
      </c>
      <c r="U117">
        <v>300</v>
      </c>
      <c r="V117">
        <v>4525</v>
      </c>
      <c r="W117" t="s">
        <v>37</v>
      </c>
      <c r="X117">
        <v>4579</v>
      </c>
      <c r="Y117">
        <v>5130</v>
      </c>
      <c r="Z117">
        <f t="shared" si="5"/>
        <v>605</v>
      </c>
      <c r="AA117">
        <f t="shared" si="6"/>
        <v>1508.3333333333333</v>
      </c>
      <c r="AB117">
        <f t="shared" si="7"/>
        <v>1710</v>
      </c>
      <c r="AC117">
        <f t="shared" si="8"/>
        <v>201.66666666666674</v>
      </c>
      <c r="AD117" s="2">
        <f t="shared" si="9"/>
        <v>0.13370165745856361</v>
      </c>
    </row>
    <row r="118" spans="1:30" x14ac:dyDescent="0.25">
      <c r="A118" t="s">
        <v>390</v>
      </c>
      <c r="B118" s="1">
        <v>45205</v>
      </c>
      <c r="C118" t="s">
        <v>274</v>
      </c>
      <c r="D118">
        <v>1870</v>
      </c>
      <c r="E118">
        <v>1870</v>
      </c>
      <c r="F118" t="s">
        <v>170</v>
      </c>
      <c r="G118">
        <v>1</v>
      </c>
      <c r="H118" s="1">
        <v>45722</v>
      </c>
      <c r="I118" t="s">
        <v>33</v>
      </c>
      <c r="J118">
        <v>1</v>
      </c>
      <c r="K118" t="s">
        <v>398</v>
      </c>
      <c r="L118" t="s">
        <v>399</v>
      </c>
      <c r="M118">
        <v>6</v>
      </c>
      <c r="N118">
        <v>12</v>
      </c>
      <c r="O118">
        <v>160</v>
      </c>
      <c r="P118" t="s">
        <v>36</v>
      </c>
      <c r="Q118">
        <v>0</v>
      </c>
      <c r="R118" t="s">
        <v>36</v>
      </c>
      <c r="S118">
        <v>0</v>
      </c>
      <c r="T118" t="s">
        <v>36</v>
      </c>
      <c r="U118">
        <v>0</v>
      </c>
      <c r="V118">
        <v>1870</v>
      </c>
      <c r="W118" t="s">
        <v>37</v>
      </c>
      <c r="X118">
        <v>1870</v>
      </c>
      <c r="Y118">
        <v>2094</v>
      </c>
      <c r="Z118">
        <f t="shared" si="5"/>
        <v>224</v>
      </c>
      <c r="AA118">
        <f t="shared" si="6"/>
        <v>1870</v>
      </c>
      <c r="AB118">
        <f t="shared" si="7"/>
        <v>2094</v>
      </c>
      <c r="AC118">
        <f t="shared" si="8"/>
        <v>224</v>
      </c>
      <c r="AD118" s="2">
        <f t="shared" si="9"/>
        <v>0.11978609625668449</v>
      </c>
    </row>
    <row r="119" spans="1:30" x14ac:dyDescent="0.25">
      <c r="A119" t="s">
        <v>400</v>
      </c>
      <c r="B119" s="1">
        <v>45247</v>
      </c>
      <c r="C119" t="s">
        <v>248</v>
      </c>
      <c r="D119">
        <v>1500</v>
      </c>
      <c r="E119">
        <v>1500</v>
      </c>
      <c r="F119" t="s">
        <v>170</v>
      </c>
      <c r="G119">
        <v>1</v>
      </c>
      <c r="H119" s="1">
        <v>45705</v>
      </c>
      <c r="I119" t="s">
        <v>33</v>
      </c>
      <c r="J119">
        <v>1</v>
      </c>
      <c r="K119" t="s">
        <v>401</v>
      </c>
      <c r="L119" t="s">
        <v>402</v>
      </c>
      <c r="M119">
        <v>6</v>
      </c>
      <c r="N119">
        <v>8</v>
      </c>
      <c r="O119">
        <v>120</v>
      </c>
      <c r="P119" t="s">
        <v>36</v>
      </c>
      <c r="Q119">
        <v>0</v>
      </c>
      <c r="R119" t="s">
        <v>36</v>
      </c>
      <c r="S119">
        <v>0</v>
      </c>
      <c r="T119" t="s">
        <v>36</v>
      </c>
      <c r="U119">
        <v>0</v>
      </c>
      <c r="V119">
        <v>1500</v>
      </c>
      <c r="W119" t="s">
        <v>37</v>
      </c>
      <c r="X119">
        <v>1500</v>
      </c>
      <c r="Y119">
        <v>1680</v>
      </c>
      <c r="Z119">
        <f t="shared" si="5"/>
        <v>180</v>
      </c>
      <c r="AA119">
        <f t="shared" si="6"/>
        <v>1500</v>
      </c>
      <c r="AB119">
        <f t="shared" si="7"/>
        <v>1680</v>
      </c>
      <c r="AC119">
        <f t="shared" si="8"/>
        <v>180</v>
      </c>
      <c r="AD119" s="2">
        <f t="shared" si="9"/>
        <v>0.12</v>
      </c>
    </row>
    <row r="120" spans="1:30" x14ac:dyDescent="0.25">
      <c r="A120" t="s">
        <v>403</v>
      </c>
      <c r="B120" s="1">
        <v>45191</v>
      </c>
      <c r="C120" t="s">
        <v>238</v>
      </c>
      <c r="D120">
        <v>10368</v>
      </c>
      <c r="E120">
        <v>12960</v>
      </c>
      <c r="F120" t="s">
        <v>47</v>
      </c>
      <c r="G120">
        <v>36</v>
      </c>
      <c r="H120" s="1">
        <v>46287</v>
      </c>
      <c r="I120" t="s">
        <v>33</v>
      </c>
      <c r="J120">
        <v>1</v>
      </c>
      <c r="K120" t="s">
        <v>404</v>
      </c>
      <c r="L120" t="s">
        <v>405</v>
      </c>
      <c r="M120">
        <v>2</v>
      </c>
      <c r="N120">
        <v>2</v>
      </c>
      <c r="O120">
        <v>40</v>
      </c>
      <c r="P120" t="s">
        <v>36</v>
      </c>
      <c r="Q120">
        <v>0</v>
      </c>
      <c r="R120" t="s">
        <v>36</v>
      </c>
      <c r="S120">
        <v>0</v>
      </c>
      <c r="T120" t="s">
        <v>36</v>
      </c>
      <c r="U120">
        <v>0</v>
      </c>
      <c r="V120">
        <v>12960</v>
      </c>
      <c r="W120" t="s">
        <v>37</v>
      </c>
      <c r="X120">
        <v>12960</v>
      </c>
      <c r="Y120">
        <v>14508</v>
      </c>
      <c r="Z120">
        <f t="shared" si="5"/>
        <v>1548</v>
      </c>
      <c r="AA120">
        <f t="shared" si="6"/>
        <v>360</v>
      </c>
      <c r="AB120">
        <f t="shared" si="7"/>
        <v>403</v>
      </c>
      <c r="AC120">
        <f t="shared" si="8"/>
        <v>43</v>
      </c>
      <c r="AD120" s="2">
        <f t="shared" si="9"/>
        <v>0.11944444444444445</v>
      </c>
    </row>
    <row r="121" spans="1:30" x14ac:dyDescent="0.25">
      <c r="A121" t="s">
        <v>335</v>
      </c>
      <c r="B121" s="1">
        <v>44879</v>
      </c>
      <c r="C121" t="s">
        <v>242</v>
      </c>
      <c r="D121">
        <v>17460</v>
      </c>
      <c r="E121">
        <v>17460</v>
      </c>
      <c r="F121" t="s">
        <v>47</v>
      </c>
      <c r="G121">
        <v>36</v>
      </c>
      <c r="H121" s="1">
        <v>45975</v>
      </c>
      <c r="I121" t="s">
        <v>33</v>
      </c>
      <c r="J121">
        <v>1</v>
      </c>
      <c r="K121" t="s">
        <v>406</v>
      </c>
      <c r="L121" t="s">
        <v>407</v>
      </c>
      <c r="M121">
        <v>2</v>
      </c>
      <c r="N121">
        <v>4</v>
      </c>
      <c r="O121">
        <v>60</v>
      </c>
      <c r="P121" t="s">
        <v>36</v>
      </c>
      <c r="Q121">
        <v>0</v>
      </c>
      <c r="R121" t="s">
        <v>36</v>
      </c>
      <c r="S121">
        <v>0</v>
      </c>
      <c r="T121" t="s">
        <v>36</v>
      </c>
      <c r="U121">
        <v>0</v>
      </c>
      <c r="V121">
        <v>17460</v>
      </c>
      <c r="W121" t="s">
        <v>37</v>
      </c>
      <c r="X121">
        <v>17460</v>
      </c>
      <c r="Y121">
        <v>19548</v>
      </c>
      <c r="Z121">
        <f t="shared" si="5"/>
        <v>2088</v>
      </c>
      <c r="AA121">
        <f t="shared" si="6"/>
        <v>485</v>
      </c>
      <c r="AB121">
        <f t="shared" si="7"/>
        <v>543</v>
      </c>
      <c r="AC121">
        <f t="shared" si="8"/>
        <v>58</v>
      </c>
      <c r="AD121" s="2">
        <f t="shared" si="9"/>
        <v>0.11958762886597939</v>
      </c>
    </row>
    <row r="122" spans="1:30" x14ac:dyDescent="0.25">
      <c r="A122" t="s">
        <v>408</v>
      </c>
      <c r="B122" s="1">
        <v>45234</v>
      </c>
      <c r="C122" t="s">
        <v>233</v>
      </c>
      <c r="D122">
        <v>983</v>
      </c>
      <c r="E122">
        <v>983</v>
      </c>
      <c r="F122" t="s">
        <v>90</v>
      </c>
      <c r="G122">
        <v>3</v>
      </c>
      <c r="H122" s="1">
        <v>45781</v>
      </c>
      <c r="I122" t="s">
        <v>33</v>
      </c>
      <c r="J122">
        <v>1</v>
      </c>
      <c r="K122" t="s">
        <v>409</v>
      </c>
      <c r="L122" t="s">
        <v>410</v>
      </c>
      <c r="M122">
        <v>1</v>
      </c>
      <c r="N122">
        <v>1</v>
      </c>
      <c r="O122">
        <v>20</v>
      </c>
      <c r="P122" t="s">
        <v>36</v>
      </c>
      <c r="Q122">
        <v>0</v>
      </c>
      <c r="R122" t="s">
        <v>36</v>
      </c>
      <c r="S122">
        <v>0</v>
      </c>
      <c r="T122" t="s">
        <v>36</v>
      </c>
      <c r="U122">
        <v>0</v>
      </c>
      <c r="V122">
        <v>983</v>
      </c>
      <c r="W122" t="s">
        <v>37</v>
      </c>
      <c r="X122">
        <v>983</v>
      </c>
      <c r="Y122">
        <v>1101</v>
      </c>
      <c r="Z122">
        <f t="shared" si="5"/>
        <v>118</v>
      </c>
      <c r="AA122">
        <f t="shared" si="6"/>
        <v>327.66666666666669</v>
      </c>
      <c r="AB122">
        <f t="shared" si="7"/>
        <v>367</v>
      </c>
      <c r="AC122">
        <f t="shared" si="8"/>
        <v>39.333333333333314</v>
      </c>
      <c r="AD122" s="2">
        <f t="shared" si="9"/>
        <v>0.12004069175991855</v>
      </c>
    </row>
    <row r="123" spans="1:30" x14ac:dyDescent="0.25">
      <c r="A123" t="s">
        <v>411</v>
      </c>
      <c r="B123" s="1">
        <v>45062</v>
      </c>
      <c r="C123" t="s">
        <v>242</v>
      </c>
      <c r="D123">
        <v>15714</v>
      </c>
      <c r="E123">
        <v>17460</v>
      </c>
      <c r="F123" t="s">
        <v>47</v>
      </c>
      <c r="G123">
        <v>36</v>
      </c>
      <c r="H123" s="1">
        <v>46158</v>
      </c>
      <c r="I123" t="s">
        <v>33</v>
      </c>
      <c r="J123">
        <v>1</v>
      </c>
      <c r="K123" t="s">
        <v>412</v>
      </c>
      <c r="L123" t="s">
        <v>413</v>
      </c>
      <c r="M123">
        <v>2</v>
      </c>
      <c r="N123">
        <v>4</v>
      </c>
      <c r="O123">
        <v>60</v>
      </c>
      <c r="P123" t="s">
        <v>54</v>
      </c>
      <c r="Q123">
        <v>0</v>
      </c>
      <c r="R123" t="s">
        <v>36</v>
      </c>
      <c r="S123">
        <v>0</v>
      </c>
      <c r="T123" t="s">
        <v>36</v>
      </c>
      <c r="U123">
        <v>0</v>
      </c>
      <c r="V123">
        <v>17460</v>
      </c>
      <c r="W123" t="s">
        <v>37</v>
      </c>
      <c r="X123">
        <v>17460</v>
      </c>
      <c r="Y123">
        <v>19548</v>
      </c>
      <c r="Z123">
        <f t="shared" si="5"/>
        <v>2088</v>
      </c>
      <c r="AA123">
        <f t="shared" si="6"/>
        <v>485</v>
      </c>
      <c r="AB123">
        <f t="shared" si="7"/>
        <v>543</v>
      </c>
      <c r="AC123">
        <f t="shared" si="8"/>
        <v>58</v>
      </c>
      <c r="AD123" s="2">
        <f t="shared" si="9"/>
        <v>0.11958762886597939</v>
      </c>
    </row>
    <row r="124" spans="1:30" x14ac:dyDescent="0.25">
      <c r="A124" t="s">
        <v>414</v>
      </c>
      <c r="B124" s="1">
        <v>45242</v>
      </c>
      <c r="C124" t="s">
        <v>238</v>
      </c>
      <c r="D124">
        <v>720</v>
      </c>
      <c r="E124">
        <v>12960</v>
      </c>
      <c r="F124" t="s">
        <v>47</v>
      </c>
      <c r="G124">
        <v>36</v>
      </c>
      <c r="H124" s="1">
        <v>46368</v>
      </c>
      <c r="I124" t="s">
        <v>33</v>
      </c>
      <c r="J124">
        <v>1</v>
      </c>
      <c r="K124" t="s">
        <v>415</v>
      </c>
      <c r="L124" t="s">
        <v>416</v>
      </c>
      <c r="M124">
        <v>2</v>
      </c>
      <c r="N124">
        <v>2</v>
      </c>
      <c r="O124">
        <v>40</v>
      </c>
      <c r="P124" t="s">
        <v>36</v>
      </c>
      <c r="Q124">
        <v>0</v>
      </c>
      <c r="R124" t="s">
        <v>36</v>
      </c>
      <c r="S124">
        <v>0</v>
      </c>
      <c r="T124" t="s">
        <v>36</v>
      </c>
      <c r="U124">
        <v>0</v>
      </c>
      <c r="V124">
        <v>12960</v>
      </c>
      <c r="W124" t="s">
        <v>37</v>
      </c>
      <c r="X124">
        <v>12960</v>
      </c>
      <c r="Y124">
        <v>14508</v>
      </c>
      <c r="Z124">
        <f t="shared" si="5"/>
        <v>1548</v>
      </c>
      <c r="AA124">
        <f t="shared" si="6"/>
        <v>360</v>
      </c>
      <c r="AB124">
        <f t="shared" si="7"/>
        <v>403</v>
      </c>
      <c r="AC124">
        <f t="shared" si="8"/>
        <v>43</v>
      </c>
      <c r="AD124" s="2">
        <f t="shared" si="9"/>
        <v>0.11944444444444445</v>
      </c>
    </row>
    <row r="125" spans="1:30" x14ac:dyDescent="0.25">
      <c r="A125" t="s">
        <v>417</v>
      </c>
      <c r="B125" s="1">
        <v>45299</v>
      </c>
      <c r="C125" t="s">
        <v>248</v>
      </c>
      <c r="D125">
        <v>3240</v>
      </c>
      <c r="E125">
        <v>3240</v>
      </c>
      <c r="F125" t="s">
        <v>90</v>
      </c>
      <c r="G125">
        <v>3</v>
      </c>
      <c r="H125" s="1">
        <v>45755</v>
      </c>
      <c r="I125" t="s">
        <v>33</v>
      </c>
      <c r="J125">
        <v>1</v>
      </c>
      <c r="K125" t="s">
        <v>418</v>
      </c>
      <c r="L125" t="s">
        <v>419</v>
      </c>
      <c r="M125">
        <v>6</v>
      </c>
      <c r="N125">
        <v>8</v>
      </c>
      <c r="O125">
        <v>120</v>
      </c>
      <c r="P125" t="s">
        <v>36</v>
      </c>
      <c r="Q125">
        <v>0</v>
      </c>
      <c r="R125" t="s">
        <v>36</v>
      </c>
      <c r="S125">
        <v>0</v>
      </c>
      <c r="T125" t="s">
        <v>36</v>
      </c>
      <c r="U125">
        <v>0</v>
      </c>
      <c r="V125">
        <v>3240</v>
      </c>
      <c r="W125" t="s">
        <v>37</v>
      </c>
      <c r="X125">
        <v>3240</v>
      </c>
      <c r="Y125">
        <v>3630</v>
      </c>
      <c r="Z125">
        <f t="shared" si="5"/>
        <v>390</v>
      </c>
      <c r="AA125">
        <f t="shared" si="6"/>
        <v>1080</v>
      </c>
      <c r="AB125">
        <f t="shared" si="7"/>
        <v>1210</v>
      </c>
      <c r="AC125">
        <f t="shared" si="8"/>
        <v>130</v>
      </c>
      <c r="AD125" s="2">
        <f t="shared" si="9"/>
        <v>0.12037037037037036</v>
      </c>
    </row>
    <row r="126" spans="1:30" x14ac:dyDescent="0.25">
      <c r="A126" t="s">
        <v>420</v>
      </c>
      <c r="B126" s="1">
        <v>44769</v>
      </c>
      <c r="C126" t="s">
        <v>233</v>
      </c>
      <c r="D126">
        <v>139.16</v>
      </c>
      <c r="E126">
        <v>139.16</v>
      </c>
      <c r="F126" t="s">
        <v>47</v>
      </c>
      <c r="G126">
        <v>36</v>
      </c>
      <c r="H126" s="1">
        <v>45865</v>
      </c>
      <c r="I126" t="s">
        <v>33</v>
      </c>
      <c r="J126">
        <v>10</v>
      </c>
      <c r="K126" t="s">
        <v>421</v>
      </c>
      <c r="L126" t="s">
        <v>422</v>
      </c>
      <c r="M126">
        <v>1</v>
      </c>
      <c r="N126">
        <v>1</v>
      </c>
      <c r="O126">
        <v>20</v>
      </c>
      <c r="P126" t="s">
        <v>36</v>
      </c>
      <c r="Q126">
        <v>0</v>
      </c>
      <c r="R126" t="s">
        <v>36</v>
      </c>
      <c r="S126">
        <v>0</v>
      </c>
      <c r="T126" t="s">
        <v>236</v>
      </c>
      <c r="U126">
        <v>0</v>
      </c>
      <c r="V126">
        <v>139.16</v>
      </c>
      <c r="W126" t="s">
        <v>37</v>
      </c>
      <c r="X126">
        <v>139.16</v>
      </c>
      <c r="Y126">
        <v>156</v>
      </c>
      <c r="Z126">
        <f t="shared" si="5"/>
        <v>16.840000000000003</v>
      </c>
      <c r="AA126">
        <f t="shared" si="6"/>
        <v>3.8655555555555554</v>
      </c>
      <c r="AB126">
        <f t="shared" si="7"/>
        <v>4.333333333333333</v>
      </c>
      <c r="AC126">
        <f t="shared" si="8"/>
        <v>0.46777777777777763</v>
      </c>
      <c r="AD126" s="2">
        <f t="shared" si="9"/>
        <v>0.12101178499568838</v>
      </c>
    </row>
    <row r="127" spans="1:30" x14ac:dyDescent="0.25">
      <c r="A127" t="s">
        <v>423</v>
      </c>
      <c r="B127" s="1">
        <v>45172</v>
      </c>
      <c r="C127" t="s">
        <v>242</v>
      </c>
      <c r="D127">
        <v>17460</v>
      </c>
      <c r="E127">
        <v>17460</v>
      </c>
      <c r="F127" t="s">
        <v>47</v>
      </c>
      <c r="G127">
        <v>36</v>
      </c>
      <c r="H127" s="1">
        <v>46268</v>
      </c>
      <c r="I127" t="s">
        <v>33</v>
      </c>
      <c r="J127">
        <v>1</v>
      </c>
      <c r="K127" t="s">
        <v>424</v>
      </c>
      <c r="L127" t="s">
        <v>425</v>
      </c>
      <c r="M127">
        <v>2</v>
      </c>
      <c r="N127">
        <v>4</v>
      </c>
      <c r="O127">
        <v>60</v>
      </c>
      <c r="P127" t="s">
        <v>36</v>
      </c>
      <c r="Q127">
        <v>0</v>
      </c>
      <c r="R127" t="s">
        <v>36</v>
      </c>
      <c r="S127">
        <v>0</v>
      </c>
      <c r="T127" t="s">
        <v>36</v>
      </c>
      <c r="U127">
        <v>0</v>
      </c>
      <c r="V127">
        <v>17460</v>
      </c>
      <c r="W127" t="s">
        <v>37</v>
      </c>
      <c r="X127">
        <v>17460</v>
      </c>
      <c r="Y127">
        <v>19548</v>
      </c>
      <c r="Z127">
        <f t="shared" si="5"/>
        <v>2088</v>
      </c>
      <c r="AA127">
        <f t="shared" si="6"/>
        <v>485</v>
      </c>
      <c r="AB127">
        <f t="shared" si="7"/>
        <v>543</v>
      </c>
      <c r="AC127">
        <f t="shared" si="8"/>
        <v>58</v>
      </c>
      <c r="AD127" s="2">
        <f t="shared" si="9"/>
        <v>0.11958762886597939</v>
      </c>
    </row>
    <row r="128" spans="1:30" x14ac:dyDescent="0.25">
      <c r="A128" t="s">
        <v>426</v>
      </c>
      <c r="B128" s="1">
        <v>44950</v>
      </c>
      <c r="C128" t="s">
        <v>248</v>
      </c>
      <c r="D128">
        <v>26460</v>
      </c>
      <c r="E128">
        <v>42480</v>
      </c>
      <c r="F128" t="s">
        <v>47</v>
      </c>
      <c r="G128">
        <v>36</v>
      </c>
      <c r="H128" s="1">
        <v>46046</v>
      </c>
      <c r="I128" t="s">
        <v>33</v>
      </c>
      <c r="J128">
        <v>1</v>
      </c>
      <c r="K128" t="s">
        <v>427</v>
      </c>
      <c r="L128" t="s">
        <v>428</v>
      </c>
      <c r="M128">
        <v>6</v>
      </c>
      <c r="N128">
        <v>8</v>
      </c>
      <c r="O128">
        <v>120</v>
      </c>
      <c r="P128" t="s">
        <v>254</v>
      </c>
      <c r="Q128">
        <v>9000</v>
      </c>
      <c r="R128" t="s">
        <v>36</v>
      </c>
      <c r="S128">
        <v>0</v>
      </c>
      <c r="T128" t="s">
        <v>36</v>
      </c>
      <c r="U128">
        <v>0</v>
      </c>
      <c r="V128">
        <v>33480</v>
      </c>
      <c r="W128" t="s">
        <v>37</v>
      </c>
      <c r="X128">
        <v>33480</v>
      </c>
      <c r="Y128">
        <v>37512</v>
      </c>
      <c r="Z128">
        <f t="shared" si="5"/>
        <v>4032</v>
      </c>
      <c r="AA128">
        <f t="shared" si="6"/>
        <v>930</v>
      </c>
      <c r="AB128">
        <f t="shared" si="7"/>
        <v>1042</v>
      </c>
      <c r="AC128">
        <f t="shared" si="8"/>
        <v>112</v>
      </c>
      <c r="AD128" s="2">
        <f t="shared" si="9"/>
        <v>0.12043010752688173</v>
      </c>
    </row>
    <row r="129" spans="1:30" x14ac:dyDescent="0.25">
      <c r="A129" t="s">
        <v>429</v>
      </c>
      <c r="B129" s="1">
        <v>45022</v>
      </c>
      <c r="C129" t="s">
        <v>233</v>
      </c>
      <c r="D129">
        <v>468</v>
      </c>
      <c r="E129">
        <v>8424</v>
      </c>
      <c r="F129" t="s">
        <v>47</v>
      </c>
      <c r="G129">
        <v>36</v>
      </c>
      <c r="H129" s="1">
        <v>46148</v>
      </c>
      <c r="I129" t="s">
        <v>33</v>
      </c>
      <c r="J129">
        <v>1</v>
      </c>
      <c r="K129" t="s">
        <v>430</v>
      </c>
      <c r="L129" t="s">
        <v>431</v>
      </c>
      <c r="M129">
        <v>1</v>
      </c>
      <c r="N129">
        <v>1</v>
      </c>
      <c r="O129">
        <v>20</v>
      </c>
      <c r="P129" t="s">
        <v>36</v>
      </c>
      <c r="Q129">
        <v>0</v>
      </c>
      <c r="R129" t="s">
        <v>36</v>
      </c>
      <c r="S129">
        <v>0</v>
      </c>
      <c r="T129" t="s">
        <v>36</v>
      </c>
      <c r="U129">
        <v>0</v>
      </c>
      <c r="V129">
        <v>8424</v>
      </c>
      <c r="W129" t="s">
        <v>37</v>
      </c>
      <c r="X129">
        <v>8424</v>
      </c>
      <c r="Y129">
        <v>9432</v>
      </c>
      <c r="Z129">
        <f t="shared" si="5"/>
        <v>1008</v>
      </c>
      <c r="AA129">
        <f t="shared" si="6"/>
        <v>234</v>
      </c>
      <c r="AB129">
        <f t="shared" si="7"/>
        <v>262</v>
      </c>
      <c r="AC129">
        <f t="shared" si="8"/>
        <v>28</v>
      </c>
      <c r="AD129" s="2">
        <f t="shared" si="9"/>
        <v>0.11965811965811966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F47-902C-484A-83FA-1E0168A63208}">
  <dimension ref="A1:AH124"/>
  <sheetViews>
    <sheetView workbookViewId="0">
      <selection sqref="A1:AH124"/>
    </sheetView>
  </sheetViews>
  <sheetFormatPr defaultRowHeight="15" x14ac:dyDescent="0.25"/>
  <sheetData>
    <row r="1" spans="1:34" ht="15.75" thickBot="1" x14ac:dyDescent="0.3">
      <c r="A1" s="3" t="s">
        <v>432</v>
      </c>
      <c r="B1" s="4"/>
      <c r="C1" s="4"/>
      <c r="D1" s="5"/>
      <c r="E1" s="6" t="s">
        <v>433</v>
      </c>
      <c r="F1" s="7"/>
      <c r="G1" s="7"/>
      <c r="H1" s="8"/>
      <c r="I1" s="8"/>
      <c r="J1" s="9"/>
      <c r="K1" s="10" t="s">
        <v>434</v>
      </c>
      <c r="L1" s="11"/>
      <c r="M1" s="11"/>
      <c r="N1" s="8"/>
      <c r="O1" s="8"/>
      <c r="P1" s="9"/>
      <c r="Q1" s="12" t="s">
        <v>435</v>
      </c>
      <c r="R1" s="13"/>
      <c r="S1" s="13"/>
      <c r="T1" s="8"/>
      <c r="U1" s="8"/>
      <c r="V1" s="9"/>
      <c r="W1" s="14" t="s">
        <v>436</v>
      </c>
      <c r="X1" s="15"/>
      <c r="Y1" s="15"/>
      <c r="Z1" s="8"/>
      <c r="AA1" s="8"/>
      <c r="AB1" s="9"/>
      <c r="AC1" s="16" t="s">
        <v>25</v>
      </c>
      <c r="AD1" s="17"/>
      <c r="AE1" s="17"/>
      <c r="AF1" s="8"/>
      <c r="AG1" s="8"/>
      <c r="AH1" s="9"/>
    </row>
    <row r="2" spans="1:34" ht="15.75" thickBot="1" x14ac:dyDescent="0.3">
      <c r="A2" s="18" t="s">
        <v>437</v>
      </c>
      <c r="B2" s="18" t="s">
        <v>12</v>
      </c>
      <c r="C2" s="19" t="s">
        <v>438</v>
      </c>
      <c r="D2" s="19" t="s">
        <v>439</v>
      </c>
      <c r="E2" s="20">
        <v>1</v>
      </c>
      <c r="F2" s="20">
        <v>3</v>
      </c>
      <c r="G2" s="20">
        <v>6</v>
      </c>
      <c r="H2" s="20">
        <v>12</v>
      </c>
      <c r="I2" s="20">
        <v>24</v>
      </c>
      <c r="J2" s="20">
        <v>36</v>
      </c>
      <c r="K2" s="21">
        <v>1</v>
      </c>
      <c r="L2" s="21">
        <v>3</v>
      </c>
      <c r="M2" s="21">
        <v>6</v>
      </c>
      <c r="N2" s="21">
        <v>12</v>
      </c>
      <c r="O2" s="21">
        <v>24</v>
      </c>
      <c r="P2" s="21">
        <v>36</v>
      </c>
      <c r="Q2" s="22">
        <v>1</v>
      </c>
      <c r="R2" s="22">
        <v>3</v>
      </c>
      <c r="S2" s="22">
        <v>6</v>
      </c>
      <c r="T2" s="22">
        <v>12</v>
      </c>
      <c r="U2" s="22">
        <v>24</v>
      </c>
      <c r="V2" s="22">
        <v>36</v>
      </c>
      <c r="W2" s="23">
        <v>1</v>
      </c>
      <c r="X2" s="23">
        <v>3</v>
      </c>
      <c r="Y2" s="23">
        <v>6</v>
      </c>
      <c r="Z2" s="23">
        <v>12</v>
      </c>
      <c r="AA2" s="23">
        <v>24</v>
      </c>
      <c r="AB2" s="23">
        <v>36</v>
      </c>
      <c r="AC2" s="24">
        <v>1</v>
      </c>
      <c r="AD2" s="24">
        <v>3</v>
      </c>
      <c r="AE2" s="24">
        <v>6</v>
      </c>
      <c r="AF2" s="24">
        <v>12</v>
      </c>
      <c r="AG2" s="24">
        <v>24</v>
      </c>
      <c r="AH2" s="24">
        <v>36</v>
      </c>
    </row>
    <row r="3" spans="1:34" ht="16.5" thickTop="1" thickBot="1" x14ac:dyDescent="0.3">
      <c r="A3" s="25" t="s">
        <v>440</v>
      </c>
      <c r="B3" s="26" t="s">
        <v>441</v>
      </c>
      <c r="C3" s="26" t="s">
        <v>442</v>
      </c>
      <c r="D3" s="26" t="s">
        <v>443</v>
      </c>
      <c r="E3" s="27">
        <v>600</v>
      </c>
      <c r="F3" s="27">
        <f>1350/3</f>
        <v>450</v>
      </c>
      <c r="G3" s="27">
        <f>2250/6</f>
        <v>375</v>
      </c>
      <c r="H3" s="27">
        <f>3600/12</f>
        <v>300</v>
      </c>
      <c r="I3" s="27">
        <f>6480/24</f>
        <v>270</v>
      </c>
      <c r="J3" s="27">
        <f>8100/36</f>
        <v>225</v>
      </c>
      <c r="K3" s="28">
        <v>760</v>
      </c>
      <c r="L3" s="28">
        <f>$K$3-($K$3*25%)</f>
        <v>570</v>
      </c>
      <c r="M3" s="28">
        <f>$K$3-($K$3*37.5%)</f>
        <v>475</v>
      </c>
      <c r="N3" s="28">
        <f>$K$3-($K$3*50%)</f>
        <v>380</v>
      </c>
      <c r="O3" s="28">
        <f>$K$3-($K$3*55%)</f>
        <v>341.99999999999994</v>
      </c>
      <c r="P3" s="28">
        <f>$K$3-($K$3*62.5%)</f>
        <v>285</v>
      </c>
      <c r="Q3" s="29">
        <f>K3*Q2</f>
        <v>760</v>
      </c>
      <c r="R3" s="29">
        <f t="shared" ref="R3:V3" si="0">L3*R2</f>
        <v>1710</v>
      </c>
      <c r="S3" s="29">
        <f t="shared" si="0"/>
        <v>2850</v>
      </c>
      <c r="T3" s="29">
        <f t="shared" si="0"/>
        <v>4560</v>
      </c>
      <c r="U3" s="29">
        <f t="shared" si="0"/>
        <v>8207.9999999999982</v>
      </c>
      <c r="V3" s="29">
        <f t="shared" si="0"/>
        <v>10260</v>
      </c>
      <c r="W3" s="30">
        <f t="shared" ref="W3:AB3" si="1">E3*W2</f>
        <v>600</v>
      </c>
      <c r="X3" s="30">
        <f t="shared" si="1"/>
        <v>1350</v>
      </c>
      <c r="Y3" s="30">
        <f t="shared" si="1"/>
        <v>2250</v>
      </c>
      <c r="Z3" s="30">
        <f t="shared" si="1"/>
        <v>3600</v>
      </c>
      <c r="AA3" s="30">
        <f t="shared" si="1"/>
        <v>6480</v>
      </c>
      <c r="AB3" s="30">
        <f t="shared" si="1"/>
        <v>8100</v>
      </c>
      <c r="AC3" s="31">
        <f t="shared" ref="AC3:AH3" si="2">Q3-W3</f>
        <v>160</v>
      </c>
      <c r="AD3" s="31">
        <f t="shared" si="2"/>
        <v>360</v>
      </c>
      <c r="AE3" s="31">
        <f t="shared" si="2"/>
        <v>600</v>
      </c>
      <c r="AF3" s="31">
        <f t="shared" si="2"/>
        <v>960</v>
      </c>
      <c r="AG3" s="31">
        <f t="shared" si="2"/>
        <v>1727.9999999999982</v>
      </c>
      <c r="AH3" s="31">
        <f t="shared" si="2"/>
        <v>2160</v>
      </c>
    </row>
    <row r="4" spans="1:34" ht="15.75" thickBot="1" x14ac:dyDescent="0.3">
      <c r="A4" s="25" t="s">
        <v>444</v>
      </c>
      <c r="B4" s="26" t="s">
        <v>441</v>
      </c>
      <c r="C4" s="26" t="s">
        <v>442</v>
      </c>
      <c r="D4" s="26" t="s">
        <v>443</v>
      </c>
      <c r="E4" s="27">
        <v>10</v>
      </c>
      <c r="F4" s="27">
        <f>24/3</f>
        <v>8</v>
      </c>
      <c r="G4" s="27">
        <f>36/6</f>
        <v>6</v>
      </c>
      <c r="H4" s="27">
        <f>60/12</f>
        <v>5</v>
      </c>
      <c r="I4" s="27">
        <f>108/24</f>
        <v>4.5</v>
      </c>
      <c r="J4" s="27">
        <f>144/36</f>
        <v>4</v>
      </c>
      <c r="K4" s="28">
        <v>12.5</v>
      </c>
      <c r="L4" s="28">
        <f>$K$4-($K$4*25%)</f>
        <v>9.375</v>
      </c>
      <c r="M4" s="28">
        <f>$K$4-($K$4*37.5%)</f>
        <v>7.8125</v>
      </c>
      <c r="N4" s="28">
        <f>$K$4-($K$4*50%)</f>
        <v>6.25</v>
      </c>
      <c r="O4" s="28">
        <f>$K$4-($K$4*55%)</f>
        <v>5.6249999999999991</v>
      </c>
      <c r="P4" s="28">
        <f>$K$4-($K$4*62.5%)</f>
        <v>4.6875</v>
      </c>
      <c r="Q4" s="32">
        <f t="shared" ref="Q4:V4" si="3">K4*Q2</f>
        <v>12.5</v>
      </c>
      <c r="R4" s="32">
        <f t="shared" si="3"/>
        <v>28.125</v>
      </c>
      <c r="S4" s="32">
        <f t="shared" si="3"/>
        <v>46.875</v>
      </c>
      <c r="T4" s="32">
        <f t="shared" si="3"/>
        <v>75</v>
      </c>
      <c r="U4" s="32">
        <f t="shared" si="3"/>
        <v>134.99999999999997</v>
      </c>
      <c r="V4" s="32">
        <f t="shared" si="3"/>
        <v>168.75</v>
      </c>
      <c r="W4" s="30">
        <f t="shared" ref="W4:AB4" si="4">E4*W2</f>
        <v>10</v>
      </c>
      <c r="X4" s="30">
        <f t="shared" si="4"/>
        <v>24</v>
      </c>
      <c r="Y4" s="30">
        <f t="shared" si="4"/>
        <v>36</v>
      </c>
      <c r="Z4" s="30">
        <f t="shared" si="4"/>
        <v>60</v>
      </c>
      <c r="AA4" s="30">
        <f t="shared" si="4"/>
        <v>108</v>
      </c>
      <c r="AB4" s="30">
        <f t="shared" si="4"/>
        <v>144</v>
      </c>
      <c r="AC4" s="33">
        <f t="shared" ref="AC4:AH4" si="5">AC3/AC2</f>
        <v>160</v>
      </c>
      <c r="AD4" s="33">
        <f t="shared" si="5"/>
        <v>120</v>
      </c>
      <c r="AE4" s="33">
        <f t="shared" si="5"/>
        <v>100</v>
      </c>
      <c r="AF4" s="33">
        <f t="shared" si="5"/>
        <v>80</v>
      </c>
      <c r="AG4" s="33">
        <f t="shared" si="5"/>
        <v>71.999999999999929</v>
      </c>
      <c r="AH4" s="33">
        <f t="shared" si="5"/>
        <v>60</v>
      </c>
    </row>
    <row r="5" spans="1:34" ht="15.75" thickBot="1" x14ac:dyDescent="0.3">
      <c r="A5">
        <v>82</v>
      </c>
    </row>
    <row r="6" spans="1:34" ht="15.75" thickBot="1" x14ac:dyDescent="0.3">
      <c r="A6" s="3" t="s">
        <v>445</v>
      </c>
      <c r="B6" s="4"/>
      <c r="C6" s="4"/>
      <c r="D6" s="5"/>
      <c r="E6" s="6" t="s">
        <v>433</v>
      </c>
      <c r="F6" s="7"/>
      <c r="G6" s="7"/>
      <c r="H6" s="8"/>
      <c r="I6" s="8"/>
      <c r="J6" s="9"/>
      <c r="K6" s="10" t="s">
        <v>434</v>
      </c>
      <c r="L6" s="11"/>
      <c r="M6" s="11"/>
      <c r="N6" s="8"/>
      <c r="O6" s="8"/>
      <c r="P6" s="9"/>
      <c r="Q6" s="12" t="s">
        <v>435</v>
      </c>
      <c r="R6" s="13"/>
      <c r="S6" s="13"/>
      <c r="T6" s="8"/>
      <c r="U6" s="8"/>
      <c r="V6" s="9"/>
      <c r="W6" s="14" t="s">
        <v>436</v>
      </c>
      <c r="X6" s="15"/>
      <c r="Y6" s="15"/>
      <c r="Z6" s="8"/>
      <c r="AA6" s="8"/>
      <c r="AB6" s="9"/>
      <c r="AC6" s="16" t="s">
        <v>25</v>
      </c>
      <c r="AD6" s="17"/>
      <c r="AE6" s="17"/>
      <c r="AF6" s="8"/>
      <c r="AG6" s="8"/>
      <c r="AH6" s="9"/>
    </row>
    <row r="7" spans="1:34" ht="15.75" thickBot="1" x14ac:dyDescent="0.3">
      <c r="A7" s="18" t="s">
        <v>437</v>
      </c>
      <c r="B7" s="18" t="s">
        <v>12</v>
      </c>
      <c r="C7" s="19" t="s">
        <v>438</v>
      </c>
      <c r="D7" s="19" t="s">
        <v>439</v>
      </c>
      <c r="E7" s="20">
        <v>1</v>
      </c>
      <c r="F7" s="20">
        <v>3</v>
      </c>
      <c r="G7" s="20">
        <v>6</v>
      </c>
      <c r="H7" s="20">
        <v>12</v>
      </c>
      <c r="I7" s="20">
        <v>24</v>
      </c>
      <c r="J7" s="20">
        <v>36</v>
      </c>
      <c r="K7" s="21">
        <v>1</v>
      </c>
      <c r="L7" s="21">
        <v>3</v>
      </c>
      <c r="M7" s="21">
        <v>6</v>
      </c>
      <c r="N7" s="21">
        <v>12</v>
      </c>
      <c r="O7" s="21">
        <v>24</v>
      </c>
      <c r="P7" s="21">
        <v>36</v>
      </c>
      <c r="Q7" s="22">
        <v>1</v>
      </c>
      <c r="R7" s="22">
        <v>3</v>
      </c>
      <c r="S7" s="22">
        <v>6</v>
      </c>
      <c r="T7" s="22">
        <v>12</v>
      </c>
      <c r="U7" s="22">
        <v>24</v>
      </c>
      <c r="V7" s="22">
        <v>36</v>
      </c>
      <c r="W7" s="23">
        <v>1</v>
      </c>
      <c r="X7" s="23">
        <v>3</v>
      </c>
      <c r="Y7" s="23">
        <v>6</v>
      </c>
      <c r="Z7" s="23">
        <v>12</v>
      </c>
      <c r="AA7" s="23">
        <v>24</v>
      </c>
      <c r="AB7" s="23">
        <v>36</v>
      </c>
      <c r="AC7" s="24">
        <v>1</v>
      </c>
      <c r="AD7" s="24">
        <v>3</v>
      </c>
      <c r="AE7" s="24">
        <v>6</v>
      </c>
      <c r="AF7" s="24">
        <v>12</v>
      </c>
      <c r="AG7" s="24">
        <v>24</v>
      </c>
      <c r="AH7" s="24">
        <v>36</v>
      </c>
    </row>
    <row r="8" spans="1:34" ht="16.5" thickTop="1" thickBot="1" x14ac:dyDescent="0.3">
      <c r="A8" s="25" t="s">
        <v>440</v>
      </c>
      <c r="B8" s="26" t="s">
        <v>441</v>
      </c>
      <c r="C8" s="26" t="s">
        <v>442</v>
      </c>
      <c r="D8" s="26" t="s">
        <v>446</v>
      </c>
      <c r="E8" s="27">
        <f t="shared" ref="E8:J8" si="6">E3+100</f>
        <v>700</v>
      </c>
      <c r="F8" s="27">
        <f t="shared" si="6"/>
        <v>550</v>
      </c>
      <c r="G8" s="27">
        <f t="shared" si="6"/>
        <v>475</v>
      </c>
      <c r="H8" s="27">
        <f t="shared" si="6"/>
        <v>400</v>
      </c>
      <c r="I8" s="27">
        <f t="shared" si="6"/>
        <v>370</v>
      </c>
      <c r="J8" s="27">
        <f t="shared" si="6"/>
        <v>325</v>
      </c>
      <c r="K8" s="28">
        <f t="shared" ref="K8:P8" si="7">K3+125</f>
        <v>885</v>
      </c>
      <c r="L8" s="28">
        <f t="shared" si="7"/>
        <v>695</v>
      </c>
      <c r="M8" s="28">
        <f t="shared" si="7"/>
        <v>600</v>
      </c>
      <c r="N8" s="28">
        <f t="shared" si="7"/>
        <v>505</v>
      </c>
      <c r="O8" s="28">
        <f t="shared" si="7"/>
        <v>466.99999999999994</v>
      </c>
      <c r="P8" s="28">
        <f t="shared" si="7"/>
        <v>410</v>
      </c>
      <c r="Q8" s="29">
        <f>K8*Q7</f>
        <v>885</v>
      </c>
      <c r="R8" s="29">
        <f t="shared" ref="R8:V8" si="8">L8*R7</f>
        <v>2085</v>
      </c>
      <c r="S8" s="29">
        <f t="shared" si="8"/>
        <v>3600</v>
      </c>
      <c r="T8" s="29">
        <f t="shared" si="8"/>
        <v>6060</v>
      </c>
      <c r="U8" s="29">
        <f t="shared" si="8"/>
        <v>11207.999999999998</v>
      </c>
      <c r="V8" s="29">
        <f t="shared" si="8"/>
        <v>14760</v>
      </c>
      <c r="W8" s="30">
        <f t="shared" ref="W8:AB8" si="9">E8*W7</f>
        <v>700</v>
      </c>
      <c r="X8" s="30">
        <f t="shared" si="9"/>
        <v>1650</v>
      </c>
      <c r="Y8" s="30">
        <f t="shared" si="9"/>
        <v>2850</v>
      </c>
      <c r="Z8" s="30">
        <f t="shared" si="9"/>
        <v>4800</v>
      </c>
      <c r="AA8" s="30">
        <f t="shared" si="9"/>
        <v>8880</v>
      </c>
      <c r="AB8" s="30">
        <f t="shared" si="9"/>
        <v>11700</v>
      </c>
      <c r="AC8" s="31">
        <f t="shared" ref="AC8:AH8" si="10">Q8-W8</f>
        <v>185</v>
      </c>
      <c r="AD8" s="31">
        <f t="shared" si="10"/>
        <v>435</v>
      </c>
      <c r="AE8" s="31">
        <f t="shared" si="10"/>
        <v>750</v>
      </c>
      <c r="AF8" s="31">
        <f t="shared" si="10"/>
        <v>1260</v>
      </c>
      <c r="AG8" s="31">
        <f t="shared" si="10"/>
        <v>2327.9999999999982</v>
      </c>
      <c r="AH8" s="31">
        <f t="shared" si="10"/>
        <v>3060</v>
      </c>
    </row>
    <row r="9" spans="1:34" ht="15.75" thickBot="1" x14ac:dyDescent="0.3">
      <c r="A9" s="25" t="s">
        <v>444</v>
      </c>
      <c r="B9" s="26" t="s">
        <v>441</v>
      </c>
      <c r="C9" s="26" t="s">
        <v>442</v>
      </c>
      <c r="D9" s="26" t="s">
        <v>446</v>
      </c>
      <c r="E9" s="27"/>
      <c r="F9" s="27"/>
      <c r="G9" s="27"/>
      <c r="H9" s="27"/>
      <c r="I9" s="27"/>
      <c r="J9" s="27"/>
      <c r="K9" s="34"/>
      <c r="L9" s="34"/>
      <c r="M9" s="34"/>
      <c r="N9" s="34"/>
      <c r="O9" s="34"/>
      <c r="P9" s="34"/>
      <c r="Q9" s="29">
        <v>468</v>
      </c>
      <c r="R9" s="29">
        <v>982.80000000000007</v>
      </c>
      <c r="S9" s="29">
        <v>1825.2000000000003</v>
      </c>
      <c r="T9" s="29">
        <v>3369.5999999999995</v>
      </c>
      <c r="U9" s="29">
        <v>6177.5999999999995</v>
      </c>
      <c r="V9" s="29">
        <v>8424</v>
      </c>
      <c r="W9" s="30" t="s">
        <v>447</v>
      </c>
      <c r="X9" s="30"/>
      <c r="Y9" s="30"/>
      <c r="Z9" s="30" t="s">
        <v>447</v>
      </c>
      <c r="AA9" s="30" t="s">
        <v>447</v>
      </c>
      <c r="AB9" s="30" t="s">
        <v>447</v>
      </c>
      <c r="AC9" s="33" t="s">
        <v>447</v>
      </c>
      <c r="AD9" s="33"/>
      <c r="AE9" s="33"/>
      <c r="AF9" s="33" t="s">
        <v>447</v>
      </c>
      <c r="AG9" s="33" t="s">
        <v>447</v>
      </c>
      <c r="AH9" s="33" t="s">
        <v>447</v>
      </c>
    </row>
    <row r="10" spans="1:34" x14ac:dyDescent="0.25">
      <c r="A10" t="s">
        <v>448</v>
      </c>
      <c r="Z10" s="35"/>
    </row>
    <row r="11" spans="1:34" ht="15.75" thickBot="1" x14ac:dyDescent="0.3"/>
    <row r="12" spans="1:34" ht="15.75" thickBot="1" x14ac:dyDescent="0.3">
      <c r="A12" s="3" t="s">
        <v>449</v>
      </c>
      <c r="B12" s="4"/>
      <c r="C12" s="4"/>
      <c r="D12" s="5"/>
      <c r="E12" s="6" t="s">
        <v>433</v>
      </c>
      <c r="F12" s="7"/>
      <c r="G12" s="7"/>
      <c r="H12" s="8"/>
      <c r="I12" s="8"/>
      <c r="J12" s="9"/>
      <c r="K12" s="10" t="s">
        <v>434</v>
      </c>
      <c r="L12" s="11"/>
      <c r="M12" s="11"/>
      <c r="N12" s="8"/>
      <c r="O12" s="8"/>
      <c r="P12" s="9"/>
      <c r="Q12" s="12" t="s">
        <v>435</v>
      </c>
      <c r="R12" s="13"/>
      <c r="S12" s="13"/>
      <c r="T12" s="8"/>
      <c r="U12" s="8"/>
      <c r="V12" s="9"/>
      <c r="W12" s="14" t="s">
        <v>436</v>
      </c>
      <c r="X12" s="15"/>
      <c r="Y12" s="15"/>
      <c r="Z12" s="8"/>
      <c r="AA12" s="8"/>
      <c r="AB12" s="9"/>
      <c r="AC12" s="16" t="s">
        <v>25</v>
      </c>
      <c r="AD12" s="17"/>
      <c r="AE12" s="17"/>
      <c r="AF12" s="8"/>
      <c r="AG12" s="8"/>
      <c r="AH12" s="9"/>
    </row>
    <row r="13" spans="1:34" ht="15.75" thickBot="1" x14ac:dyDescent="0.3">
      <c r="A13" s="18" t="s">
        <v>437</v>
      </c>
      <c r="B13" s="18" t="s">
        <v>12</v>
      </c>
      <c r="C13" s="19" t="s">
        <v>438</v>
      </c>
      <c r="D13" s="19" t="s">
        <v>439</v>
      </c>
      <c r="E13" s="20">
        <v>1</v>
      </c>
      <c r="F13" s="20">
        <v>3</v>
      </c>
      <c r="G13" s="20">
        <v>6</v>
      </c>
      <c r="H13" s="20">
        <v>12</v>
      </c>
      <c r="I13" s="20">
        <v>24</v>
      </c>
      <c r="J13" s="20">
        <v>36</v>
      </c>
      <c r="K13" s="21">
        <v>1</v>
      </c>
      <c r="L13" s="21">
        <v>3</v>
      </c>
      <c r="M13" s="21">
        <v>6</v>
      </c>
      <c r="N13" s="21">
        <v>12</v>
      </c>
      <c r="O13" s="21">
        <v>24</v>
      </c>
      <c r="P13" s="21">
        <v>36</v>
      </c>
      <c r="Q13" s="22">
        <v>1</v>
      </c>
      <c r="R13" s="22">
        <v>3</v>
      </c>
      <c r="S13" s="22">
        <v>6</v>
      </c>
      <c r="T13" s="22">
        <v>12</v>
      </c>
      <c r="U13" s="22">
        <v>24</v>
      </c>
      <c r="V13" s="22">
        <v>36</v>
      </c>
      <c r="W13" s="23">
        <v>1</v>
      </c>
      <c r="X13" s="23">
        <v>3</v>
      </c>
      <c r="Y13" s="23">
        <v>6</v>
      </c>
      <c r="Z13" s="23">
        <v>12</v>
      </c>
      <c r="AA13" s="23">
        <v>24</v>
      </c>
      <c r="AB13" s="23">
        <v>36</v>
      </c>
      <c r="AC13" s="24">
        <v>1</v>
      </c>
      <c r="AD13" s="24">
        <v>3</v>
      </c>
      <c r="AE13" s="24">
        <v>6</v>
      </c>
      <c r="AF13" s="24">
        <v>12</v>
      </c>
      <c r="AG13" s="24">
        <v>24</v>
      </c>
      <c r="AH13" s="24">
        <v>36</v>
      </c>
    </row>
    <row r="14" spans="1:34" ht="16.5" thickTop="1" thickBot="1" x14ac:dyDescent="0.3">
      <c r="A14" s="25" t="s">
        <v>440</v>
      </c>
      <c r="B14" s="26" t="s">
        <v>441</v>
      </c>
      <c r="C14" s="26" t="s">
        <v>442</v>
      </c>
      <c r="D14" s="26" t="s">
        <v>450</v>
      </c>
      <c r="E14" s="27">
        <f t="shared" ref="E14:J14" si="11">E3+200</f>
        <v>800</v>
      </c>
      <c r="F14" s="27">
        <f t="shared" si="11"/>
        <v>650</v>
      </c>
      <c r="G14" s="27">
        <f t="shared" si="11"/>
        <v>575</v>
      </c>
      <c r="H14" s="27">
        <f t="shared" si="11"/>
        <v>500</v>
      </c>
      <c r="I14" s="27">
        <f t="shared" si="11"/>
        <v>470</v>
      </c>
      <c r="J14" s="27">
        <f t="shared" si="11"/>
        <v>425</v>
      </c>
      <c r="K14" s="28">
        <f t="shared" ref="K14:P14" si="12">K3+250</f>
        <v>1010</v>
      </c>
      <c r="L14" s="28">
        <f t="shared" si="12"/>
        <v>820</v>
      </c>
      <c r="M14" s="28">
        <f t="shared" si="12"/>
        <v>725</v>
      </c>
      <c r="N14" s="28">
        <f t="shared" si="12"/>
        <v>630</v>
      </c>
      <c r="O14" s="28">
        <f t="shared" si="12"/>
        <v>592</v>
      </c>
      <c r="P14" s="28">
        <f t="shared" si="12"/>
        <v>535</v>
      </c>
      <c r="Q14" s="29">
        <f>K14*Q13</f>
        <v>1010</v>
      </c>
      <c r="R14" s="29">
        <f t="shared" ref="R14:V14" si="13">L14*R13</f>
        <v>2460</v>
      </c>
      <c r="S14" s="29">
        <f t="shared" si="13"/>
        <v>4350</v>
      </c>
      <c r="T14" s="29">
        <f t="shared" si="13"/>
        <v>7560</v>
      </c>
      <c r="U14" s="29">
        <f t="shared" si="13"/>
        <v>14208</v>
      </c>
      <c r="V14" s="29">
        <f t="shared" si="13"/>
        <v>19260</v>
      </c>
      <c r="W14" s="30">
        <f t="shared" ref="W14:AB14" si="14">E14*W13</f>
        <v>800</v>
      </c>
      <c r="X14" s="30">
        <f t="shared" si="14"/>
        <v>1950</v>
      </c>
      <c r="Y14" s="30">
        <f t="shared" si="14"/>
        <v>3450</v>
      </c>
      <c r="Z14" s="30">
        <f t="shared" si="14"/>
        <v>6000</v>
      </c>
      <c r="AA14" s="30">
        <f t="shared" si="14"/>
        <v>11280</v>
      </c>
      <c r="AB14" s="30">
        <f t="shared" si="14"/>
        <v>15300</v>
      </c>
      <c r="AC14" s="31">
        <f t="shared" ref="AC14:AH14" si="15">Q14-W14</f>
        <v>210</v>
      </c>
      <c r="AD14" s="31">
        <f t="shared" si="15"/>
        <v>510</v>
      </c>
      <c r="AE14" s="31">
        <f t="shared" si="15"/>
        <v>900</v>
      </c>
      <c r="AF14" s="31">
        <f t="shared" si="15"/>
        <v>1560</v>
      </c>
      <c r="AG14" s="31">
        <f t="shared" si="15"/>
        <v>2928</v>
      </c>
      <c r="AH14" s="31">
        <f t="shared" si="15"/>
        <v>3960</v>
      </c>
    </row>
    <row r="15" spans="1:34" ht="15.75" thickBot="1" x14ac:dyDescent="0.3">
      <c r="A15" s="25" t="s">
        <v>444</v>
      </c>
      <c r="B15" s="26" t="s">
        <v>441</v>
      </c>
      <c r="C15" s="26" t="s">
        <v>442</v>
      </c>
      <c r="D15" s="26" t="s">
        <v>450</v>
      </c>
      <c r="E15" s="27"/>
      <c r="F15" s="27"/>
      <c r="G15" s="27"/>
      <c r="H15" s="27"/>
      <c r="I15" s="27"/>
      <c r="J15" s="27"/>
      <c r="K15" s="34"/>
      <c r="L15" s="34"/>
      <c r="M15" s="34"/>
      <c r="N15" s="34"/>
      <c r="O15" s="34"/>
      <c r="P15" s="34"/>
      <c r="Q15" s="29">
        <v>468</v>
      </c>
      <c r="R15" s="29">
        <v>982.80000000000007</v>
      </c>
      <c r="S15" s="29">
        <v>1825.2000000000003</v>
      </c>
      <c r="T15" s="29">
        <v>3369.5999999999995</v>
      </c>
      <c r="U15" s="29">
        <v>6177.5999999999995</v>
      </c>
      <c r="V15" s="29">
        <v>8424</v>
      </c>
      <c r="W15" s="30" t="s">
        <v>447</v>
      </c>
      <c r="X15" s="30"/>
      <c r="Y15" s="30"/>
      <c r="Z15" s="30" t="s">
        <v>447</v>
      </c>
      <c r="AA15" s="30" t="s">
        <v>447</v>
      </c>
      <c r="AB15" s="30" t="s">
        <v>447</v>
      </c>
      <c r="AC15" s="33" t="s">
        <v>447</v>
      </c>
      <c r="AD15" s="33"/>
      <c r="AE15" s="33"/>
      <c r="AF15" s="33" t="s">
        <v>447</v>
      </c>
      <c r="AG15" s="33" t="s">
        <v>447</v>
      </c>
      <c r="AH15" s="33" t="s">
        <v>447</v>
      </c>
    </row>
    <row r="16" spans="1:34" x14ac:dyDescent="0.25">
      <c r="A16" t="s">
        <v>451</v>
      </c>
      <c r="Z16" s="35"/>
    </row>
    <row r="17" spans="1:34" ht="15.75" thickBot="1" x14ac:dyDescent="0.3"/>
    <row r="18" spans="1:34" ht="15.75" thickBot="1" x14ac:dyDescent="0.3">
      <c r="A18" s="3" t="s">
        <v>452</v>
      </c>
      <c r="B18" s="4"/>
      <c r="C18" s="4"/>
      <c r="D18" s="5"/>
      <c r="E18" s="6" t="s">
        <v>433</v>
      </c>
      <c r="F18" s="7"/>
      <c r="G18" s="7"/>
      <c r="H18" s="8"/>
      <c r="I18" s="8"/>
      <c r="J18" s="9"/>
      <c r="K18" s="10" t="s">
        <v>434</v>
      </c>
      <c r="L18" s="11"/>
      <c r="M18" s="11"/>
      <c r="N18" s="8"/>
      <c r="O18" s="8"/>
      <c r="P18" s="9"/>
      <c r="Q18" s="12" t="s">
        <v>435</v>
      </c>
      <c r="R18" s="13"/>
      <c r="S18" s="13"/>
      <c r="T18" s="8"/>
      <c r="U18" s="8"/>
      <c r="V18" s="9"/>
      <c r="W18" s="14" t="s">
        <v>436</v>
      </c>
      <c r="X18" s="15"/>
      <c r="Y18" s="15"/>
      <c r="Z18" s="8"/>
      <c r="AA18" s="8"/>
      <c r="AB18" s="9"/>
      <c r="AC18" s="16" t="s">
        <v>25</v>
      </c>
      <c r="AD18" s="17"/>
      <c r="AE18" s="17"/>
      <c r="AF18" s="8"/>
      <c r="AG18" s="8"/>
      <c r="AH18" s="9"/>
    </row>
    <row r="19" spans="1:34" ht="15.75" thickBot="1" x14ac:dyDescent="0.3">
      <c r="A19" s="18" t="s">
        <v>437</v>
      </c>
      <c r="B19" s="18" t="s">
        <v>12</v>
      </c>
      <c r="C19" s="19" t="s">
        <v>438</v>
      </c>
      <c r="D19" s="19" t="s">
        <v>439</v>
      </c>
      <c r="E19" s="20">
        <v>1</v>
      </c>
      <c r="F19" s="20">
        <v>3</v>
      </c>
      <c r="G19" s="20">
        <v>6</v>
      </c>
      <c r="H19" s="20">
        <v>12</v>
      </c>
      <c r="I19" s="20">
        <v>24</v>
      </c>
      <c r="J19" s="20">
        <v>36</v>
      </c>
      <c r="K19" s="21">
        <v>1</v>
      </c>
      <c r="L19" s="21">
        <v>3</v>
      </c>
      <c r="M19" s="21">
        <v>6</v>
      </c>
      <c r="N19" s="21">
        <v>12</v>
      </c>
      <c r="O19" s="21">
        <v>24</v>
      </c>
      <c r="P19" s="21">
        <v>36</v>
      </c>
      <c r="Q19" s="22">
        <v>1</v>
      </c>
      <c r="R19" s="22">
        <v>3</v>
      </c>
      <c r="S19" s="22">
        <v>6</v>
      </c>
      <c r="T19" s="22">
        <v>12</v>
      </c>
      <c r="U19" s="22">
        <v>24</v>
      </c>
      <c r="V19" s="22">
        <v>36</v>
      </c>
      <c r="W19" s="23">
        <v>1</v>
      </c>
      <c r="X19" s="23">
        <v>3</v>
      </c>
      <c r="Y19" s="23">
        <v>6</v>
      </c>
      <c r="Z19" s="23">
        <v>12</v>
      </c>
      <c r="AA19" s="23">
        <v>24</v>
      </c>
      <c r="AB19" s="23">
        <v>36</v>
      </c>
      <c r="AC19" s="24">
        <v>1</v>
      </c>
      <c r="AD19" s="24">
        <v>3</v>
      </c>
      <c r="AE19" s="24">
        <v>6</v>
      </c>
      <c r="AF19" s="24">
        <v>12</v>
      </c>
      <c r="AG19" s="24">
        <v>24</v>
      </c>
      <c r="AH19" s="24">
        <v>36</v>
      </c>
    </row>
    <row r="20" spans="1:34" ht="16.5" thickTop="1" thickBot="1" x14ac:dyDescent="0.3">
      <c r="A20" s="25" t="s">
        <v>440</v>
      </c>
      <c r="B20" s="26" t="s">
        <v>441</v>
      </c>
      <c r="C20" s="26" t="s">
        <v>453</v>
      </c>
      <c r="D20" s="26" t="s">
        <v>443</v>
      </c>
      <c r="E20" s="27">
        <f t="shared" ref="E20:J20" si="16">E3+100</f>
        <v>700</v>
      </c>
      <c r="F20" s="27">
        <f t="shared" si="16"/>
        <v>550</v>
      </c>
      <c r="G20" s="27">
        <f t="shared" si="16"/>
        <v>475</v>
      </c>
      <c r="H20" s="27">
        <f t="shared" si="16"/>
        <v>400</v>
      </c>
      <c r="I20" s="27">
        <f t="shared" si="16"/>
        <v>370</v>
      </c>
      <c r="J20" s="27">
        <f t="shared" si="16"/>
        <v>325</v>
      </c>
      <c r="K20" s="28">
        <f t="shared" ref="K20:P20" si="17">K3+125</f>
        <v>885</v>
      </c>
      <c r="L20" s="28">
        <f t="shared" si="17"/>
        <v>695</v>
      </c>
      <c r="M20" s="28">
        <f t="shared" si="17"/>
        <v>600</v>
      </c>
      <c r="N20" s="28">
        <f t="shared" si="17"/>
        <v>505</v>
      </c>
      <c r="O20" s="28">
        <f t="shared" si="17"/>
        <v>466.99999999999994</v>
      </c>
      <c r="P20" s="28">
        <f t="shared" si="17"/>
        <v>410</v>
      </c>
      <c r="Q20" s="29">
        <f>K20*Q19</f>
        <v>885</v>
      </c>
      <c r="R20" s="29">
        <f t="shared" ref="R20:V20" si="18">L20*R19</f>
        <v>2085</v>
      </c>
      <c r="S20" s="29">
        <f t="shared" si="18"/>
        <v>3600</v>
      </c>
      <c r="T20" s="29">
        <f t="shared" si="18"/>
        <v>6060</v>
      </c>
      <c r="U20" s="29">
        <f t="shared" si="18"/>
        <v>11207.999999999998</v>
      </c>
      <c r="V20" s="29">
        <f t="shared" si="18"/>
        <v>14760</v>
      </c>
      <c r="W20" s="30">
        <f t="shared" ref="W20:AB20" si="19">E20*W19</f>
        <v>700</v>
      </c>
      <c r="X20" s="30">
        <f t="shared" si="19"/>
        <v>1650</v>
      </c>
      <c r="Y20" s="30">
        <f t="shared" si="19"/>
        <v>2850</v>
      </c>
      <c r="Z20" s="30">
        <f t="shared" si="19"/>
        <v>4800</v>
      </c>
      <c r="AA20" s="30">
        <f t="shared" si="19"/>
        <v>8880</v>
      </c>
      <c r="AB20" s="30">
        <f t="shared" si="19"/>
        <v>11700</v>
      </c>
      <c r="AC20" s="31">
        <f t="shared" ref="AC20:AH20" si="20">Q20-W20</f>
        <v>185</v>
      </c>
      <c r="AD20" s="31">
        <f t="shared" si="20"/>
        <v>435</v>
      </c>
      <c r="AE20" s="31">
        <f t="shared" si="20"/>
        <v>750</v>
      </c>
      <c r="AF20" s="31">
        <f t="shared" si="20"/>
        <v>1260</v>
      </c>
      <c r="AG20" s="31">
        <f t="shared" si="20"/>
        <v>2327.9999999999982</v>
      </c>
      <c r="AH20" s="31">
        <f t="shared" si="20"/>
        <v>3060</v>
      </c>
    </row>
    <row r="21" spans="1:34" ht="15.75" thickBot="1" x14ac:dyDescent="0.3">
      <c r="A21" s="25" t="s">
        <v>444</v>
      </c>
      <c r="B21" s="26" t="s">
        <v>441</v>
      </c>
      <c r="C21" s="26" t="s">
        <v>453</v>
      </c>
      <c r="D21" s="26" t="s">
        <v>443</v>
      </c>
      <c r="E21" s="27"/>
      <c r="F21" s="27"/>
      <c r="G21" s="27"/>
      <c r="H21" s="27"/>
      <c r="I21" s="27"/>
      <c r="J21" s="27"/>
      <c r="K21" s="34"/>
      <c r="L21" s="34"/>
      <c r="M21" s="34"/>
      <c r="N21" s="34"/>
      <c r="O21" s="34"/>
      <c r="P21" s="34"/>
      <c r="Q21" s="29">
        <v>468</v>
      </c>
      <c r="R21" s="29">
        <v>982.80000000000007</v>
      </c>
      <c r="S21" s="29">
        <v>1825.2000000000003</v>
      </c>
      <c r="T21" s="29">
        <v>3369.5999999999995</v>
      </c>
      <c r="U21" s="29">
        <v>6177.5999999999995</v>
      </c>
      <c r="V21" s="29">
        <v>8424</v>
      </c>
      <c r="W21" s="30" t="s">
        <v>447</v>
      </c>
      <c r="X21" s="30"/>
      <c r="Y21" s="30"/>
      <c r="Z21" s="30" t="s">
        <v>447</v>
      </c>
      <c r="AA21" s="30" t="s">
        <v>447</v>
      </c>
      <c r="AB21" s="30" t="s">
        <v>447</v>
      </c>
      <c r="AC21" s="33" t="s">
        <v>447</v>
      </c>
      <c r="AD21" s="33"/>
      <c r="AE21" s="33"/>
      <c r="AF21" s="33" t="s">
        <v>447</v>
      </c>
      <c r="AG21" s="33" t="s">
        <v>447</v>
      </c>
      <c r="AH21" s="33" t="s">
        <v>447</v>
      </c>
    </row>
    <row r="22" spans="1:34" x14ac:dyDescent="0.25">
      <c r="A22" t="s">
        <v>454</v>
      </c>
      <c r="Z22" s="35"/>
    </row>
    <row r="23" spans="1:34" ht="15.75" thickBot="1" x14ac:dyDescent="0.3"/>
    <row r="24" spans="1:34" ht="15.75" thickBot="1" x14ac:dyDescent="0.3">
      <c r="A24" s="3" t="s">
        <v>455</v>
      </c>
      <c r="B24" s="4"/>
      <c r="C24" s="4"/>
      <c r="D24" s="5"/>
      <c r="E24" s="6" t="s">
        <v>433</v>
      </c>
      <c r="F24" s="7"/>
      <c r="G24" s="7"/>
      <c r="H24" s="8"/>
      <c r="I24" s="8"/>
      <c r="J24" s="9"/>
      <c r="K24" s="10" t="s">
        <v>434</v>
      </c>
      <c r="L24" s="11"/>
      <c r="M24" s="11"/>
      <c r="N24" s="8"/>
      <c r="O24" s="8"/>
      <c r="P24" s="9"/>
      <c r="Q24" s="12" t="s">
        <v>435</v>
      </c>
      <c r="R24" s="13"/>
      <c r="S24" s="13"/>
      <c r="T24" s="8"/>
      <c r="U24" s="8"/>
      <c r="V24" s="9"/>
      <c r="W24" s="14" t="s">
        <v>436</v>
      </c>
      <c r="X24" s="15"/>
      <c r="Y24" s="15"/>
      <c r="Z24" s="8"/>
      <c r="AA24" s="8"/>
      <c r="AB24" s="9"/>
      <c r="AC24" s="16" t="s">
        <v>25</v>
      </c>
      <c r="AD24" s="17"/>
      <c r="AE24" s="17"/>
      <c r="AF24" s="8"/>
      <c r="AG24" s="8"/>
      <c r="AH24" s="9"/>
    </row>
    <row r="25" spans="1:34" ht="15.75" thickBot="1" x14ac:dyDescent="0.3">
      <c r="A25" s="18" t="s">
        <v>437</v>
      </c>
      <c r="B25" s="18" t="s">
        <v>12</v>
      </c>
      <c r="C25" s="19" t="s">
        <v>438</v>
      </c>
      <c r="D25" s="19" t="s">
        <v>439</v>
      </c>
      <c r="E25" s="20">
        <v>1</v>
      </c>
      <c r="F25" s="20">
        <v>3</v>
      </c>
      <c r="G25" s="20">
        <v>6</v>
      </c>
      <c r="H25" s="20">
        <v>12</v>
      </c>
      <c r="I25" s="20">
        <v>24</v>
      </c>
      <c r="J25" s="20">
        <v>36</v>
      </c>
      <c r="K25" s="21">
        <v>1</v>
      </c>
      <c r="L25" s="21">
        <v>3</v>
      </c>
      <c r="M25" s="21">
        <v>6</v>
      </c>
      <c r="N25" s="21">
        <v>12</v>
      </c>
      <c r="O25" s="21">
        <v>24</v>
      </c>
      <c r="P25" s="21">
        <v>36</v>
      </c>
      <c r="Q25" s="22">
        <v>1</v>
      </c>
      <c r="R25" s="22">
        <v>3</v>
      </c>
      <c r="S25" s="22">
        <v>6</v>
      </c>
      <c r="T25" s="22">
        <v>12</v>
      </c>
      <c r="U25" s="22">
        <v>24</v>
      </c>
      <c r="V25" s="22">
        <v>36</v>
      </c>
      <c r="W25" s="23">
        <v>1</v>
      </c>
      <c r="X25" s="23">
        <v>3</v>
      </c>
      <c r="Y25" s="23">
        <v>6</v>
      </c>
      <c r="Z25" s="23">
        <v>12</v>
      </c>
      <c r="AA25" s="23">
        <v>24</v>
      </c>
      <c r="AB25" s="23">
        <v>36</v>
      </c>
      <c r="AC25" s="24">
        <v>1</v>
      </c>
      <c r="AD25" s="24">
        <v>3</v>
      </c>
      <c r="AE25" s="24">
        <v>6</v>
      </c>
      <c r="AF25" s="24">
        <v>12</v>
      </c>
      <c r="AG25" s="24">
        <v>24</v>
      </c>
      <c r="AH25" s="24">
        <v>36</v>
      </c>
    </row>
    <row r="26" spans="1:34" ht="16.5" thickTop="1" thickBot="1" x14ac:dyDescent="0.3">
      <c r="A26" s="25" t="s">
        <v>440</v>
      </c>
      <c r="B26" s="26" t="s">
        <v>441</v>
      </c>
      <c r="C26" s="26" t="s">
        <v>453</v>
      </c>
      <c r="D26" s="26" t="s">
        <v>446</v>
      </c>
      <c r="E26" s="27">
        <f t="shared" ref="E26:J26" si="21">E3+200</f>
        <v>800</v>
      </c>
      <c r="F26" s="27">
        <f t="shared" si="21"/>
        <v>650</v>
      </c>
      <c r="G26" s="27">
        <f t="shared" si="21"/>
        <v>575</v>
      </c>
      <c r="H26" s="27">
        <f t="shared" si="21"/>
        <v>500</v>
      </c>
      <c r="I26" s="27">
        <f t="shared" si="21"/>
        <v>470</v>
      </c>
      <c r="J26" s="27">
        <f t="shared" si="21"/>
        <v>425</v>
      </c>
      <c r="K26" s="28">
        <f t="shared" ref="K26:P26" si="22">K3+250</f>
        <v>1010</v>
      </c>
      <c r="L26" s="28">
        <f t="shared" si="22"/>
        <v>820</v>
      </c>
      <c r="M26" s="28">
        <f t="shared" si="22"/>
        <v>725</v>
      </c>
      <c r="N26" s="28">
        <f t="shared" si="22"/>
        <v>630</v>
      </c>
      <c r="O26" s="28">
        <f t="shared" si="22"/>
        <v>592</v>
      </c>
      <c r="P26" s="28">
        <f t="shared" si="22"/>
        <v>535</v>
      </c>
      <c r="Q26" s="29">
        <f>K26*Q25</f>
        <v>1010</v>
      </c>
      <c r="R26" s="29">
        <f t="shared" ref="R26:V26" si="23">L26*R25</f>
        <v>2460</v>
      </c>
      <c r="S26" s="29">
        <f t="shared" si="23"/>
        <v>4350</v>
      </c>
      <c r="T26" s="29">
        <f t="shared" si="23"/>
        <v>7560</v>
      </c>
      <c r="U26" s="29">
        <f t="shared" si="23"/>
        <v>14208</v>
      </c>
      <c r="V26" s="29">
        <f t="shared" si="23"/>
        <v>19260</v>
      </c>
      <c r="W26" s="30">
        <f t="shared" ref="W26:AB26" si="24">E26*W25</f>
        <v>800</v>
      </c>
      <c r="X26" s="30">
        <f t="shared" si="24"/>
        <v>1950</v>
      </c>
      <c r="Y26" s="30">
        <f t="shared" si="24"/>
        <v>3450</v>
      </c>
      <c r="Z26" s="30">
        <f t="shared" si="24"/>
        <v>6000</v>
      </c>
      <c r="AA26" s="30">
        <f t="shared" si="24"/>
        <v>11280</v>
      </c>
      <c r="AB26" s="30">
        <f t="shared" si="24"/>
        <v>15300</v>
      </c>
      <c r="AC26" s="31">
        <f t="shared" ref="AC26:AH26" si="25">Q26-W26</f>
        <v>210</v>
      </c>
      <c r="AD26" s="31">
        <f t="shared" si="25"/>
        <v>510</v>
      </c>
      <c r="AE26" s="31">
        <f t="shared" si="25"/>
        <v>900</v>
      </c>
      <c r="AF26" s="31">
        <f t="shared" si="25"/>
        <v>1560</v>
      </c>
      <c r="AG26" s="31">
        <f t="shared" si="25"/>
        <v>2928</v>
      </c>
      <c r="AH26" s="31">
        <f t="shared" si="25"/>
        <v>3960</v>
      </c>
    </row>
    <row r="27" spans="1:34" ht="15.75" thickBot="1" x14ac:dyDescent="0.3">
      <c r="A27" s="25" t="s">
        <v>444</v>
      </c>
      <c r="B27" s="26" t="s">
        <v>441</v>
      </c>
      <c r="C27" s="26" t="s">
        <v>453</v>
      </c>
      <c r="D27" s="26" t="s">
        <v>446</v>
      </c>
      <c r="E27" s="27"/>
      <c r="F27" s="36"/>
      <c r="G27" s="36"/>
      <c r="H27" s="27"/>
      <c r="I27" s="27"/>
      <c r="J27" s="27"/>
      <c r="K27" s="34"/>
      <c r="L27" s="34"/>
      <c r="M27" s="34"/>
      <c r="N27" s="34"/>
      <c r="O27" s="34"/>
      <c r="P27" s="34"/>
      <c r="Q27" s="29">
        <v>468</v>
      </c>
      <c r="R27" s="29">
        <v>982.80000000000007</v>
      </c>
      <c r="S27" s="29">
        <v>1825.2000000000003</v>
      </c>
      <c r="T27" s="29">
        <v>3369.5999999999995</v>
      </c>
      <c r="U27" s="29">
        <v>6177.5999999999995</v>
      </c>
      <c r="V27" s="29">
        <v>8424</v>
      </c>
      <c r="W27" s="30" t="s">
        <v>447</v>
      </c>
      <c r="X27" s="30"/>
      <c r="Y27" s="30"/>
      <c r="Z27" s="30" t="s">
        <v>447</v>
      </c>
      <c r="AA27" s="30" t="s">
        <v>447</v>
      </c>
      <c r="AB27" s="30" t="s">
        <v>447</v>
      </c>
      <c r="AC27" s="33" t="s">
        <v>447</v>
      </c>
      <c r="AD27" s="33"/>
      <c r="AE27" s="33"/>
      <c r="AF27" s="33" t="s">
        <v>447</v>
      </c>
      <c r="AG27" s="33" t="s">
        <v>447</v>
      </c>
      <c r="AH27" s="33" t="s">
        <v>447</v>
      </c>
    </row>
    <row r="28" spans="1:34" x14ac:dyDescent="0.25">
      <c r="A28" t="s">
        <v>456</v>
      </c>
      <c r="Z28" s="35"/>
    </row>
    <row r="29" spans="1:34" ht="15.75" thickBot="1" x14ac:dyDescent="0.3"/>
    <row r="30" spans="1:34" ht="15.75" thickBot="1" x14ac:dyDescent="0.3">
      <c r="A30" s="3" t="s">
        <v>457</v>
      </c>
      <c r="B30" s="4"/>
      <c r="C30" s="4"/>
      <c r="D30" s="5"/>
      <c r="E30" s="6" t="s">
        <v>433</v>
      </c>
      <c r="F30" s="7"/>
      <c r="G30" s="7"/>
      <c r="H30" s="8"/>
      <c r="I30" s="8"/>
      <c r="J30" s="9"/>
      <c r="K30" s="10" t="s">
        <v>434</v>
      </c>
      <c r="L30" s="11"/>
      <c r="M30" s="11"/>
      <c r="N30" s="8"/>
      <c r="O30" s="8"/>
      <c r="P30" s="9"/>
      <c r="Q30" s="12" t="s">
        <v>435</v>
      </c>
      <c r="R30" s="13"/>
      <c r="S30" s="13"/>
      <c r="T30" s="8"/>
      <c r="U30" s="8"/>
      <c r="V30" s="9"/>
      <c r="W30" s="14" t="s">
        <v>436</v>
      </c>
      <c r="X30" s="15"/>
      <c r="Y30" s="15"/>
      <c r="Z30" s="8"/>
      <c r="AA30" s="8"/>
      <c r="AB30" s="9"/>
      <c r="AC30" s="16" t="s">
        <v>25</v>
      </c>
      <c r="AD30" s="17"/>
      <c r="AE30" s="17"/>
      <c r="AF30" s="8"/>
      <c r="AG30" s="8"/>
      <c r="AH30" s="9"/>
    </row>
    <row r="31" spans="1:34" ht="15.75" thickBot="1" x14ac:dyDescent="0.3">
      <c r="A31" s="18" t="s">
        <v>437</v>
      </c>
      <c r="B31" s="18" t="s">
        <v>12</v>
      </c>
      <c r="C31" s="19" t="s">
        <v>438</v>
      </c>
      <c r="D31" s="19" t="s">
        <v>439</v>
      </c>
      <c r="E31" s="20">
        <v>1</v>
      </c>
      <c r="F31" s="20">
        <v>3</v>
      </c>
      <c r="G31" s="20">
        <v>6</v>
      </c>
      <c r="H31" s="20">
        <v>12</v>
      </c>
      <c r="I31" s="20">
        <v>24</v>
      </c>
      <c r="J31" s="20">
        <v>36</v>
      </c>
      <c r="K31" s="21">
        <v>1</v>
      </c>
      <c r="L31" s="21">
        <v>3</v>
      </c>
      <c r="M31" s="21">
        <v>6</v>
      </c>
      <c r="N31" s="21">
        <v>12</v>
      </c>
      <c r="O31" s="21">
        <v>24</v>
      </c>
      <c r="P31" s="21">
        <v>36</v>
      </c>
      <c r="Q31" s="22">
        <v>1</v>
      </c>
      <c r="R31" s="22">
        <v>3</v>
      </c>
      <c r="S31" s="22">
        <v>6</v>
      </c>
      <c r="T31" s="22">
        <v>12</v>
      </c>
      <c r="U31" s="22">
        <v>24</v>
      </c>
      <c r="V31" s="22">
        <v>36</v>
      </c>
      <c r="W31" s="23">
        <v>1</v>
      </c>
      <c r="X31" s="23">
        <v>3</v>
      </c>
      <c r="Y31" s="23">
        <v>6</v>
      </c>
      <c r="Z31" s="23">
        <v>12</v>
      </c>
      <c r="AA31" s="23">
        <v>24</v>
      </c>
      <c r="AB31" s="23">
        <v>36</v>
      </c>
      <c r="AC31" s="24">
        <v>1</v>
      </c>
      <c r="AD31" s="24">
        <v>3</v>
      </c>
      <c r="AE31" s="24">
        <v>6</v>
      </c>
      <c r="AF31" s="24">
        <v>12</v>
      </c>
      <c r="AG31" s="24">
        <v>24</v>
      </c>
      <c r="AH31" s="24">
        <v>36</v>
      </c>
    </row>
    <row r="32" spans="1:34" ht="16.5" thickTop="1" thickBot="1" x14ac:dyDescent="0.3">
      <c r="A32" s="25" t="s">
        <v>440</v>
      </c>
      <c r="B32" s="26" t="s">
        <v>441</v>
      </c>
      <c r="C32" s="26" t="s">
        <v>458</v>
      </c>
      <c r="D32" s="26" t="s">
        <v>450</v>
      </c>
      <c r="E32" s="27">
        <f t="shared" ref="E32:J32" si="26">E3+400</f>
        <v>1000</v>
      </c>
      <c r="F32" s="27">
        <f t="shared" si="26"/>
        <v>850</v>
      </c>
      <c r="G32" s="27">
        <f t="shared" si="26"/>
        <v>775</v>
      </c>
      <c r="H32" s="27">
        <f t="shared" si="26"/>
        <v>700</v>
      </c>
      <c r="I32" s="27">
        <f t="shared" si="26"/>
        <v>670</v>
      </c>
      <c r="J32" s="27">
        <f t="shared" si="26"/>
        <v>625</v>
      </c>
      <c r="K32" s="28">
        <f t="shared" ref="K32:P32" si="27">K3+500</f>
        <v>1260</v>
      </c>
      <c r="L32" s="28">
        <f t="shared" si="27"/>
        <v>1070</v>
      </c>
      <c r="M32" s="28">
        <f t="shared" si="27"/>
        <v>975</v>
      </c>
      <c r="N32" s="28">
        <f t="shared" si="27"/>
        <v>880</v>
      </c>
      <c r="O32" s="28">
        <f t="shared" si="27"/>
        <v>842</v>
      </c>
      <c r="P32" s="28">
        <f t="shared" si="27"/>
        <v>785</v>
      </c>
      <c r="Q32" s="29">
        <f>K32*Q31</f>
        <v>1260</v>
      </c>
      <c r="R32" s="29">
        <f t="shared" ref="R32:V32" si="28">L32*R31</f>
        <v>3210</v>
      </c>
      <c r="S32" s="29">
        <f t="shared" si="28"/>
        <v>5850</v>
      </c>
      <c r="T32" s="29">
        <f t="shared" si="28"/>
        <v>10560</v>
      </c>
      <c r="U32" s="29">
        <f t="shared" si="28"/>
        <v>20208</v>
      </c>
      <c r="V32" s="29">
        <f t="shared" si="28"/>
        <v>28260</v>
      </c>
      <c r="W32" s="30">
        <f t="shared" ref="W32:AB32" si="29">E32*W31</f>
        <v>1000</v>
      </c>
      <c r="X32" s="30">
        <f t="shared" si="29"/>
        <v>2550</v>
      </c>
      <c r="Y32" s="30">
        <f t="shared" si="29"/>
        <v>4650</v>
      </c>
      <c r="Z32" s="30">
        <f t="shared" si="29"/>
        <v>8400</v>
      </c>
      <c r="AA32" s="30">
        <f t="shared" si="29"/>
        <v>16080</v>
      </c>
      <c r="AB32" s="30">
        <f t="shared" si="29"/>
        <v>22500</v>
      </c>
      <c r="AC32" s="31">
        <f t="shared" ref="AC32:AH32" si="30">Q32-W32</f>
        <v>260</v>
      </c>
      <c r="AD32" s="31">
        <f t="shared" si="30"/>
        <v>660</v>
      </c>
      <c r="AE32" s="31">
        <f t="shared" si="30"/>
        <v>1200</v>
      </c>
      <c r="AF32" s="31">
        <f t="shared" si="30"/>
        <v>2160</v>
      </c>
      <c r="AG32" s="31">
        <f t="shared" si="30"/>
        <v>4128</v>
      </c>
      <c r="AH32" s="31">
        <f t="shared" si="30"/>
        <v>5760</v>
      </c>
    </row>
    <row r="33" spans="1:34" ht="15.75" thickBot="1" x14ac:dyDescent="0.3">
      <c r="A33" s="25" t="s">
        <v>444</v>
      </c>
      <c r="B33" s="26" t="s">
        <v>441</v>
      </c>
      <c r="C33" s="26" t="s">
        <v>458</v>
      </c>
      <c r="D33" s="26" t="s">
        <v>450</v>
      </c>
      <c r="E33" s="27"/>
      <c r="F33" s="27"/>
      <c r="G33" s="27"/>
      <c r="H33" s="27"/>
      <c r="I33" s="27"/>
      <c r="J33" s="27"/>
      <c r="K33" s="34"/>
      <c r="L33" s="34"/>
      <c r="M33" s="34"/>
      <c r="N33" s="34"/>
      <c r="O33" s="34"/>
      <c r="P33" s="34"/>
      <c r="Q33" s="29">
        <v>468</v>
      </c>
      <c r="R33" s="29">
        <v>982.80000000000007</v>
      </c>
      <c r="S33" s="29">
        <v>1825.2000000000003</v>
      </c>
      <c r="T33" s="29">
        <v>3369.5999999999995</v>
      </c>
      <c r="U33" s="29">
        <v>6177.5999999999995</v>
      </c>
      <c r="V33" s="29">
        <v>8424</v>
      </c>
      <c r="W33" s="30" t="s">
        <v>447</v>
      </c>
      <c r="X33" s="30"/>
      <c r="Y33" s="30"/>
      <c r="Z33" s="30" t="s">
        <v>447</v>
      </c>
      <c r="AA33" s="30" t="s">
        <v>447</v>
      </c>
      <c r="AB33" s="30" t="s">
        <v>447</v>
      </c>
      <c r="AC33" s="33" t="s">
        <v>447</v>
      </c>
      <c r="AD33" s="33"/>
      <c r="AE33" s="33"/>
      <c r="AF33" s="33" t="s">
        <v>447</v>
      </c>
      <c r="AG33" s="33" t="s">
        <v>447</v>
      </c>
      <c r="AH33" s="33" t="s">
        <v>447</v>
      </c>
    </row>
    <row r="34" spans="1:34" x14ac:dyDescent="0.25">
      <c r="A34" t="s">
        <v>459</v>
      </c>
      <c r="Z34" s="35"/>
      <c r="AC34">
        <f t="shared" ref="AC34:AH34" si="31">AC32/AC31</f>
        <v>260</v>
      </c>
      <c r="AD34">
        <f t="shared" si="31"/>
        <v>220</v>
      </c>
      <c r="AE34">
        <f t="shared" si="31"/>
        <v>200</v>
      </c>
      <c r="AF34">
        <f t="shared" si="31"/>
        <v>180</v>
      </c>
      <c r="AG34">
        <f t="shared" si="31"/>
        <v>172</v>
      </c>
      <c r="AH34">
        <f t="shared" si="31"/>
        <v>160</v>
      </c>
    </row>
    <row r="35" spans="1:34" ht="15.75" thickBot="1" x14ac:dyDescent="0.3"/>
    <row r="36" spans="1:34" ht="15.75" thickBot="1" x14ac:dyDescent="0.3">
      <c r="A36" s="3" t="s">
        <v>460</v>
      </c>
      <c r="B36" s="4"/>
      <c r="C36" s="4"/>
      <c r="D36" s="5"/>
      <c r="E36" s="6" t="s">
        <v>433</v>
      </c>
      <c r="F36" s="7"/>
      <c r="G36" s="7"/>
      <c r="H36" s="8"/>
      <c r="I36" s="8"/>
      <c r="J36" s="9"/>
      <c r="K36" s="10" t="s">
        <v>434</v>
      </c>
      <c r="L36" s="11"/>
      <c r="M36" s="11"/>
      <c r="N36" s="8"/>
      <c r="O36" s="8"/>
      <c r="P36" s="9"/>
      <c r="Q36" s="12" t="s">
        <v>435</v>
      </c>
      <c r="R36" s="13"/>
      <c r="S36" s="13"/>
      <c r="T36" s="8"/>
      <c r="U36" s="8"/>
      <c r="V36" s="9"/>
      <c r="W36" s="14" t="s">
        <v>436</v>
      </c>
      <c r="X36" s="15"/>
      <c r="Y36" s="15"/>
      <c r="Z36" s="8"/>
      <c r="AA36" s="8"/>
      <c r="AB36" s="9"/>
      <c r="AC36" s="16" t="s">
        <v>25</v>
      </c>
      <c r="AD36" s="17"/>
      <c r="AE36" s="17"/>
      <c r="AF36" s="8"/>
      <c r="AG36" s="8"/>
      <c r="AH36" s="9"/>
    </row>
    <row r="37" spans="1:34" ht="15.75" thickBot="1" x14ac:dyDescent="0.3">
      <c r="A37" s="18" t="s">
        <v>437</v>
      </c>
      <c r="B37" s="18" t="s">
        <v>12</v>
      </c>
      <c r="C37" s="19" t="s">
        <v>438</v>
      </c>
      <c r="D37" s="19" t="s">
        <v>439</v>
      </c>
      <c r="E37" s="20">
        <v>1</v>
      </c>
      <c r="F37" s="20">
        <v>3</v>
      </c>
      <c r="G37" s="20">
        <v>6</v>
      </c>
      <c r="H37" s="20">
        <v>12</v>
      </c>
      <c r="I37" s="20">
        <v>24</v>
      </c>
      <c r="J37" s="20">
        <v>36</v>
      </c>
      <c r="K37" s="21">
        <v>1</v>
      </c>
      <c r="L37" s="21">
        <v>3</v>
      </c>
      <c r="M37" s="21">
        <v>6</v>
      </c>
      <c r="N37" s="21">
        <v>12</v>
      </c>
      <c r="O37" s="21">
        <v>24</v>
      </c>
      <c r="P37" s="21">
        <v>36</v>
      </c>
      <c r="Q37" s="22">
        <v>1</v>
      </c>
      <c r="R37" s="22">
        <v>3</v>
      </c>
      <c r="S37" s="22">
        <v>6</v>
      </c>
      <c r="T37" s="22">
        <v>12</v>
      </c>
      <c r="U37" s="22">
        <v>24</v>
      </c>
      <c r="V37" s="22">
        <v>36</v>
      </c>
      <c r="W37" s="23">
        <v>1</v>
      </c>
      <c r="X37" s="23">
        <v>3</v>
      </c>
      <c r="Y37" s="23">
        <v>6</v>
      </c>
      <c r="Z37" s="23">
        <v>12</v>
      </c>
      <c r="AA37" s="23">
        <v>24</v>
      </c>
      <c r="AB37" s="23">
        <v>36</v>
      </c>
      <c r="AC37" s="24">
        <v>1</v>
      </c>
      <c r="AD37" s="24">
        <v>3</v>
      </c>
      <c r="AE37" s="24">
        <v>6</v>
      </c>
      <c r="AF37" s="24">
        <v>12</v>
      </c>
      <c r="AG37" s="24">
        <v>24</v>
      </c>
      <c r="AH37" s="24">
        <v>36</v>
      </c>
    </row>
    <row r="38" spans="1:34" ht="16.5" thickTop="1" thickBot="1" x14ac:dyDescent="0.3">
      <c r="A38" s="25" t="s">
        <v>440</v>
      </c>
      <c r="B38" s="26" t="s">
        <v>461</v>
      </c>
      <c r="C38" s="26" t="s">
        <v>442</v>
      </c>
      <c r="D38" s="26" t="s">
        <v>443</v>
      </c>
      <c r="E38" s="27">
        <f t="shared" ref="E38:J38" si="32">E3+50</f>
        <v>650</v>
      </c>
      <c r="F38" s="27">
        <f t="shared" si="32"/>
        <v>500</v>
      </c>
      <c r="G38" s="27">
        <f t="shared" si="32"/>
        <v>425</v>
      </c>
      <c r="H38" s="27">
        <f t="shared" si="32"/>
        <v>350</v>
      </c>
      <c r="I38" s="27">
        <f t="shared" si="32"/>
        <v>320</v>
      </c>
      <c r="J38" s="27">
        <f t="shared" si="32"/>
        <v>275</v>
      </c>
      <c r="K38" s="28">
        <f t="shared" ref="K38:P38" si="33">K3+62.5</f>
        <v>822.5</v>
      </c>
      <c r="L38" s="28">
        <f t="shared" si="33"/>
        <v>632.5</v>
      </c>
      <c r="M38" s="28">
        <f t="shared" si="33"/>
        <v>537.5</v>
      </c>
      <c r="N38" s="28">
        <f t="shared" si="33"/>
        <v>442.5</v>
      </c>
      <c r="O38" s="28">
        <f t="shared" si="33"/>
        <v>404.49999999999994</v>
      </c>
      <c r="P38" s="28">
        <f t="shared" si="33"/>
        <v>347.5</v>
      </c>
      <c r="Q38" s="29">
        <f>K38*Q37</f>
        <v>822.5</v>
      </c>
      <c r="R38" s="29">
        <f t="shared" ref="R38:V38" si="34">L38*R37</f>
        <v>1897.5</v>
      </c>
      <c r="S38" s="29">
        <f t="shared" si="34"/>
        <v>3225</v>
      </c>
      <c r="T38" s="29">
        <f t="shared" si="34"/>
        <v>5310</v>
      </c>
      <c r="U38" s="29">
        <f t="shared" si="34"/>
        <v>9707.9999999999982</v>
      </c>
      <c r="V38" s="29">
        <f t="shared" si="34"/>
        <v>12510</v>
      </c>
      <c r="W38" s="30">
        <f t="shared" ref="W38:AB38" si="35">E38*W37</f>
        <v>650</v>
      </c>
      <c r="X38" s="30">
        <f t="shared" si="35"/>
        <v>1500</v>
      </c>
      <c r="Y38" s="30">
        <f t="shared" si="35"/>
        <v>2550</v>
      </c>
      <c r="Z38" s="30">
        <f t="shared" si="35"/>
        <v>4200</v>
      </c>
      <c r="AA38" s="30">
        <f t="shared" si="35"/>
        <v>7680</v>
      </c>
      <c r="AB38" s="30">
        <f t="shared" si="35"/>
        <v>9900</v>
      </c>
      <c r="AC38" s="31">
        <f t="shared" ref="AC38:AH38" si="36">Q38-W38</f>
        <v>172.5</v>
      </c>
      <c r="AD38" s="31">
        <f t="shared" si="36"/>
        <v>397.5</v>
      </c>
      <c r="AE38" s="31">
        <f t="shared" si="36"/>
        <v>675</v>
      </c>
      <c r="AF38" s="31">
        <f t="shared" si="36"/>
        <v>1110</v>
      </c>
      <c r="AG38" s="31">
        <f t="shared" si="36"/>
        <v>2027.9999999999982</v>
      </c>
      <c r="AH38" s="31">
        <f t="shared" si="36"/>
        <v>2610</v>
      </c>
    </row>
    <row r="39" spans="1:34" ht="15.75" thickBot="1" x14ac:dyDescent="0.3">
      <c r="A39" s="25" t="s">
        <v>444</v>
      </c>
      <c r="B39" s="26" t="s">
        <v>461</v>
      </c>
      <c r="C39" s="26" t="s">
        <v>442</v>
      </c>
      <c r="D39" s="26" t="s">
        <v>443</v>
      </c>
      <c r="E39" s="27"/>
      <c r="F39" s="27"/>
      <c r="G39" s="27"/>
      <c r="H39" s="27"/>
      <c r="I39" s="27"/>
      <c r="J39" s="27"/>
      <c r="K39" s="34"/>
      <c r="L39" s="34"/>
      <c r="M39" s="34"/>
      <c r="N39" s="34"/>
      <c r="O39" s="34"/>
      <c r="P39" s="34"/>
      <c r="Q39" s="29">
        <v>468</v>
      </c>
      <c r="R39" s="29">
        <v>982.80000000000007</v>
      </c>
      <c r="S39" s="29">
        <v>1825.2000000000003</v>
      </c>
      <c r="T39" s="29">
        <v>3369.5999999999995</v>
      </c>
      <c r="U39" s="29">
        <v>6177.5999999999995</v>
      </c>
      <c r="V39" s="29">
        <v>8424</v>
      </c>
      <c r="W39" s="30" t="s">
        <v>447</v>
      </c>
      <c r="X39" s="30"/>
      <c r="Y39" s="30"/>
      <c r="Z39" s="30" t="s">
        <v>447</v>
      </c>
      <c r="AA39" s="30" t="s">
        <v>447</v>
      </c>
      <c r="AB39" s="30" t="s">
        <v>447</v>
      </c>
      <c r="AC39" s="33" t="s">
        <v>447</v>
      </c>
      <c r="AD39" s="33"/>
      <c r="AE39" s="33"/>
      <c r="AF39" s="33" t="s">
        <v>447</v>
      </c>
      <c r="AG39" s="33" t="s">
        <v>447</v>
      </c>
      <c r="AH39" s="33" t="s">
        <v>447</v>
      </c>
    </row>
    <row r="40" spans="1:34" x14ac:dyDescent="0.25">
      <c r="A40" t="s">
        <v>462</v>
      </c>
      <c r="Z40" s="35"/>
      <c r="AC40">
        <f t="shared" ref="AC40:AH40" si="37">AC38/AC37</f>
        <v>172.5</v>
      </c>
      <c r="AD40">
        <f t="shared" si="37"/>
        <v>132.5</v>
      </c>
      <c r="AE40">
        <f t="shared" si="37"/>
        <v>112.5</v>
      </c>
      <c r="AF40">
        <f t="shared" si="37"/>
        <v>92.5</v>
      </c>
      <c r="AG40">
        <f t="shared" si="37"/>
        <v>84.499999999999929</v>
      </c>
      <c r="AH40">
        <f t="shared" si="37"/>
        <v>72.5</v>
      </c>
    </row>
    <row r="41" spans="1:34" ht="15.75" thickBot="1" x14ac:dyDescent="0.3"/>
    <row r="42" spans="1:34" ht="15.75" thickBot="1" x14ac:dyDescent="0.3">
      <c r="A42" s="3" t="s">
        <v>463</v>
      </c>
      <c r="B42" s="4"/>
      <c r="C42" s="4"/>
      <c r="D42" s="5"/>
      <c r="E42" s="6" t="s">
        <v>433</v>
      </c>
      <c r="F42" s="7"/>
      <c r="G42" s="7"/>
      <c r="H42" s="8"/>
      <c r="I42" s="8"/>
      <c r="J42" s="9"/>
      <c r="K42" s="10" t="s">
        <v>434</v>
      </c>
      <c r="L42" s="11"/>
      <c r="M42" s="11"/>
      <c r="N42" s="8"/>
      <c r="O42" s="8"/>
      <c r="P42" s="9"/>
      <c r="Q42" s="12" t="s">
        <v>435</v>
      </c>
      <c r="R42" s="13"/>
      <c r="S42" s="13"/>
      <c r="T42" s="8"/>
      <c r="U42" s="8"/>
      <c r="V42" s="9"/>
      <c r="W42" s="14" t="s">
        <v>436</v>
      </c>
      <c r="X42" s="15"/>
      <c r="Y42" s="15"/>
      <c r="Z42" s="8"/>
      <c r="AA42" s="8"/>
      <c r="AB42" s="9"/>
      <c r="AC42" s="16" t="s">
        <v>25</v>
      </c>
      <c r="AD42" s="17"/>
      <c r="AE42" s="17"/>
      <c r="AF42" s="8"/>
      <c r="AG42" s="8"/>
      <c r="AH42" s="9"/>
    </row>
    <row r="43" spans="1:34" ht="15.75" thickBot="1" x14ac:dyDescent="0.3">
      <c r="A43" s="18" t="s">
        <v>437</v>
      </c>
      <c r="B43" s="18" t="s">
        <v>12</v>
      </c>
      <c r="C43" s="19" t="s">
        <v>438</v>
      </c>
      <c r="D43" s="19" t="s">
        <v>439</v>
      </c>
      <c r="E43" s="20">
        <v>1</v>
      </c>
      <c r="F43" s="20">
        <v>3</v>
      </c>
      <c r="G43" s="20">
        <v>6</v>
      </c>
      <c r="H43" s="20">
        <v>12</v>
      </c>
      <c r="I43" s="20">
        <v>24</v>
      </c>
      <c r="J43" s="20">
        <v>36</v>
      </c>
      <c r="K43" s="21">
        <v>1</v>
      </c>
      <c r="L43" s="21">
        <v>3</v>
      </c>
      <c r="M43" s="21">
        <v>6</v>
      </c>
      <c r="N43" s="21">
        <v>12</v>
      </c>
      <c r="O43" s="21">
        <v>24</v>
      </c>
      <c r="P43" s="21">
        <v>36</v>
      </c>
      <c r="Q43" s="22">
        <v>1</v>
      </c>
      <c r="R43" s="22">
        <v>3</v>
      </c>
      <c r="S43" s="22">
        <v>6</v>
      </c>
      <c r="T43" s="22">
        <v>12</v>
      </c>
      <c r="U43" s="22">
        <v>24</v>
      </c>
      <c r="V43" s="22">
        <v>36</v>
      </c>
      <c r="W43" s="23">
        <v>1</v>
      </c>
      <c r="X43" s="23">
        <v>3</v>
      </c>
      <c r="Y43" s="23">
        <v>6</v>
      </c>
      <c r="Z43" s="23">
        <v>12</v>
      </c>
      <c r="AA43" s="23">
        <v>24</v>
      </c>
      <c r="AB43" s="23">
        <v>36</v>
      </c>
      <c r="AC43" s="24">
        <v>1</v>
      </c>
      <c r="AD43" s="24">
        <v>3</v>
      </c>
      <c r="AE43" s="24">
        <v>6</v>
      </c>
      <c r="AF43" s="24">
        <v>12</v>
      </c>
      <c r="AG43" s="24">
        <v>24</v>
      </c>
      <c r="AH43" s="24">
        <v>36</v>
      </c>
    </row>
    <row r="44" spans="1:34" ht="16.5" thickTop="1" thickBot="1" x14ac:dyDescent="0.3">
      <c r="A44" s="25" t="s">
        <v>440</v>
      </c>
      <c r="B44" s="26" t="s">
        <v>461</v>
      </c>
      <c r="C44" s="26" t="s">
        <v>442</v>
      </c>
      <c r="D44" s="26" t="s">
        <v>446</v>
      </c>
      <c r="E44" s="27">
        <f t="shared" ref="E44:J44" si="38">E3+150</f>
        <v>750</v>
      </c>
      <c r="F44" s="27">
        <f t="shared" si="38"/>
        <v>600</v>
      </c>
      <c r="G44" s="27">
        <f t="shared" si="38"/>
        <v>525</v>
      </c>
      <c r="H44" s="27">
        <f t="shared" si="38"/>
        <v>450</v>
      </c>
      <c r="I44" s="27">
        <f t="shared" si="38"/>
        <v>420</v>
      </c>
      <c r="J44" s="27">
        <f t="shared" si="38"/>
        <v>375</v>
      </c>
      <c r="K44" s="28">
        <f t="shared" ref="K44:P44" si="39">K3+187.5</f>
        <v>947.5</v>
      </c>
      <c r="L44" s="28">
        <f t="shared" si="39"/>
        <v>757.5</v>
      </c>
      <c r="M44" s="28">
        <f t="shared" si="39"/>
        <v>662.5</v>
      </c>
      <c r="N44" s="28">
        <f t="shared" si="39"/>
        <v>567.5</v>
      </c>
      <c r="O44" s="28">
        <f t="shared" si="39"/>
        <v>529.5</v>
      </c>
      <c r="P44" s="28">
        <f t="shared" si="39"/>
        <v>472.5</v>
      </c>
      <c r="Q44" s="29">
        <f>K44*Q43</f>
        <v>947.5</v>
      </c>
      <c r="R44" s="29">
        <f t="shared" ref="R44:V44" si="40">L44*R43</f>
        <v>2272.5</v>
      </c>
      <c r="S44" s="29">
        <f t="shared" si="40"/>
        <v>3975</v>
      </c>
      <c r="T44" s="29">
        <f t="shared" si="40"/>
        <v>6810</v>
      </c>
      <c r="U44" s="29">
        <f t="shared" si="40"/>
        <v>12708</v>
      </c>
      <c r="V44" s="29">
        <f t="shared" si="40"/>
        <v>17010</v>
      </c>
      <c r="W44" s="30">
        <f t="shared" ref="W44:AB44" si="41">E44*W43</f>
        <v>750</v>
      </c>
      <c r="X44" s="30">
        <f t="shared" si="41"/>
        <v>1800</v>
      </c>
      <c r="Y44" s="30">
        <f t="shared" si="41"/>
        <v>3150</v>
      </c>
      <c r="Z44" s="30">
        <f t="shared" si="41"/>
        <v>5400</v>
      </c>
      <c r="AA44" s="30">
        <f t="shared" si="41"/>
        <v>10080</v>
      </c>
      <c r="AB44" s="30">
        <f t="shared" si="41"/>
        <v>13500</v>
      </c>
      <c r="AC44" s="31">
        <f t="shared" ref="AC44:AH44" si="42">Q44-W44</f>
        <v>197.5</v>
      </c>
      <c r="AD44" s="31">
        <f t="shared" si="42"/>
        <v>472.5</v>
      </c>
      <c r="AE44" s="31">
        <f t="shared" si="42"/>
        <v>825</v>
      </c>
      <c r="AF44" s="31">
        <f t="shared" si="42"/>
        <v>1410</v>
      </c>
      <c r="AG44" s="31">
        <f t="shared" si="42"/>
        <v>2628</v>
      </c>
      <c r="AH44" s="31">
        <f t="shared" si="42"/>
        <v>3510</v>
      </c>
    </row>
    <row r="45" spans="1:34" ht="15.75" thickBot="1" x14ac:dyDescent="0.3">
      <c r="A45" s="25" t="s">
        <v>444</v>
      </c>
      <c r="B45" s="26" t="s">
        <v>461</v>
      </c>
      <c r="C45" s="26" t="s">
        <v>442</v>
      </c>
      <c r="D45" s="26" t="s">
        <v>446</v>
      </c>
      <c r="E45" s="27"/>
      <c r="F45" s="27"/>
      <c r="G45" s="27"/>
      <c r="H45" s="27"/>
      <c r="I45" s="27"/>
      <c r="J45" s="27"/>
      <c r="K45" s="34"/>
      <c r="L45" s="34"/>
      <c r="M45" s="34"/>
      <c r="N45" s="34"/>
      <c r="O45" s="34"/>
      <c r="P45" s="34"/>
      <c r="Q45" s="29">
        <v>468</v>
      </c>
      <c r="R45" s="29">
        <v>982.80000000000007</v>
      </c>
      <c r="S45" s="29">
        <v>1825.2000000000003</v>
      </c>
      <c r="T45" s="29">
        <v>3369.5999999999995</v>
      </c>
      <c r="U45" s="29">
        <v>6177.5999999999995</v>
      </c>
      <c r="V45" s="29">
        <v>8424</v>
      </c>
      <c r="W45" s="30" t="s">
        <v>447</v>
      </c>
      <c r="X45" s="30"/>
      <c r="Y45" s="30"/>
      <c r="Z45" s="30" t="s">
        <v>447</v>
      </c>
      <c r="AA45" s="30" t="s">
        <v>447</v>
      </c>
      <c r="AB45" s="30" t="s">
        <v>447</v>
      </c>
      <c r="AC45" s="33" t="s">
        <v>447</v>
      </c>
      <c r="AD45" s="33"/>
      <c r="AE45" s="33"/>
      <c r="AF45" s="33" t="s">
        <v>447</v>
      </c>
      <c r="AG45" s="33" t="s">
        <v>447</v>
      </c>
      <c r="AH45" s="33" t="s">
        <v>447</v>
      </c>
    </row>
    <row r="46" spans="1:34" x14ac:dyDescent="0.25">
      <c r="A46" t="s">
        <v>464</v>
      </c>
      <c r="Z46" s="35"/>
    </row>
    <row r="47" spans="1:34" ht="15.75" thickBot="1" x14ac:dyDescent="0.3"/>
    <row r="48" spans="1:34" ht="15.75" thickBot="1" x14ac:dyDescent="0.3">
      <c r="A48" s="3" t="s">
        <v>465</v>
      </c>
      <c r="B48" s="4"/>
      <c r="C48" s="4"/>
      <c r="D48" s="5"/>
      <c r="E48" s="6" t="s">
        <v>433</v>
      </c>
      <c r="F48" s="7"/>
      <c r="G48" s="7"/>
      <c r="H48" s="8"/>
      <c r="I48" s="8"/>
      <c r="J48" s="9"/>
      <c r="K48" s="10" t="s">
        <v>434</v>
      </c>
      <c r="L48" s="11"/>
      <c r="M48" s="11"/>
      <c r="N48" s="8"/>
      <c r="O48" s="8"/>
      <c r="P48" s="9"/>
      <c r="Q48" s="12" t="s">
        <v>435</v>
      </c>
      <c r="R48" s="13"/>
      <c r="S48" s="13"/>
      <c r="T48" s="8"/>
      <c r="U48" s="8"/>
      <c r="V48" s="9"/>
      <c r="W48" s="14" t="s">
        <v>436</v>
      </c>
      <c r="X48" s="15"/>
      <c r="Y48" s="15"/>
      <c r="Z48" s="8"/>
      <c r="AA48" s="8"/>
      <c r="AB48" s="9"/>
      <c r="AC48" s="16" t="s">
        <v>25</v>
      </c>
      <c r="AD48" s="17"/>
      <c r="AE48" s="17"/>
      <c r="AF48" s="8"/>
      <c r="AG48" s="8"/>
      <c r="AH48" s="9"/>
    </row>
    <row r="49" spans="1:34" ht="15.75" thickBot="1" x14ac:dyDescent="0.3">
      <c r="A49" s="18" t="s">
        <v>437</v>
      </c>
      <c r="B49" s="18" t="s">
        <v>12</v>
      </c>
      <c r="C49" s="19" t="s">
        <v>438</v>
      </c>
      <c r="D49" s="19" t="s">
        <v>439</v>
      </c>
      <c r="E49" s="20">
        <v>1</v>
      </c>
      <c r="F49" s="20">
        <v>3</v>
      </c>
      <c r="G49" s="20">
        <v>6</v>
      </c>
      <c r="H49" s="20">
        <v>12</v>
      </c>
      <c r="I49" s="20">
        <v>24</v>
      </c>
      <c r="J49" s="20">
        <v>36</v>
      </c>
      <c r="K49" s="21">
        <v>1</v>
      </c>
      <c r="L49" s="21">
        <v>3</v>
      </c>
      <c r="M49" s="21">
        <v>6</v>
      </c>
      <c r="N49" s="21">
        <v>12</v>
      </c>
      <c r="O49" s="21">
        <v>24</v>
      </c>
      <c r="P49" s="21">
        <v>36</v>
      </c>
      <c r="Q49" s="22">
        <v>1</v>
      </c>
      <c r="R49" s="22">
        <v>3</v>
      </c>
      <c r="S49" s="22">
        <v>6</v>
      </c>
      <c r="T49" s="22">
        <v>12</v>
      </c>
      <c r="U49" s="22">
        <v>24</v>
      </c>
      <c r="V49" s="22">
        <v>36</v>
      </c>
      <c r="W49" s="23">
        <v>1</v>
      </c>
      <c r="X49" s="23">
        <v>3</v>
      </c>
      <c r="Y49" s="23">
        <v>6</v>
      </c>
      <c r="Z49" s="23">
        <v>12</v>
      </c>
      <c r="AA49" s="23">
        <v>24</v>
      </c>
      <c r="AB49" s="23">
        <v>36</v>
      </c>
      <c r="AC49" s="24">
        <v>1</v>
      </c>
      <c r="AD49" s="24">
        <v>3</v>
      </c>
      <c r="AE49" s="24">
        <v>6</v>
      </c>
      <c r="AF49" s="24">
        <v>12</v>
      </c>
      <c r="AG49" s="24">
        <v>24</v>
      </c>
      <c r="AH49" s="24">
        <v>36</v>
      </c>
    </row>
    <row r="50" spans="1:34" ht="16.5" thickTop="1" thickBot="1" x14ac:dyDescent="0.3">
      <c r="A50" s="25" t="s">
        <v>440</v>
      </c>
      <c r="B50" s="26" t="s">
        <v>461</v>
      </c>
      <c r="C50" s="26" t="s">
        <v>453</v>
      </c>
      <c r="D50" s="26" t="s">
        <v>443</v>
      </c>
      <c r="E50" s="27">
        <f t="shared" ref="E50:J50" si="43">E3+150</f>
        <v>750</v>
      </c>
      <c r="F50" s="27">
        <f t="shared" si="43"/>
        <v>600</v>
      </c>
      <c r="G50" s="27">
        <f t="shared" si="43"/>
        <v>525</v>
      </c>
      <c r="H50" s="27">
        <f t="shared" si="43"/>
        <v>450</v>
      </c>
      <c r="I50" s="27">
        <f t="shared" si="43"/>
        <v>420</v>
      </c>
      <c r="J50" s="27">
        <f t="shared" si="43"/>
        <v>375</v>
      </c>
      <c r="K50" s="28">
        <f t="shared" ref="K50:P50" si="44">K3+187.5</f>
        <v>947.5</v>
      </c>
      <c r="L50" s="28">
        <f t="shared" si="44"/>
        <v>757.5</v>
      </c>
      <c r="M50" s="28">
        <f t="shared" si="44"/>
        <v>662.5</v>
      </c>
      <c r="N50" s="28">
        <f t="shared" si="44"/>
        <v>567.5</v>
      </c>
      <c r="O50" s="28">
        <f t="shared" si="44"/>
        <v>529.5</v>
      </c>
      <c r="P50" s="28">
        <f t="shared" si="44"/>
        <v>472.5</v>
      </c>
      <c r="Q50" s="29">
        <f>K50*Q49</f>
        <v>947.5</v>
      </c>
      <c r="R50" s="29">
        <f t="shared" ref="R50:V50" si="45">L50*R49</f>
        <v>2272.5</v>
      </c>
      <c r="S50" s="29">
        <f t="shared" si="45"/>
        <v>3975</v>
      </c>
      <c r="T50" s="29">
        <f t="shared" si="45"/>
        <v>6810</v>
      </c>
      <c r="U50" s="29">
        <f t="shared" si="45"/>
        <v>12708</v>
      </c>
      <c r="V50" s="29">
        <f t="shared" si="45"/>
        <v>17010</v>
      </c>
      <c r="W50" s="30">
        <f t="shared" ref="W50:AB50" si="46">E50*W49</f>
        <v>750</v>
      </c>
      <c r="X50" s="30">
        <f t="shared" si="46"/>
        <v>1800</v>
      </c>
      <c r="Y50" s="30">
        <f t="shared" si="46"/>
        <v>3150</v>
      </c>
      <c r="Z50" s="30">
        <f t="shared" si="46"/>
        <v>5400</v>
      </c>
      <c r="AA50" s="30">
        <f t="shared" si="46"/>
        <v>10080</v>
      </c>
      <c r="AB50" s="30">
        <f t="shared" si="46"/>
        <v>13500</v>
      </c>
      <c r="AC50" s="31">
        <f t="shared" ref="AC50:AH50" si="47">Q50-W50</f>
        <v>197.5</v>
      </c>
      <c r="AD50" s="31">
        <f t="shared" si="47"/>
        <v>472.5</v>
      </c>
      <c r="AE50" s="31">
        <f t="shared" si="47"/>
        <v>825</v>
      </c>
      <c r="AF50" s="31">
        <f t="shared" si="47"/>
        <v>1410</v>
      </c>
      <c r="AG50" s="31">
        <f t="shared" si="47"/>
        <v>2628</v>
      </c>
      <c r="AH50" s="31">
        <f t="shared" si="47"/>
        <v>3510</v>
      </c>
    </row>
    <row r="51" spans="1:34" ht="15.75" thickBot="1" x14ac:dyDescent="0.3">
      <c r="A51" s="25" t="s">
        <v>444</v>
      </c>
      <c r="B51" s="26" t="s">
        <v>461</v>
      </c>
      <c r="C51" s="26" t="s">
        <v>453</v>
      </c>
      <c r="D51" s="26" t="s">
        <v>443</v>
      </c>
      <c r="E51" s="27"/>
      <c r="F51" s="27"/>
      <c r="G51" s="27"/>
      <c r="H51" s="27"/>
      <c r="I51" s="27"/>
      <c r="J51" s="27"/>
      <c r="K51" s="34"/>
      <c r="L51" s="34"/>
      <c r="M51" s="34"/>
      <c r="N51" s="34"/>
      <c r="O51" s="34"/>
      <c r="P51" s="34"/>
      <c r="Q51" s="29">
        <v>468</v>
      </c>
      <c r="R51" s="29">
        <v>982.80000000000007</v>
      </c>
      <c r="S51" s="29">
        <v>1825.2000000000003</v>
      </c>
      <c r="T51" s="29">
        <v>3369.5999999999995</v>
      </c>
      <c r="U51" s="29">
        <v>6177.5999999999995</v>
      </c>
      <c r="V51" s="29">
        <v>8424</v>
      </c>
      <c r="W51" s="30" t="s">
        <v>447</v>
      </c>
      <c r="X51" s="30"/>
      <c r="Y51" s="30"/>
      <c r="Z51" s="30" t="s">
        <v>447</v>
      </c>
      <c r="AA51" s="30" t="s">
        <v>447</v>
      </c>
      <c r="AB51" s="30" t="s">
        <v>447</v>
      </c>
      <c r="AC51" s="33" t="s">
        <v>447</v>
      </c>
      <c r="AD51" s="33"/>
      <c r="AE51" s="33"/>
      <c r="AF51" s="33" t="s">
        <v>447</v>
      </c>
      <c r="AG51" s="33" t="s">
        <v>447</v>
      </c>
      <c r="AH51" s="33" t="s">
        <v>447</v>
      </c>
    </row>
    <row r="52" spans="1:34" x14ac:dyDescent="0.25">
      <c r="A52" t="s">
        <v>466</v>
      </c>
      <c r="Z52" s="35"/>
    </row>
    <row r="53" spans="1:34" ht="15.75" thickBot="1" x14ac:dyDescent="0.3"/>
    <row r="54" spans="1:34" ht="15.75" thickBot="1" x14ac:dyDescent="0.3">
      <c r="A54" s="3" t="s">
        <v>467</v>
      </c>
      <c r="B54" s="4"/>
      <c r="C54" s="4"/>
      <c r="D54" s="5"/>
      <c r="E54" s="6" t="s">
        <v>433</v>
      </c>
      <c r="F54" s="7"/>
      <c r="G54" s="7"/>
      <c r="H54" s="8"/>
      <c r="I54" s="8"/>
      <c r="J54" s="9"/>
      <c r="K54" s="10" t="s">
        <v>434</v>
      </c>
      <c r="L54" s="11"/>
      <c r="M54" s="11"/>
      <c r="N54" s="8"/>
      <c r="O54" s="8"/>
      <c r="P54" s="9"/>
      <c r="Q54" s="12" t="s">
        <v>435</v>
      </c>
      <c r="R54" s="13"/>
      <c r="S54" s="13"/>
      <c r="T54" s="8"/>
      <c r="U54" s="8"/>
      <c r="V54" s="9"/>
      <c r="W54" s="14" t="s">
        <v>436</v>
      </c>
      <c r="X54" s="15"/>
      <c r="Y54" s="15"/>
      <c r="Z54" s="8"/>
      <c r="AA54" s="8"/>
      <c r="AB54" s="9"/>
      <c r="AC54" s="16" t="s">
        <v>25</v>
      </c>
      <c r="AD54" s="17"/>
      <c r="AE54" s="17"/>
      <c r="AF54" s="8"/>
      <c r="AG54" s="8"/>
      <c r="AH54" s="9"/>
    </row>
    <row r="55" spans="1:34" ht="15.75" thickBot="1" x14ac:dyDescent="0.3">
      <c r="A55" s="18" t="s">
        <v>437</v>
      </c>
      <c r="B55" s="18" t="s">
        <v>12</v>
      </c>
      <c r="C55" s="19" t="s">
        <v>438</v>
      </c>
      <c r="D55" s="19" t="s">
        <v>439</v>
      </c>
      <c r="E55" s="20">
        <v>1</v>
      </c>
      <c r="F55" s="20">
        <v>3</v>
      </c>
      <c r="G55" s="20">
        <v>6</v>
      </c>
      <c r="H55" s="20">
        <v>12</v>
      </c>
      <c r="I55" s="20">
        <v>24</v>
      </c>
      <c r="J55" s="20">
        <v>36</v>
      </c>
      <c r="K55" s="21">
        <v>1</v>
      </c>
      <c r="L55" s="21">
        <v>3</v>
      </c>
      <c r="M55" s="21">
        <v>6</v>
      </c>
      <c r="N55" s="21">
        <v>12</v>
      </c>
      <c r="O55" s="21">
        <v>24</v>
      </c>
      <c r="P55" s="21">
        <v>36</v>
      </c>
      <c r="Q55" s="22">
        <v>1</v>
      </c>
      <c r="R55" s="22">
        <v>3</v>
      </c>
      <c r="S55" s="22">
        <v>6</v>
      </c>
      <c r="T55" s="22">
        <v>12</v>
      </c>
      <c r="U55" s="22">
        <v>24</v>
      </c>
      <c r="V55" s="22">
        <v>36</v>
      </c>
      <c r="W55" s="23">
        <v>1</v>
      </c>
      <c r="X55" s="23">
        <v>3</v>
      </c>
      <c r="Y55" s="23">
        <v>6</v>
      </c>
      <c r="Z55" s="23">
        <v>12</v>
      </c>
      <c r="AA55" s="23">
        <v>24</v>
      </c>
      <c r="AB55" s="23">
        <v>36</v>
      </c>
      <c r="AC55" s="24">
        <v>1</v>
      </c>
      <c r="AD55" s="24">
        <v>3</v>
      </c>
      <c r="AE55" s="24">
        <v>6</v>
      </c>
      <c r="AF55" s="24">
        <v>12</v>
      </c>
      <c r="AG55" s="24">
        <v>24</v>
      </c>
      <c r="AH55" s="24">
        <v>36</v>
      </c>
    </row>
    <row r="56" spans="1:34" ht="16.5" thickTop="1" thickBot="1" x14ac:dyDescent="0.3">
      <c r="A56" s="25" t="s">
        <v>440</v>
      </c>
      <c r="B56" s="26" t="s">
        <v>461</v>
      </c>
      <c r="C56" s="26" t="s">
        <v>453</v>
      </c>
      <c r="D56" s="26" t="s">
        <v>446</v>
      </c>
      <c r="E56" s="27">
        <f t="shared" ref="E56:J56" si="48">E3+250</f>
        <v>850</v>
      </c>
      <c r="F56" s="27">
        <f t="shared" si="48"/>
        <v>700</v>
      </c>
      <c r="G56" s="27">
        <f t="shared" si="48"/>
        <v>625</v>
      </c>
      <c r="H56" s="27">
        <f t="shared" si="48"/>
        <v>550</v>
      </c>
      <c r="I56" s="27">
        <f t="shared" si="48"/>
        <v>520</v>
      </c>
      <c r="J56" s="27">
        <f t="shared" si="48"/>
        <v>475</v>
      </c>
      <c r="K56" s="28">
        <f t="shared" ref="K56:P56" si="49">K3+312.5</f>
        <v>1072.5</v>
      </c>
      <c r="L56" s="28">
        <f t="shared" si="49"/>
        <v>882.5</v>
      </c>
      <c r="M56" s="28">
        <f t="shared" si="49"/>
        <v>787.5</v>
      </c>
      <c r="N56" s="28">
        <f t="shared" si="49"/>
        <v>692.5</v>
      </c>
      <c r="O56" s="28">
        <f t="shared" si="49"/>
        <v>654.5</v>
      </c>
      <c r="P56" s="28">
        <f t="shared" si="49"/>
        <v>597.5</v>
      </c>
      <c r="Q56" s="29">
        <f>K56*Q55</f>
        <v>1072.5</v>
      </c>
      <c r="R56" s="29">
        <f t="shared" ref="R56:V56" si="50">L56*R55</f>
        <v>2647.5</v>
      </c>
      <c r="S56" s="29">
        <f t="shared" si="50"/>
        <v>4725</v>
      </c>
      <c r="T56" s="29">
        <f t="shared" si="50"/>
        <v>8310</v>
      </c>
      <c r="U56" s="29">
        <f t="shared" si="50"/>
        <v>15708</v>
      </c>
      <c r="V56" s="29">
        <f t="shared" si="50"/>
        <v>21510</v>
      </c>
      <c r="W56" s="30">
        <f t="shared" ref="W56:AB56" si="51">E56*W55</f>
        <v>850</v>
      </c>
      <c r="X56" s="30">
        <f t="shared" si="51"/>
        <v>2100</v>
      </c>
      <c r="Y56" s="30">
        <f t="shared" si="51"/>
        <v>3750</v>
      </c>
      <c r="Z56" s="30">
        <f t="shared" si="51"/>
        <v>6600</v>
      </c>
      <c r="AA56" s="30">
        <f t="shared" si="51"/>
        <v>12480</v>
      </c>
      <c r="AB56" s="30">
        <f t="shared" si="51"/>
        <v>17100</v>
      </c>
      <c r="AC56" s="31">
        <f t="shared" ref="AC56:AH56" si="52">Q56-W56</f>
        <v>222.5</v>
      </c>
      <c r="AD56" s="31">
        <f t="shared" si="52"/>
        <v>547.5</v>
      </c>
      <c r="AE56" s="31">
        <f t="shared" si="52"/>
        <v>975</v>
      </c>
      <c r="AF56" s="31">
        <f t="shared" si="52"/>
        <v>1710</v>
      </c>
      <c r="AG56" s="31">
        <f t="shared" si="52"/>
        <v>3228</v>
      </c>
      <c r="AH56" s="31">
        <f t="shared" si="52"/>
        <v>4410</v>
      </c>
    </row>
    <row r="57" spans="1:34" ht="15.75" thickBot="1" x14ac:dyDescent="0.3">
      <c r="A57" s="25" t="s">
        <v>444</v>
      </c>
      <c r="B57" s="26" t="s">
        <v>461</v>
      </c>
      <c r="C57" s="26" t="s">
        <v>453</v>
      </c>
      <c r="D57" s="26" t="s">
        <v>446</v>
      </c>
      <c r="E57" s="27"/>
      <c r="F57" s="27"/>
      <c r="G57" s="27"/>
      <c r="H57" s="27"/>
      <c r="I57" s="27"/>
      <c r="J57" s="27"/>
      <c r="K57" s="34"/>
      <c r="L57" s="34"/>
      <c r="M57" s="34"/>
      <c r="N57" s="34"/>
      <c r="O57" s="34"/>
      <c r="P57" s="34"/>
      <c r="Q57" s="29">
        <v>468</v>
      </c>
      <c r="R57" s="29">
        <v>982.80000000000007</v>
      </c>
      <c r="S57" s="29">
        <v>1825.2000000000003</v>
      </c>
      <c r="T57" s="29">
        <v>3369.5999999999995</v>
      </c>
      <c r="U57" s="29">
        <v>6177.5999999999995</v>
      </c>
      <c r="V57" s="29">
        <v>8424</v>
      </c>
      <c r="W57" s="30" t="s">
        <v>447</v>
      </c>
      <c r="X57" s="30"/>
      <c r="Y57" s="30"/>
      <c r="Z57" s="30" t="s">
        <v>447</v>
      </c>
      <c r="AA57" s="30" t="s">
        <v>447</v>
      </c>
      <c r="AB57" s="30" t="s">
        <v>447</v>
      </c>
      <c r="AC57" s="33" t="s">
        <v>447</v>
      </c>
      <c r="AD57" s="33"/>
      <c r="AE57" s="33"/>
      <c r="AF57" s="33" t="s">
        <v>447</v>
      </c>
      <c r="AG57" s="33" t="s">
        <v>447</v>
      </c>
      <c r="AH57" s="33" t="s">
        <v>447</v>
      </c>
    </row>
    <row r="58" spans="1:34" x14ac:dyDescent="0.25">
      <c r="A58" t="s">
        <v>468</v>
      </c>
      <c r="Z58" s="35"/>
    </row>
    <row r="59" spans="1:34" ht="15.75" thickBot="1" x14ac:dyDescent="0.3"/>
    <row r="60" spans="1:34" ht="15.75" thickBot="1" x14ac:dyDescent="0.3">
      <c r="A60" s="3" t="s">
        <v>469</v>
      </c>
      <c r="B60" s="4"/>
      <c r="C60" s="4"/>
      <c r="D60" s="5"/>
      <c r="E60" s="6" t="s">
        <v>433</v>
      </c>
      <c r="F60" s="7"/>
      <c r="G60" s="7"/>
      <c r="H60" s="8"/>
      <c r="I60" s="8"/>
      <c r="J60" s="9"/>
      <c r="K60" s="10" t="s">
        <v>434</v>
      </c>
      <c r="L60" s="11"/>
      <c r="M60" s="11"/>
      <c r="N60" s="8"/>
      <c r="O60" s="8"/>
      <c r="P60" s="9"/>
      <c r="Q60" s="12" t="s">
        <v>435</v>
      </c>
      <c r="R60" s="13"/>
      <c r="S60" s="13"/>
      <c r="T60" s="8"/>
      <c r="U60" s="8"/>
      <c r="V60" s="9"/>
      <c r="W60" s="14" t="s">
        <v>436</v>
      </c>
      <c r="X60" s="15"/>
      <c r="Y60" s="15"/>
      <c r="Z60" s="8"/>
      <c r="AA60" s="8"/>
      <c r="AB60" s="9"/>
      <c r="AC60" s="16" t="s">
        <v>25</v>
      </c>
      <c r="AD60" s="17"/>
      <c r="AE60" s="17"/>
      <c r="AF60" s="8"/>
      <c r="AG60" s="8"/>
      <c r="AH60" s="9"/>
    </row>
    <row r="61" spans="1:34" ht="15.75" thickBot="1" x14ac:dyDescent="0.3">
      <c r="A61" s="18" t="s">
        <v>437</v>
      </c>
      <c r="B61" s="18" t="s">
        <v>12</v>
      </c>
      <c r="C61" s="19" t="s">
        <v>438</v>
      </c>
      <c r="D61" s="19" t="s">
        <v>439</v>
      </c>
      <c r="E61" s="20">
        <v>1</v>
      </c>
      <c r="F61" s="20">
        <v>3</v>
      </c>
      <c r="G61" s="20">
        <v>6</v>
      </c>
      <c r="H61" s="20">
        <v>12</v>
      </c>
      <c r="I61" s="20">
        <v>24</v>
      </c>
      <c r="J61" s="20">
        <v>36</v>
      </c>
      <c r="K61" s="21">
        <v>1</v>
      </c>
      <c r="L61" s="21">
        <v>3</v>
      </c>
      <c r="M61" s="21">
        <v>6</v>
      </c>
      <c r="N61" s="21">
        <v>12</v>
      </c>
      <c r="O61" s="21">
        <v>24</v>
      </c>
      <c r="P61" s="21">
        <v>36</v>
      </c>
      <c r="Q61" s="22">
        <v>1</v>
      </c>
      <c r="R61" s="22">
        <v>3</v>
      </c>
      <c r="S61" s="22">
        <v>6</v>
      </c>
      <c r="T61" s="22">
        <v>12</v>
      </c>
      <c r="U61" s="22">
        <v>24</v>
      </c>
      <c r="V61" s="22">
        <v>36</v>
      </c>
      <c r="W61" s="23">
        <v>1</v>
      </c>
      <c r="X61" s="23">
        <v>3</v>
      </c>
      <c r="Y61" s="23">
        <v>6</v>
      </c>
      <c r="Z61" s="23">
        <v>12</v>
      </c>
      <c r="AA61" s="23">
        <v>24</v>
      </c>
      <c r="AB61" s="23">
        <v>36</v>
      </c>
      <c r="AC61" s="24">
        <v>1</v>
      </c>
      <c r="AD61" s="24">
        <v>3</v>
      </c>
      <c r="AE61" s="24">
        <v>6</v>
      </c>
      <c r="AF61" s="24">
        <v>12</v>
      </c>
      <c r="AG61" s="24">
        <v>24</v>
      </c>
      <c r="AH61" s="24">
        <v>36</v>
      </c>
    </row>
    <row r="62" spans="1:34" ht="16.5" thickTop="1" thickBot="1" x14ac:dyDescent="0.3">
      <c r="A62" s="25" t="s">
        <v>440</v>
      </c>
      <c r="B62" s="26" t="s">
        <v>461</v>
      </c>
      <c r="C62" s="26" t="s">
        <v>458</v>
      </c>
      <c r="D62" s="26" t="s">
        <v>446</v>
      </c>
      <c r="E62" s="27">
        <f t="shared" ref="E62:J62" si="53">E3+350</f>
        <v>950</v>
      </c>
      <c r="F62" s="27">
        <f t="shared" si="53"/>
        <v>800</v>
      </c>
      <c r="G62" s="27">
        <f t="shared" si="53"/>
        <v>725</v>
      </c>
      <c r="H62" s="27">
        <f t="shared" si="53"/>
        <v>650</v>
      </c>
      <c r="I62" s="27">
        <f t="shared" si="53"/>
        <v>620</v>
      </c>
      <c r="J62" s="27">
        <f t="shared" si="53"/>
        <v>575</v>
      </c>
      <c r="K62" s="28">
        <f t="shared" ref="K62:P62" si="54">K3+437.5</f>
        <v>1197.5</v>
      </c>
      <c r="L62" s="28">
        <f t="shared" si="54"/>
        <v>1007.5</v>
      </c>
      <c r="M62" s="28">
        <f t="shared" si="54"/>
        <v>912.5</v>
      </c>
      <c r="N62" s="28">
        <f t="shared" si="54"/>
        <v>817.5</v>
      </c>
      <c r="O62" s="28">
        <f t="shared" si="54"/>
        <v>779.5</v>
      </c>
      <c r="P62" s="28">
        <f t="shared" si="54"/>
        <v>722.5</v>
      </c>
      <c r="Q62" s="29">
        <f>K62*Q61</f>
        <v>1197.5</v>
      </c>
      <c r="R62" s="29">
        <f t="shared" ref="R62:V62" si="55">L62*R61</f>
        <v>3022.5</v>
      </c>
      <c r="S62" s="29">
        <f t="shared" si="55"/>
        <v>5475</v>
      </c>
      <c r="T62" s="29">
        <f t="shared" si="55"/>
        <v>9810</v>
      </c>
      <c r="U62" s="29">
        <f t="shared" si="55"/>
        <v>18708</v>
      </c>
      <c r="V62" s="29">
        <f t="shared" si="55"/>
        <v>26010</v>
      </c>
      <c r="W62" s="30">
        <f t="shared" ref="W62:AB62" si="56">E62*W61</f>
        <v>950</v>
      </c>
      <c r="X62" s="30">
        <f t="shared" si="56"/>
        <v>2400</v>
      </c>
      <c r="Y62" s="30">
        <f t="shared" si="56"/>
        <v>4350</v>
      </c>
      <c r="Z62" s="30">
        <f t="shared" si="56"/>
        <v>7800</v>
      </c>
      <c r="AA62" s="30">
        <f t="shared" si="56"/>
        <v>14880</v>
      </c>
      <c r="AB62" s="30">
        <f t="shared" si="56"/>
        <v>20700</v>
      </c>
      <c r="AC62" s="31">
        <f t="shared" ref="AC62:AH62" si="57">Q62-W62</f>
        <v>247.5</v>
      </c>
      <c r="AD62" s="31">
        <f t="shared" si="57"/>
        <v>622.5</v>
      </c>
      <c r="AE62" s="31">
        <f t="shared" si="57"/>
        <v>1125</v>
      </c>
      <c r="AF62" s="31">
        <f t="shared" si="57"/>
        <v>2010</v>
      </c>
      <c r="AG62" s="31">
        <f t="shared" si="57"/>
        <v>3828</v>
      </c>
      <c r="AH62" s="31">
        <f t="shared" si="57"/>
        <v>5310</v>
      </c>
    </row>
    <row r="63" spans="1:34" ht="15.75" thickBot="1" x14ac:dyDescent="0.3">
      <c r="A63" s="25" t="s">
        <v>444</v>
      </c>
      <c r="B63" s="26" t="s">
        <v>461</v>
      </c>
      <c r="C63" s="26" t="s">
        <v>458</v>
      </c>
      <c r="D63" s="26" t="s">
        <v>446</v>
      </c>
      <c r="E63" s="27"/>
      <c r="F63" s="27"/>
      <c r="G63" s="27"/>
      <c r="H63" s="27"/>
      <c r="I63" s="27"/>
      <c r="J63" s="27"/>
      <c r="K63" s="34"/>
      <c r="L63" s="34"/>
      <c r="M63" s="34"/>
      <c r="N63" s="34"/>
      <c r="O63" s="34"/>
      <c r="P63" s="34"/>
      <c r="Q63" s="29">
        <v>468</v>
      </c>
      <c r="R63" s="29">
        <v>982.80000000000007</v>
      </c>
      <c r="S63" s="29">
        <v>1825.2000000000003</v>
      </c>
      <c r="T63" s="29">
        <v>3369.5999999999995</v>
      </c>
      <c r="U63" s="29">
        <v>6177.5999999999995</v>
      </c>
      <c r="V63" s="29">
        <v>8424</v>
      </c>
      <c r="W63" s="30" t="s">
        <v>447</v>
      </c>
      <c r="X63" s="30"/>
      <c r="Y63" s="30"/>
      <c r="Z63" s="30" t="s">
        <v>447</v>
      </c>
      <c r="AA63" s="30" t="s">
        <v>447</v>
      </c>
      <c r="AB63" s="30" t="s">
        <v>447</v>
      </c>
      <c r="AC63" s="33" t="s">
        <v>447</v>
      </c>
      <c r="AD63" s="33"/>
      <c r="AE63" s="33"/>
      <c r="AF63" s="33" t="s">
        <v>447</v>
      </c>
      <c r="AG63" s="33" t="s">
        <v>447</v>
      </c>
      <c r="AH63" s="33" t="s">
        <v>447</v>
      </c>
    </row>
    <row r="64" spans="1:34" x14ac:dyDescent="0.25">
      <c r="A64" t="s">
        <v>470</v>
      </c>
      <c r="Z64" s="35"/>
    </row>
    <row r="65" spans="1:34" ht="15.75" thickBot="1" x14ac:dyDescent="0.3"/>
    <row r="66" spans="1:34" ht="15.75" thickBot="1" x14ac:dyDescent="0.3">
      <c r="A66" s="3" t="s">
        <v>471</v>
      </c>
      <c r="B66" s="4"/>
      <c r="C66" s="4"/>
      <c r="D66" s="5"/>
      <c r="E66" s="6" t="s">
        <v>433</v>
      </c>
      <c r="F66" s="7"/>
      <c r="G66" s="7"/>
      <c r="H66" s="8"/>
      <c r="I66" s="8"/>
      <c r="J66" s="9"/>
      <c r="K66" s="10" t="s">
        <v>434</v>
      </c>
      <c r="L66" s="11"/>
      <c r="M66" s="11"/>
      <c r="N66" s="8"/>
      <c r="O66" s="8"/>
      <c r="P66" s="9"/>
      <c r="Q66" s="12" t="s">
        <v>435</v>
      </c>
      <c r="R66" s="13"/>
      <c r="S66" s="13"/>
      <c r="T66" s="8"/>
      <c r="U66" s="8"/>
      <c r="V66" s="9"/>
      <c r="W66" s="14" t="s">
        <v>436</v>
      </c>
      <c r="X66" s="15"/>
      <c r="Y66" s="15"/>
      <c r="Z66" s="8"/>
      <c r="AA66" s="8"/>
      <c r="AB66" s="9"/>
      <c r="AC66" s="16" t="s">
        <v>25</v>
      </c>
      <c r="AD66" s="17"/>
      <c r="AE66" s="17"/>
      <c r="AF66" s="8"/>
      <c r="AG66" s="8"/>
      <c r="AH66" s="9"/>
    </row>
    <row r="67" spans="1:34" ht="15.75" thickBot="1" x14ac:dyDescent="0.3">
      <c r="A67" s="18" t="s">
        <v>437</v>
      </c>
      <c r="B67" s="18" t="s">
        <v>12</v>
      </c>
      <c r="C67" s="19" t="s">
        <v>438</v>
      </c>
      <c r="D67" s="19" t="s">
        <v>439</v>
      </c>
      <c r="E67" s="20">
        <v>1</v>
      </c>
      <c r="F67" s="20">
        <v>3</v>
      </c>
      <c r="G67" s="20">
        <v>6</v>
      </c>
      <c r="H67" s="20">
        <v>12</v>
      </c>
      <c r="I67" s="20">
        <v>24</v>
      </c>
      <c r="J67" s="20">
        <v>36</v>
      </c>
      <c r="K67" s="21">
        <v>1</v>
      </c>
      <c r="L67" s="21">
        <v>3</v>
      </c>
      <c r="M67" s="21">
        <v>6</v>
      </c>
      <c r="N67" s="21">
        <v>12</v>
      </c>
      <c r="O67" s="21">
        <v>24</v>
      </c>
      <c r="P67" s="21">
        <v>36</v>
      </c>
      <c r="Q67" s="22">
        <v>1</v>
      </c>
      <c r="R67" s="22">
        <v>3</v>
      </c>
      <c r="S67" s="22">
        <v>6</v>
      </c>
      <c r="T67" s="22">
        <v>12</v>
      </c>
      <c r="U67" s="22">
        <v>24</v>
      </c>
      <c r="V67" s="22">
        <v>36</v>
      </c>
      <c r="W67" s="23">
        <v>1</v>
      </c>
      <c r="X67" s="23">
        <v>3</v>
      </c>
      <c r="Y67" s="23">
        <v>6</v>
      </c>
      <c r="Z67" s="23">
        <v>12</v>
      </c>
      <c r="AA67" s="23">
        <v>24</v>
      </c>
      <c r="AB67" s="23">
        <v>36</v>
      </c>
      <c r="AC67" s="24">
        <v>1</v>
      </c>
      <c r="AD67" s="24">
        <v>3</v>
      </c>
      <c r="AE67" s="24">
        <v>6</v>
      </c>
      <c r="AF67" s="24">
        <v>12</v>
      </c>
      <c r="AG67" s="24">
        <v>24</v>
      </c>
      <c r="AH67" s="24">
        <v>36</v>
      </c>
    </row>
    <row r="68" spans="1:34" ht="16.5" thickTop="1" thickBot="1" x14ac:dyDescent="0.3">
      <c r="A68" s="25" t="s">
        <v>440</v>
      </c>
      <c r="B68" s="26" t="s">
        <v>461</v>
      </c>
      <c r="C68" s="26" t="s">
        <v>458</v>
      </c>
      <c r="D68" s="26" t="s">
        <v>450</v>
      </c>
      <c r="E68" s="27">
        <f t="shared" ref="E68:J68" si="58">E3+450</f>
        <v>1050</v>
      </c>
      <c r="F68" s="27">
        <f t="shared" si="58"/>
        <v>900</v>
      </c>
      <c r="G68" s="27">
        <f t="shared" si="58"/>
        <v>825</v>
      </c>
      <c r="H68" s="27">
        <f t="shared" si="58"/>
        <v>750</v>
      </c>
      <c r="I68" s="27">
        <f t="shared" si="58"/>
        <v>720</v>
      </c>
      <c r="J68" s="27">
        <f t="shared" si="58"/>
        <v>675</v>
      </c>
      <c r="K68" s="28">
        <f t="shared" ref="K68:P68" si="59">K3+562.5</f>
        <v>1322.5</v>
      </c>
      <c r="L68" s="28">
        <f t="shared" si="59"/>
        <v>1132.5</v>
      </c>
      <c r="M68" s="28">
        <f t="shared" si="59"/>
        <v>1037.5</v>
      </c>
      <c r="N68" s="28">
        <f t="shared" si="59"/>
        <v>942.5</v>
      </c>
      <c r="O68" s="28">
        <f t="shared" si="59"/>
        <v>904.5</v>
      </c>
      <c r="P68" s="28">
        <f t="shared" si="59"/>
        <v>847.5</v>
      </c>
      <c r="Q68" s="29">
        <f>K68*Q67</f>
        <v>1322.5</v>
      </c>
      <c r="R68" s="29">
        <f t="shared" ref="R68:V68" si="60">L68*R67</f>
        <v>3397.5</v>
      </c>
      <c r="S68" s="29">
        <f t="shared" si="60"/>
        <v>6225</v>
      </c>
      <c r="T68" s="29">
        <f t="shared" si="60"/>
        <v>11310</v>
      </c>
      <c r="U68" s="29">
        <f t="shared" si="60"/>
        <v>21708</v>
      </c>
      <c r="V68" s="29">
        <f t="shared" si="60"/>
        <v>30510</v>
      </c>
      <c r="W68" s="30">
        <f t="shared" ref="W68:AB68" si="61">E68*W67</f>
        <v>1050</v>
      </c>
      <c r="X68" s="30">
        <f t="shared" si="61"/>
        <v>2700</v>
      </c>
      <c r="Y68" s="30">
        <f t="shared" si="61"/>
        <v>4950</v>
      </c>
      <c r="Z68" s="30">
        <f t="shared" si="61"/>
        <v>9000</v>
      </c>
      <c r="AA68" s="30">
        <f t="shared" si="61"/>
        <v>17280</v>
      </c>
      <c r="AB68" s="30">
        <f t="shared" si="61"/>
        <v>24300</v>
      </c>
      <c r="AC68" s="31">
        <f t="shared" ref="AC68:AH68" si="62">Q68-W68</f>
        <v>272.5</v>
      </c>
      <c r="AD68" s="31">
        <f t="shared" si="62"/>
        <v>697.5</v>
      </c>
      <c r="AE68" s="31">
        <f t="shared" si="62"/>
        <v>1275</v>
      </c>
      <c r="AF68" s="31">
        <f t="shared" si="62"/>
        <v>2310</v>
      </c>
      <c r="AG68" s="31">
        <f t="shared" si="62"/>
        <v>4428</v>
      </c>
      <c r="AH68" s="31">
        <f t="shared" si="62"/>
        <v>6210</v>
      </c>
    </row>
    <row r="69" spans="1:34" ht="15.75" thickBot="1" x14ac:dyDescent="0.3">
      <c r="A69" s="25" t="s">
        <v>444</v>
      </c>
      <c r="B69" s="26" t="s">
        <v>461</v>
      </c>
      <c r="C69" s="26" t="s">
        <v>458</v>
      </c>
      <c r="D69" s="26" t="s">
        <v>450</v>
      </c>
      <c r="E69" s="27"/>
      <c r="F69" s="27"/>
      <c r="G69" s="27"/>
      <c r="H69" s="27"/>
      <c r="I69" s="27"/>
      <c r="J69" s="27"/>
      <c r="K69" s="34"/>
      <c r="L69" s="34"/>
      <c r="M69" s="34"/>
      <c r="N69" s="34"/>
      <c r="O69" s="34"/>
      <c r="P69" s="34"/>
      <c r="Q69" s="29">
        <v>468</v>
      </c>
      <c r="R69" s="29">
        <v>982.80000000000007</v>
      </c>
      <c r="S69" s="29">
        <v>1825.2000000000003</v>
      </c>
      <c r="T69" s="29">
        <v>3369.5999999999995</v>
      </c>
      <c r="U69" s="29">
        <v>6177.5999999999995</v>
      </c>
      <c r="V69" s="29">
        <v>8424</v>
      </c>
      <c r="W69" s="30" t="s">
        <v>447</v>
      </c>
      <c r="X69" s="30"/>
      <c r="Y69" s="30"/>
      <c r="Z69" s="30" t="s">
        <v>447</v>
      </c>
      <c r="AA69" s="30" t="s">
        <v>447</v>
      </c>
      <c r="AB69" s="30" t="s">
        <v>447</v>
      </c>
      <c r="AC69" s="33" t="s">
        <v>447</v>
      </c>
      <c r="AD69" s="33"/>
      <c r="AE69" s="33"/>
      <c r="AF69" s="33" t="s">
        <v>447</v>
      </c>
      <c r="AG69" s="33" t="s">
        <v>447</v>
      </c>
      <c r="AH69" s="33" t="s">
        <v>447</v>
      </c>
    </row>
    <row r="70" spans="1:34" x14ac:dyDescent="0.25">
      <c r="A70" t="s">
        <v>472</v>
      </c>
      <c r="Z70" s="35"/>
    </row>
    <row r="71" spans="1:34" ht="15.75" thickBot="1" x14ac:dyDescent="0.3"/>
    <row r="72" spans="1:34" ht="15.75" thickBot="1" x14ac:dyDescent="0.3">
      <c r="A72" s="3" t="s">
        <v>473</v>
      </c>
      <c r="B72" s="4"/>
      <c r="C72" s="4"/>
      <c r="D72" s="5"/>
      <c r="E72" s="6" t="s">
        <v>433</v>
      </c>
      <c r="F72" s="7"/>
      <c r="G72" s="7"/>
      <c r="H72" s="8"/>
      <c r="I72" s="8"/>
      <c r="J72" s="9"/>
      <c r="K72" s="10" t="s">
        <v>434</v>
      </c>
      <c r="L72" s="11"/>
      <c r="M72" s="11"/>
      <c r="N72" s="8"/>
      <c r="O72" s="8"/>
      <c r="P72" s="9"/>
      <c r="Q72" s="12" t="s">
        <v>435</v>
      </c>
      <c r="R72" s="13"/>
      <c r="S72" s="13"/>
      <c r="T72" s="8"/>
      <c r="U72" s="8"/>
      <c r="V72" s="9"/>
      <c r="W72" s="14" t="s">
        <v>436</v>
      </c>
      <c r="X72" s="15"/>
      <c r="Y72" s="15"/>
      <c r="Z72" s="8"/>
      <c r="AA72" s="8"/>
      <c r="AB72" s="9"/>
      <c r="AC72" s="16" t="s">
        <v>25</v>
      </c>
      <c r="AD72" s="17"/>
      <c r="AE72" s="17"/>
      <c r="AF72" s="8"/>
      <c r="AG72" s="8"/>
      <c r="AH72" s="9"/>
    </row>
    <row r="73" spans="1:34" ht="15.75" thickBot="1" x14ac:dyDescent="0.3">
      <c r="A73" s="18" t="s">
        <v>437</v>
      </c>
      <c r="B73" s="18" t="s">
        <v>12</v>
      </c>
      <c r="C73" s="19" t="s">
        <v>438</v>
      </c>
      <c r="D73" s="19" t="s">
        <v>439</v>
      </c>
      <c r="E73" s="20">
        <v>1</v>
      </c>
      <c r="F73" s="20">
        <v>3</v>
      </c>
      <c r="G73" s="20">
        <v>6</v>
      </c>
      <c r="H73" s="20">
        <v>12</v>
      </c>
      <c r="I73" s="20">
        <v>24</v>
      </c>
      <c r="J73" s="20">
        <v>36</v>
      </c>
      <c r="K73" s="21">
        <v>1</v>
      </c>
      <c r="L73" s="21">
        <v>3</v>
      </c>
      <c r="M73" s="21">
        <v>6</v>
      </c>
      <c r="N73" s="21">
        <v>12</v>
      </c>
      <c r="O73" s="21">
        <v>24</v>
      </c>
      <c r="P73" s="21">
        <v>36</v>
      </c>
      <c r="Q73" s="22">
        <v>1</v>
      </c>
      <c r="R73" s="22">
        <v>3</v>
      </c>
      <c r="S73" s="22">
        <v>6</v>
      </c>
      <c r="T73" s="22">
        <v>12</v>
      </c>
      <c r="U73" s="22">
        <v>24</v>
      </c>
      <c r="V73" s="22">
        <v>36</v>
      </c>
      <c r="W73" s="23">
        <v>1</v>
      </c>
      <c r="X73" s="23">
        <v>3</v>
      </c>
      <c r="Y73" s="23">
        <v>6</v>
      </c>
      <c r="Z73" s="23">
        <v>12</v>
      </c>
      <c r="AA73" s="23">
        <v>24</v>
      </c>
      <c r="AB73" s="23">
        <v>36</v>
      </c>
      <c r="AC73" s="24">
        <v>1</v>
      </c>
      <c r="AD73" s="24">
        <v>3</v>
      </c>
      <c r="AE73" s="24">
        <v>6</v>
      </c>
      <c r="AF73" s="24">
        <v>12</v>
      </c>
      <c r="AG73" s="24">
        <v>24</v>
      </c>
      <c r="AH73" s="24">
        <v>36</v>
      </c>
    </row>
    <row r="74" spans="1:34" ht="16.5" thickTop="1" thickBot="1" x14ac:dyDescent="0.3">
      <c r="A74" s="25" t="s">
        <v>440</v>
      </c>
      <c r="B74" s="26" t="s">
        <v>461</v>
      </c>
      <c r="C74" s="26" t="s">
        <v>458</v>
      </c>
      <c r="D74" s="26" t="s">
        <v>474</v>
      </c>
      <c r="E74" s="27">
        <f t="shared" ref="E74:J74" si="63">E3+650</f>
        <v>1250</v>
      </c>
      <c r="F74" s="27">
        <f t="shared" si="63"/>
        <v>1100</v>
      </c>
      <c r="G74" s="27">
        <f t="shared" si="63"/>
        <v>1025</v>
      </c>
      <c r="H74" s="27">
        <f t="shared" si="63"/>
        <v>950</v>
      </c>
      <c r="I74" s="27">
        <f t="shared" si="63"/>
        <v>920</v>
      </c>
      <c r="J74" s="27">
        <f t="shared" si="63"/>
        <v>875</v>
      </c>
      <c r="K74" s="28">
        <f t="shared" ref="K74:P74" si="64">K3+812.5</f>
        <v>1572.5</v>
      </c>
      <c r="L74" s="28">
        <f t="shared" si="64"/>
        <v>1382.5</v>
      </c>
      <c r="M74" s="28">
        <f t="shared" si="64"/>
        <v>1287.5</v>
      </c>
      <c r="N74" s="28">
        <f t="shared" si="64"/>
        <v>1192.5</v>
      </c>
      <c r="O74" s="28">
        <f t="shared" si="64"/>
        <v>1154.5</v>
      </c>
      <c r="P74" s="28">
        <f t="shared" si="64"/>
        <v>1097.5</v>
      </c>
      <c r="Q74" s="29">
        <f>K74*Q73</f>
        <v>1572.5</v>
      </c>
      <c r="R74" s="29">
        <f t="shared" ref="R74:V74" si="65">L74*R73</f>
        <v>4147.5</v>
      </c>
      <c r="S74" s="29">
        <f t="shared" si="65"/>
        <v>7725</v>
      </c>
      <c r="T74" s="29">
        <f t="shared" si="65"/>
        <v>14310</v>
      </c>
      <c r="U74" s="29">
        <f t="shared" si="65"/>
        <v>27708</v>
      </c>
      <c r="V74" s="29">
        <f t="shared" si="65"/>
        <v>39510</v>
      </c>
      <c r="W74" s="30">
        <f t="shared" ref="W74:AB74" si="66">E74*W73</f>
        <v>1250</v>
      </c>
      <c r="X74" s="30">
        <f t="shared" si="66"/>
        <v>3300</v>
      </c>
      <c r="Y74" s="30">
        <f t="shared" si="66"/>
        <v>6150</v>
      </c>
      <c r="Z74" s="30">
        <f t="shared" si="66"/>
        <v>11400</v>
      </c>
      <c r="AA74" s="30">
        <f t="shared" si="66"/>
        <v>22080</v>
      </c>
      <c r="AB74" s="30">
        <f t="shared" si="66"/>
        <v>31500</v>
      </c>
      <c r="AC74" s="31">
        <f t="shared" ref="AC74:AH74" si="67">Q74-W74</f>
        <v>322.5</v>
      </c>
      <c r="AD74" s="31">
        <f t="shared" si="67"/>
        <v>847.5</v>
      </c>
      <c r="AE74" s="31">
        <f t="shared" si="67"/>
        <v>1575</v>
      </c>
      <c r="AF74" s="31">
        <f t="shared" si="67"/>
        <v>2910</v>
      </c>
      <c r="AG74" s="31">
        <f t="shared" si="67"/>
        <v>5628</v>
      </c>
      <c r="AH74" s="31">
        <f t="shared" si="67"/>
        <v>8010</v>
      </c>
    </row>
    <row r="75" spans="1:34" ht="15.75" thickBot="1" x14ac:dyDescent="0.3">
      <c r="A75" s="25" t="s">
        <v>444</v>
      </c>
      <c r="B75" s="26" t="s">
        <v>461</v>
      </c>
      <c r="C75" s="26" t="s">
        <v>458</v>
      </c>
      <c r="D75" s="26" t="s">
        <v>474</v>
      </c>
      <c r="E75" s="27"/>
      <c r="F75" s="27"/>
      <c r="G75" s="27"/>
      <c r="H75" s="27"/>
      <c r="I75" s="27"/>
      <c r="J75" s="27"/>
      <c r="K75" s="34"/>
      <c r="L75" s="34"/>
      <c r="M75" s="34"/>
      <c r="N75" s="34"/>
      <c r="O75" s="34"/>
      <c r="P75" s="34"/>
      <c r="Q75" s="29">
        <v>468</v>
      </c>
      <c r="R75" s="29">
        <v>982.80000000000007</v>
      </c>
      <c r="S75" s="29">
        <v>1825.2000000000003</v>
      </c>
      <c r="T75" s="29">
        <v>3369.5999999999995</v>
      </c>
      <c r="U75" s="29">
        <v>6177.5999999999995</v>
      </c>
      <c r="V75" s="29">
        <v>8424</v>
      </c>
      <c r="W75" s="30" t="s">
        <v>447</v>
      </c>
      <c r="X75" s="30"/>
      <c r="Y75" s="30"/>
      <c r="Z75" s="30" t="s">
        <v>447</v>
      </c>
      <c r="AA75" s="30" t="s">
        <v>447</v>
      </c>
      <c r="AB75" s="30" t="s">
        <v>447</v>
      </c>
      <c r="AC75" s="33" t="s">
        <v>447</v>
      </c>
      <c r="AD75" s="33"/>
      <c r="AE75" s="33"/>
      <c r="AF75" s="33" t="s">
        <v>447</v>
      </c>
      <c r="AG75" s="33" t="s">
        <v>447</v>
      </c>
      <c r="AH75" s="33" t="s">
        <v>447</v>
      </c>
    </row>
    <row r="76" spans="1:34" x14ac:dyDescent="0.25">
      <c r="A76" t="s">
        <v>475</v>
      </c>
      <c r="Z76" s="35"/>
    </row>
    <row r="77" spans="1:34" ht="15.75" thickBot="1" x14ac:dyDescent="0.3"/>
    <row r="78" spans="1:34" ht="15.75" thickBot="1" x14ac:dyDescent="0.3">
      <c r="A78" s="3" t="s">
        <v>476</v>
      </c>
      <c r="B78" s="4"/>
      <c r="C78" s="4"/>
      <c r="D78" s="5"/>
      <c r="E78" s="6" t="s">
        <v>433</v>
      </c>
      <c r="F78" s="7"/>
      <c r="G78" s="7"/>
      <c r="H78" s="8"/>
      <c r="I78" s="8"/>
      <c r="J78" s="9"/>
      <c r="K78" s="10" t="s">
        <v>434</v>
      </c>
      <c r="L78" s="11"/>
      <c r="M78" s="11"/>
      <c r="N78" s="8"/>
      <c r="O78" s="8"/>
      <c r="P78" s="9"/>
      <c r="Q78" s="12" t="s">
        <v>435</v>
      </c>
      <c r="R78" s="13"/>
      <c r="S78" s="13"/>
      <c r="T78" s="8"/>
      <c r="U78" s="8"/>
      <c r="V78" s="9"/>
      <c r="W78" s="14" t="s">
        <v>436</v>
      </c>
      <c r="X78" s="15"/>
      <c r="Y78" s="15"/>
      <c r="Z78" s="8"/>
      <c r="AA78" s="8"/>
      <c r="AB78" s="9"/>
      <c r="AC78" s="16" t="s">
        <v>25</v>
      </c>
      <c r="AD78" s="17"/>
      <c r="AE78" s="17"/>
      <c r="AF78" s="8"/>
      <c r="AG78" s="8"/>
      <c r="AH78" s="9"/>
    </row>
    <row r="79" spans="1:34" ht="15.75" thickBot="1" x14ac:dyDescent="0.3">
      <c r="A79" s="18" t="s">
        <v>437</v>
      </c>
      <c r="B79" s="18" t="s">
        <v>12</v>
      </c>
      <c r="C79" s="19" t="s">
        <v>438</v>
      </c>
      <c r="D79" s="19" t="s">
        <v>439</v>
      </c>
      <c r="E79" s="20">
        <v>1</v>
      </c>
      <c r="F79" s="20">
        <v>3</v>
      </c>
      <c r="G79" s="20">
        <v>6</v>
      </c>
      <c r="H79" s="20">
        <v>12</v>
      </c>
      <c r="I79" s="20">
        <v>24</v>
      </c>
      <c r="J79" s="20">
        <v>36</v>
      </c>
      <c r="K79" s="21">
        <v>1</v>
      </c>
      <c r="L79" s="21">
        <v>3</v>
      </c>
      <c r="M79" s="21">
        <v>6</v>
      </c>
      <c r="N79" s="21">
        <v>12</v>
      </c>
      <c r="O79" s="21">
        <v>24</v>
      </c>
      <c r="P79" s="21">
        <v>36</v>
      </c>
      <c r="Q79" s="22">
        <v>1</v>
      </c>
      <c r="R79" s="22">
        <v>3</v>
      </c>
      <c r="S79" s="22">
        <v>6</v>
      </c>
      <c r="T79" s="22">
        <v>12</v>
      </c>
      <c r="U79" s="22">
        <v>24</v>
      </c>
      <c r="V79" s="22">
        <v>36</v>
      </c>
      <c r="W79" s="23">
        <v>1</v>
      </c>
      <c r="X79" s="23">
        <v>3</v>
      </c>
      <c r="Y79" s="23">
        <v>6</v>
      </c>
      <c r="Z79" s="23">
        <v>12</v>
      </c>
      <c r="AA79" s="23">
        <v>24</v>
      </c>
      <c r="AB79" s="23">
        <v>36</v>
      </c>
      <c r="AC79" s="24">
        <v>1</v>
      </c>
      <c r="AD79" s="24">
        <v>3</v>
      </c>
      <c r="AE79" s="24">
        <v>6</v>
      </c>
      <c r="AF79" s="24">
        <v>12</v>
      </c>
      <c r="AG79" s="24">
        <v>24</v>
      </c>
      <c r="AH79" s="24">
        <v>36</v>
      </c>
    </row>
    <row r="80" spans="1:34" ht="16.5" thickTop="1" thickBot="1" x14ac:dyDescent="0.3">
      <c r="A80" s="25" t="s">
        <v>440</v>
      </c>
      <c r="B80" s="26" t="s">
        <v>477</v>
      </c>
      <c r="C80" s="26" t="s">
        <v>478</v>
      </c>
      <c r="D80" s="26" t="s">
        <v>443</v>
      </c>
      <c r="E80" s="27">
        <v>468</v>
      </c>
      <c r="F80" s="27">
        <v>327.60000000000002</v>
      </c>
      <c r="G80" s="27">
        <v>304.20000000000005</v>
      </c>
      <c r="H80" s="27">
        <v>280.79999999999995</v>
      </c>
      <c r="I80" s="27">
        <v>257.39999999999998</v>
      </c>
      <c r="J80" s="27">
        <v>234</v>
      </c>
      <c r="K80" s="37">
        <v>524</v>
      </c>
      <c r="L80" s="37">
        <v>367</v>
      </c>
      <c r="M80" s="37">
        <v>341</v>
      </c>
      <c r="N80" s="37">
        <v>314</v>
      </c>
      <c r="O80" s="37">
        <v>288</v>
      </c>
      <c r="P80" s="37">
        <v>262</v>
      </c>
      <c r="Q80" s="29">
        <f>K80*Q79</f>
        <v>524</v>
      </c>
      <c r="R80" s="29">
        <f t="shared" ref="R80:V80" si="68">L80*R79</f>
        <v>1101</v>
      </c>
      <c r="S80" s="29">
        <f t="shared" si="68"/>
        <v>2046</v>
      </c>
      <c r="T80" s="29">
        <f t="shared" si="68"/>
        <v>3768</v>
      </c>
      <c r="U80" s="29">
        <f t="shared" si="68"/>
        <v>6912</v>
      </c>
      <c r="V80" s="29">
        <f t="shared" si="68"/>
        <v>9432</v>
      </c>
      <c r="W80" s="30">
        <f t="shared" ref="W80:AB80" si="69">E80*W79</f>
        <v>468</v>
      </c>
      <c r="X80" s="38">
        <f t="shared" si="69"/>
        <v>982.80000000000007</v>
      </c>
      <c r="Y80" s="38">
        <f t="shared" si="69"/>
        <v>1825.2000000000003</v>
      </c>
      <c r="Z80" s="38">
        <f t="shared" si="69"/>
        <v>3369.5999999999995</v>
      </c>
      <c r="AA80" s="38">
        <f t="shared" si="69"/>
        <v>6177.5999999999995</v>
      </c>
      <c r="AB80" s="30">
        <f t="shared" si="69"/>
        <v>8424</v>
      </c>
      <c r="AC80" s="31">
        <f t="shared" ref="AC80:AH80" si="70">Q80-W80</f>
        <v>56</v>
      </c>
      <c r="AD80" s="31">
        <f t="shared" si="70"/>
        <v>118.19999999999993</v>
      </c>
      <c r="AE80" s="31">
        <f t="shared" si="70"/>
        <v>220.79999999999973</v>
      </c>
      <c r="AF80" s="31">
        <f t="shared" si="70"/>
        <v>398.40000000000055</v>
      </c>
      <c r="AG80" s="31">
        <f t="shared" si="70"/>
        <v>734.40000000000055</v>
      </c>
      <c r="AH80" s="31">
        <f t="shared" si="70"/>
        <v>1008</v>
      </c>
    </row>
    <row r="81" spans="1:34" ht="15.75" thickBot="1" x14ac:dyDescent="0.3">
      <c r="A81" s="25" t="s">
        <v>444</v>
      </c>
      <c r="B81" s="26" t="s">
        <v>477</v>
      </c>
      <c r="C81" s="26" t="s">
        <v>478</v>
      </c>
      <c r="D81" s="26" t="s">
        <v>443</v>
      </c>
      <c r="E81" s="27"/>
      <c r="F81" s="27"/>
      <c r="G81" s="27"/>
      <c r="H81" s="27"/>
      <c r="I81" s="27"/>
      <c r="J81" s="27"/>
      <c r="K81" s="34"/>
      <c r="L81" s="34"/>
      <c r="M81" s="34"/>
      <c r="N81" s="34"/>
      <c r="O81" s="34"/>
      <c r="P81" s="34"/>
      <c r="Q81" s="29">
        <v>468</v>
      </c>
      <c r="R81" s="29">
        <v>982.80000000000007</v>
      </c>
      <c r="S81" s="29">
        <v>1825.2000000000003</v>
      </c>
      <c r="T81" s="29">
        <v>3369.5999999999995</v>
      </c>
      <c r="U81" s="29">
        <v>6177.5999999999995</v>
      </c>
      <c r="V81" s="29">
        <v>8424</v>
      </c>
      <c r="W81" s="30" t="s">
        <v>447</v>
      </c>
      <c r="X81" s="30"/>
      <c r="Y81" s="30"/>
      <c r="Z81" s="30" t="s">
        <v>447</v>
      </c>
      <c r="AA81" s="30" t="s">
        <v>447</v>
      </c>
      <c r="AB81" s="30" t="s">
        <v>447</v>
      </c>
      <c r="AC81" s="33" t="s">
        <v>447</v>
      </c>
      <c r="AD81" s="33"/>
      <c r="AE81" s="33"/>
      <c r="AF81" s="33" t="s">
        <v>447</v>
      </c>
      <c r="AG81" s="33" t="s">
        <v>447</v>
      </c>
      <c r="AH81" s="33" t="s">
        <v>447</v>
      </c>
    </row>
    <row r="82" spans="1:34" x14ac:dyDescent="0.25">
      <c r="A82" t="s">
        <v>479</v>
      </c>
      <c r="N82" s="39"/>
      <c r="W82" s="35"/>
      <c r="X82" s="35"/>
      <c r="Y82" s="35"/>
      <c r="Z82" s="35"/>
      <c r="AA82" s="35"/>
      <c r="AB82" s="35"/>
    </row>
    <row r="83" spans="1:34" ht="15.75" thickBot="1" x14ac:dyDescent="0.3"/>
    <row r="84" spans="1:34" ht="15.75" thickBot="1" x14ac:dyDescent="0.3">
      <c r="A84" s="3" t="s">
        <v>480</v>
      </c>
      <c r="B84" s="4"/>
      <c r="C84" s="4"/>
      <c r="D84" s="5"/>
      <c r="E84" s="6" t="s">
        <v>433</v>
      </c>
      <c r="F84" s="7"/>
      <c r="G84" s="7"/>
      <c r="H84" s="8"/>
      <c r="I84" s="8"/>
      <c r="J84" s="9"/>
      <c r="K84" s="10" t="s">
        <v>434</v>
      </c>
      <c r="L84" s="11"/>
      <c r="M84" s="11"/>
      <c r="N84" s="8"/>
      <c r="O84" s="8"/>
      <c r="P84" s="9"/>
      <c r="Q84" s="12" t="s">
        <v>435</v>
      </c>
      <c r="R84" s="13"/>
      <c r="S84" s="13"/>
      <c r="T84" s="8"/>
      <c r="U84" s="8"/>
      <c r="V84" s="9"/>
      <c r="W84" s="14" t="s">
        <v>436</v>
      </c>
      <c r="X84" s="15"/>
      <c r="Y84" s="15"/>
      <c r="Z84" s="8"/>
      <c r="AA84" s="8"/>
      <c r="AB84" s="9"/>
      <c r="AC84" s="16" t="s">
        <v>25</v>
      </c>
      <c r="AD84" s="17"/>
      <c r="AE84" s="17"/>
      <c r="AF84" s="8"/>
      <c r="AG84" s="8"/>
      <c r="AH84" s="9"/>
    </row>
    <row r="85" spans="1:34" ht="15.75" thickBot="1" x14ac:dyDescent="0.3">
      <c r="A85" s="18" t="s">
        <v>437</v>
      </c>
      <c r="B85" s="18" t="s">
        <v>12</v>
      </c>
      <c r="C85" s="19" t="s">
        <v>438</v>
      </c>
      <c r="D85" s="19" t="s">
        <v>439</v>
      </c>
      <c r="E85" s="20">
        <v>1</v>
      </c>
      <c r="F85" s="20">
        <v>3</v>
      </c>
      <c r="G85" s="20">
        <v>6</v>
      </c>
      <c r="H85" s="20">
        <v>12</v>
      </c>
      <c r="I85" s="20">
        <v>24</v>
      </c>
      <c r="J85" s="20">
        <v>36</v>
      </c>
      <c r="K85" s="21">
        <v>1</v>
      </c>
      <c r="L85" s="21">
        <v>3</v>
      </c>
      <c r="M85" s="21">
        <v>6</v>
      </c>
      <c r="N85" s="21">
        <v>12</v>
      </c>
      <c r="O85" s="21">
        <v>24</v>
      </c>
      <c r="P85" s="21">
        <v>36</v>
      </c>
      <c r="Q85" s="22">
        <v>1</v>
      </c>
      <c r="R85" s="22">
        <v>3</v>
      </c>
      <c r="S85" s="22">
        <v>6</v>
      </c>
      <c r="T85" s="22">
        <v>12</v>
      </c>
      <c r="U85" s="22">
        <v>24</v>
      </c>
      <c r="V85" s="22">
        <v>36</v>
      </c>
      <c r="W85" s="23">
        <v>1</v>
      </c>
      <c r="X85" s="23">
        <v>3</v>
      </c>
      <c r="Y85" s="23">
        <v>6</v>
      </c>
      <c r="Z85" s="23">
        <v>12</v>
      </c>
      <c r="AA85" s="23">
        <v>24</v>
      </c>
      <c r="AB85" s="23">
        <v>36</v>
      </c>
      <c r="AC85" s="24">
        <v>1</v>
      </c>
      <c r="AD85" s="24">
        <v>3</v>
      </c>
      <c r="AE85" s="24">
        <v>6</v>
      </c>
      <c r="AF85" s="24">
        <v>12</v>
      </c>
      <c r="AG85" s="24">
        <v>24</v>
      </c>
      <c r="AH85" s="24">
        <v>36</v>
      </c>
    </row>
    <row r="86" spans="1:34" ht="16.5" thickTop="1" thickBot="1" x14ac:dyDescent="0.3">
      <c r="A86" s="25" t="s">
        <v>440</v>
      </c>
      <c r="B86" s="26" t="s">
        <v>441</v>
      </c>
      <c r="C86" s="26" t="s">
        <v>442</v>
      </c>
      <c r="D86" s="26" t="s">
        <v>446</v>
      </c>
      <c r="E86" s="27">
        <v>720</v>
      </c>
      <c r="F86" s="27">
        <v>504</v>
      </c>
      <c r="G86" s="27">
        <v>468</v>
      </c>
      <c r="H86" s="27">
        <v>432</v>
      </c>
      <c r="I86" s="27">
        <v>396</v>
      </c>
      <c r="J86" s="27">
        <v>360</v>
      </c>
      <c r="K86" s="37">
        <v>806</v>
      </c>
      <c r="L86" s="37">
        <v>564</v>
      </c>
      <c r="M86" s="37">
        <v>524</v>
      </c>
      <c r="N86" s="37">
        <v>484</v>
      </c>
      <c r="O86" s="37">
        <v>444</v>
      </c>
      <c r="P86" s="37">
        <v>403</v>
      </c>
      <c r="Q86" s="29">
        <f>K86*Q85</f>
        <v>806</v>
      </c>
      <c r="R86" s="29">
        <f t="shared" ref="R86:V86" si="71">L86*R85</f>
        <v>1692</v>
      </c>
      <c r="S86" s="29">
        <f t="shared" si="71"/>
        <v>3144</v>
      </c>
      <c r="T86" s="29">
        <f t="shared" si="71"/>
        <v>5808</v>
      </c>
      <c r="U86" s="29">
        <f t="shared" si="71"/>
        <v>10656</v>
      </c>
      <c r="V86" s="29">
        <f t="shared" si="71"/>
        <v>14508</v>
      </c>
      <c r="W86" s="30">
        <f t="shared" ref="W86:AB86" si="72">E86*W85</f>
        <v>720</v>
      </c>
      <c r="X86" s="30">
        <f t="shared" si="72"/>
        <v>1512</v>
      </c>
      <c r="Y86" s="30">
        <f t="shared" si="72"/>
        <v>2808</v>
      </c>
      <c r="Z86" s="30">
        <f t="shared" si="72"/>
        <v>5184</v>
      </c>
      <c r="AA86" s="30">
        <f t="shared" si="72"/>
        <v>9504</v>
      </c>
      <c r="AB86" s="30">
        <f t="shared" si="72"/>
        <v>12960</v>
      </c>
      <c r="AC86" s="31">
        <f t="shared" ref="AC86:AH86" si="73">Q86-W86</f>
        <v>86</v>
      </c>
      <c r="AD86" s="31">
        <f t="shared" si="73"/>
        <v>180</v>
      </c>
      <c r="AE86" s="31">
        <f t="shared" si="73"/>
        <v>336</v>
      </c>
      <c r="AF86" s="31">
        <f t="shared" si="73"/>
        <v>624</v>
      </c>
      <c r="AG86" s="31">
        <f t="shared" si="73"/>
        <v>1152</v>
      </c>
      <c r="AH86" s="31">
        <f t="shared" si="73"/>
        <v>1548</v>
      </c>
    </row>
    <row r="87" spans="1:34" ht="15.75" thickBot="1" x14ac:dyDescent="0.3">
      <c r="A87" s="25" t="s">
        <v>444</v>
      </c>
      <c r="B87" s="26" t="s">
        <v>441</v>
      </c>
      <c r="C87" s="26" t="s">
        <v>442</v>
      </c>
      <c r="D87" s="26" t="s">
        <v>446</v>
      </c>
      <c r="E87" s="36">
        <v>11.89</v>
      </c>
      <c r="F87" s="36">
        <f>24.98/3</f>
        <v>8.3266666666666662</v>
      </c>
      <c r="G87" s="36">
        <f>46.39/6</f>
        <v>7.7316666666666665</v>
      </c>
      <c r="H87" s="36">
        <f>85.64/12</f>
        <v>7.1366666666666667</v>
      </c>
      <c r="I87" s="36">
        <f>157.01/24</f>
        <v>6.5420833333333333</v>
      </c>
      <c r="J87" s="36">
        <f>214.1/36</f>
        <v>5.947222222222222</v>
      </c>
      <c r="K87" s="34"/>
      <c r="L87" s="34"/>
      <c r="M87" s="34"/>
      <c r="N87" s="34"/>
      <c r="O87" s="34"/>
      <c r="P87" s="34"/>
      <c r="Q87" s="29">
        <v>468</v>
      </c>
      <c r="R87" s="29">
        <v>982.80000000000007</v>
      </c>
      <c r="S87" s="29">
        <v>1825.2000000000003</v>
      </c>
      <c r="T87" s="29">
        <v>3369.5999999999995</v>
      </c>
      <c r="U87" s="29">
        <v>6177.5999999999995</v>
      </c>
      <c r="V87" s="29">
        <v>8424</v>
      </c>
      <c r="W87" s="30" t="s">
        <v>447</v>
      </c>
      <c r="X87" s="30"/>
      <c r="Y87" s="30"/>
      <c r="Z87" s="30" t="s">
        <v>447</v>
      </c>
      <c r="AA87" s="30" t="s">
        <v>447</v>
      </c>
      <c r="AB87" s="30" t="s">
        <v>447</v>
      </c>
      <c r="AC87" s="33" t="s">
        <v>447</v>
      </c>
      <c r="AD87" s="33"/>
      <c r="AE87" s="33"/>
      <c r="AF87" s="33" t="s">
        <v>447</v>
      </c>
      <c r="AG87" s="33" t="s">
        <v>447</v>
      </c>
      <c r="AH87" s="33" t="s">
        <v>447</v>
      </c>
    </row>
    <row r="88" spans="1:34" x14ac:dyDescent="0.25">
      <c r="A88" t="s">
        <v>479</v>
      </c>
      <c r="W88" s="35"/>
      <c r="X88" s="35"/>
      <c r="Y88" s="35"/>
      <c r="Z88" s="35"/>
      <c r="AA88" s="35"/>
      <c r="AB88" s="35"/>
    </row>
    <row r="89" spans="1:34" ht="15.75" thickBot="1" x14ac:dyDescent="0.3"/>
    <row r="90" spans="1:34" ht="15.75" thickBot="1" x14ac:dyDescent="0.3">
      <c r="A90" s="3" t="s">
        <v>481</v>
      </c>
      <c r="B90" s="4"/>
      <c r="C90" s="4"/>
      <c r="D90" s="5"/>
      <c r="E90" s="6" t="s">
        <v>433</v>
      </c>
      <c r="F90" s="7"/>
      <c r="G90" s="7"/>
      <c r="H90" s="8"/>
      <c r="I90" s="8"/>
      <c r="J90" s="9"/>
      <c r="K90" s="10" t="s">
        <v>434</v>
      </c>
      <c r="L90" s="11"/>
      <c r="M90" s="11"/>
      <c r="N90" s="8"/>
      <c r="O90" s="8"/>
      <c r="P90" s="9"/>
      <c r="Q90" s="12" t="s">
        <v>435</v>
      </c>
      <c r="R90" s="13"/>
      <c r="S90" s="13"/>
      <c r="T90" s="8"/>
      <c r="U90" s="8"/>
      <c r="V90" s="9"/>
      <c r="W90" s="14" t="s">
        <v>436</v>
      </c>
      <c r="X90" s="15"/>
      <c r="Y90" s="15"/>
      <c r="Z90" s="8"/>
      <c r="AA90" s="8"/>
      <c r="AB90" s="9"/>
      <c r="AC90" s="16" t="s">
        <v>25</v>
      </c>
      <c r="AD90" s="17"/>
      <c r="AE90" s="17"/>
      <c r="AF90" s="8"/>
      <c r="AG90" s="8"/>
      <c r="AH90" s="9"/>
    </row>
    <row r="91" spans="1:34" ht="15.75" thickBot="1" x14ac:dyDescent="0.3">
      <c r="A91" s="18" t="s">
        <v>437</v>
      </c>
      <c r="B91" s="18" t="s">
        <v>12</v>
      </c>
      <c r="C91" s="19" t="s">
        <v>438</v>
      </c>
      <c r="D91" s="19" t="s">
        <v>439</v>
      </c>
      <c r="E91" s="20">
        <v>1</v>
      </c>
      <c r="F91" s="20">
        <v>3</v>
      </c>
      <c r="G91" s="20">
        <v>6</v>
      </c>
      <c r="H91" s="20">
        <v>12</v>
      </c>
      <c r="I91" s="20">
        <v>24</v>
      </c>
      <c r="J91" s="20">
        <v>36</v>
      </c>
      <c r="K91" s="21">
        <v>1</v>
      </c>
      <c r="L91" s="21">
        <v>3</v>
      </c>
      <c r="M91" s="21">
        <v>6</v>
      </c>
      <c r="N91" s="21">
        <v>12</v>
      </c>
      <c r="O91" s="21">
        <v>24</v>
      </c>
      <c r="P91" s="21">
        <v>36</v>
      </c>
      <c r="Q91" s="22">
        <v>1</v>
      </c>
      <c r="R91" s="22">
        <v>3</v>
      </c>
      <c r="S91" s="22">
        <v>6</v>
      </c>
      <c r="T91" s="22">
        <v>12</v>
      </c>
      <c r="U91" s="22">
        <v>24</v>
      </c>
      <c r="V91" s="22">
        <v>36</v>
      </c>
      <c r="W91" s="23">
        <v>1</v>
      </c>
      <c r="X91" s="23">
        <v>3</v>
      </c>
      <c r="Y91" s="23">
        <v>6</v>
      </c>
      <c r="Z91" s="23">
        <v>12</v>
      </c>
      <c r="AA91" s="23">
        <v>24</v>
      </c>
      <c r="AB91" s="23">
        <v>36</v>
      </c>
      <c r="AC91" s="24">
        <v>1</v>
      </c>
      <c r="AD91" s="24">
        <v>3</v>
      </c>
      <c r="AE91" s="24">
        <v>6</v>
      </c>
      <c r="AF91" s="24">
        <v>12</v>
      </c>
      <c r="AG91" s="24">
        <v>24</v>
      </c>
      <c r="AH91" s="24">
        <v>36</v>
      </c>
    </row>
    <row r="92" spans="1:34" ht="16.5" thickTop="1" thickBot="1" x14ac:dyDescent="0.3">
      <c r="A92" s="25" t="s">
        <v>440</v>
      </c>
      <c r="B92" s="26" t="s">
        <v>441</v>
      </c>
      <c r="C92" s="26" t="s">
        <v>453</v>
      </c>
      <c r="D92" s="26" t="s">
        <v>482</v>
      </c>
      <c r="E92" s="27">
        <v>970</v>
      </c>
      <c r="F92" s="27">
        <v>679</v>
      </c>
      <c r="G92" s="27">
        <v>630.5</v>
      </c>
      <c r="H92" s="27">
        <v>582</v>
      </c>
      <c r="I92" s="27">
        <v>533.5</v>
      </c>
      <c r="J92" s="27">
        <v>485</v>
      </c>
      <c r="K92" s="37">
        <v>1086</v>
      </c>
      <c r="L92" s="37">
        <v>760</v>
      </c>
      <c r="M92" s="37">
        <v>706</v>
      </c>
      <c r="N92" s="37">
        <v>652</v>
      </c>
      <c r="O92" s="37">
        <v>598</v>
      </c>
      <c r="P92" s="37">
        <v>543</v>
      </c>
      <c r="Q92" s="29">
        <f>K92*Q91</f>
        <v>1086</v>
      </c>
      <c r="R92" s="29">
        <f t="shared" ref="R92:V92" si="74">L92*R91</f>
        <v>2280</v>
      </c>
      <c r="S92" s="29">
        <f t="shared" si="74"/>
        <v>4236</v>
      </c>
      <c r="T92" s="29">
        <f t="shared" si="74"/>
        <v>7824</v>
      </c>
      <c r="U92" s="29">
        <f t="shared" si="74"/>
        <v>14352</v>
      </c>
      <c r="V92" s="29">
        <f t="shared" si="74"/>
        <v>19548</v>
      </c>
      <c r="W92" s="30">
        <f t="shared" ref="W92:AB92" si="75">E92*W91</f>
        <v>970</v>
      </c>
      <c r="X92" s="30">
        <f t="shared" si="75"/>
        <v>2037</v>
      </c>
      <c r="Y92" s="30">
        <f t="shared" si="75"/>
        <v>3783</v>
      </c>
      <c r="Z92" s="30">
        <f t="shared" si="75"/>
        <v>6984</v>
      </c>
      <c r="AA92" s="30">
        <f t="shared" si="75"/>
        <v>12804</v>
      </c>
      <c r="AB92" s="30">
        <f t="shared" si="75"/>
        <v>17460</v>
      </c>
      <c r="AC92" s="31">
        <f t="shared" ref="AC92:AH92" si="76">Q92-W92</f>
        <v>116</v>
      </c>
      <c r="AD92" s="31">
        <f t="shared" si="76"/>
        <v>243</v>
      </c>
      <c r="AE92" s="31">
        <f t="shared" si="76"/>
        <v>453</v>
      </c>
      <c r="AF92" s="31">
        <f t="shared" si="76"/>
        <v>840</v>
      </c>
      <c r="AG92" s="31">
        <f t="shared" si="76"/>
        <v>1548</v>
      </c>
      <c r="AH92" s="31">
        <f t="shared" si="76"/>
        <v>2088</v>
      </c>
    </row>
    <row r="93" spans="1:34" ht="15.75" thickBot="1" x14ac:dyDescent="0.3">
      <c r="A93" s="25" t="s">
        <v>444</v>
      </c>
      <c r="B93" s="26" t="s">
        <v>441</v>
      </c>
      <c r="C93" s="26" t="s">
        <v>453</v>
      </c>
      <c r="D93" s="26" t="s">
        <v>482</v>
      </c>
      <c r="E93" s="27">
        <v>10</v>
      </c>
      <c r="F93" s="27">
        <f>24/3</f>
        <v>8</v>
      </c>
      <c r="G93" s="27">
        <f>36/6</f>
        <v>6</v>
      </c>
      <c r="H93" s="27">
        <f>60/12</f>
        <v>5</v>
      </c>
      <c r="I93" s="27">
        <f>108/24</f>
        <v>4.5</v>
      </c>
      <c r="J93" s="27">
        <f>144/36</f>
        <v>4</v>
      </c>
      <c r="K93" s="34"/>
      <c r="L93" s="34"/>
      <c r="M93" s="34"/>
      <c r="N93" s="34"/>
      <c r="O93" s="34"/>
      <c r="P93" s="34"/>
      <c r="Q93" s="29">
        <v>468</v>
      </c>
      <c r="R93" s="29">
        <v>982.80000000000007</v>
      </c>
      <c r="S93" s="29">
        <v>1825.2000000000003</v>
      </c>
      <c r="T93" s="29">
        <v>3369.5999999999995</v>
      </c>
      <c r="U93" s="29">
        <v>6177.5999999999995</v>
      </c>
      <c r="V93" s="29">
        <v>8424</v>
      </c>
      <c r="W93" s="30" t="s">
        <v>447</v>
      </c>
      <c r="X93" s="30"/>
      <c r="Y93" s="30"/>
      <c r="Z93" s="30" t="s">
        <v>447</v>
      </c>
      <c r="AA93" s="30" t="s">
        <v>447</v>
      </c>
      <c r="AB93" s="30" t="s">
        <v>447</v>
      </c>
      <c r="AC93" s="33" t="s">
        <v>447</v>
      </c>
      <c r="AD93" s="33"/>
      <c r="AE93" s="33"/>
      <c r="AF93" s="33" t="s">
        <v>447</v>
      </c>
      <c r="AG93" s="33" t="s">
        <v>447</v>
      </c>
      <c r="AH93" s="33" t="s">
        <v>447</v>
      </c>
    </row>
    <row r="94" spans="1:34" x14ac:dyDescent="0.25">
      <c r="A94" t="s">
        <v>479</v>
      </c>
      <c r="N94" s="39"/>
      <c r="P94" s="39"/>
      <c r="W94" s="35"/>
      <c r="X94" s="35"/>
      <c r="Y94" s="35"/>
      <c r="Z94" s="35"/>
      <c r="AA94" s="35"/>
      <c r="AB94" s="35"/>
    </row>
    <row r="95" spans="1:34" ht="15.75" thickBot="1" x14ac:dyDescent="0.3"/>
    <row r="96" spans="1:34" ht="15.75" thickBot="1" x14ac:dyDescent="0.3">
      <c r="A96" s="3" t="s">
        <v>483</v>
      </c>
      <c r="B96" s="4"/>
      <c r="C96" s="4"/>
      <c r="D96" s="5"/>
      <c r="E96" s="6" t="s">
        <v>433</v>
      </c>
      <c r="F96" s="7"/>
      <c r="G96" s="7"/>
      <c r="H96" s="8"/>
      <c r="I96" s="8"/>
      <c r="J96" s="9"/>
      <c r="K96" s="10" t="s">
        <v>434</v>
      </c>
      <c r="L96" s="11"/>
      <c r="M96" s="11"/>
      <c r="N96" s="8"/>
      <c r="O96" s="8"/>
      <c r="P96" s="9"/>
      <c r="Q96" s="12" t="s">
        <v>435</v>
      </c>
      <c r="R96" s="13"/>
      <c r="S96" s="13"/>
      <c r="T96" s="8"/>
      <c r="U96" s="8"/>
      <c r="V96" s="9"/>
      <c r="W96" s="14" t="s">
        <v>436</v>
      </c>
      <c r="X96" s="15"/>
      <c r="Y96" s="15"/>
      <c r="Z96" s="8"/>
      <c r="AA96" s="8"/>
      <c r="AB96" s="9"/>
      <c r="AC96" s="16" t="s">
        <v>25</v>
      </c>
      <c r="AD96" s="17"/>
      <c r="AE96" s="17"/>
      <c r="AF96" s="8"/>
      <c r="AG96" s="8"/>
      <c r="AH96" s="9"/>
    </row>
    <row r="97" spans="1:34" ht="15.75" thickBot="1" x14ac:dyDescent="0.3">
      <c r="A97" s="18" t="s">
        <v>437</v>
      </c>
      <c r="B97" s="18" t="s">
        <v>12</v>
      </c>
      <c r="C97" s="19" t="s">
        <v>438</v>
      </c>
      <c r="D97" s="19" t="s">
        <v>439</v>
      </c>
      <c r="E97" s="20">
        <v>1</v>
      </c>
      <c r="F97" s="20">
        <v>3</v>
      </c>
      <c r="G97" s="20">
        <v>6</v>
      </c>
      <c r="H97" s="20">
        <v>12</v>
      </c>
      <c r="I97" s="20">
        <v>24</v>
      </c>
      <c r="J97" s="20">
        <v>36</v>
      </c>
      <c r="K97" s="21">
        <v>1</v>
      </c>
      <c r="L97" s="21">
        <v>3</v>
      </c>
      <c r="M97" s="21">
        <v>6</v>
      </c>
      <c r="N97" s="21">
        <v>12</v>
      </c>
      <c r="O97" s="21">
        <v>24</v>
      </c>
      <c r="P97" s="21">
        <v>36</v>
      </c>
      <c r="Q97" s="22">
        <v>1</v>
      </c>
      <c r="R97" s="22">
        <v>3</v>
      </c>
      <c r="S97" s="22">
        <v>6</v>
      </c>
      <c r="T97" s="22">
        <v>12</v>
      </c>
      <c r="U97" s="22">
        <v>24</v>
      </c>
      <c r="V97" s="22">
        <v>36</v>
      </c>
      <c r="W97" s="23">
        <v>1</v>
      </c>
      <c r="X97" s="23">
        <v>3</v>
      </c>
      <c r="Y97" s="23">
        <v>6</v>
      </c>
      <c r="Z97" s="23">
        <v>12</v>
      </c>
      <c r="AA97" s="23">
        <v>24</v>
      </c>
      <c r="AB97" s="23">
        <v>36</v>
      </c>
      <c r="AC97" s="24">
        <v>1</v>
      </c>
      <c r="AD97" s="24">
        <v>3</v>
      </c>
      <c r="AE97" s="24">
        <v>6</v>
      </c>
      <c r="AF97" s="24">
        <v>12</v>
      </c>
      <c r="AG97" s="24">
        <v>24</v>
      </c>
      <c r="AH97" s="24">
        <v>36</v>
      </c>
    </row>
    <row r="98" spans="1:34" ht="16.5" thickTop="1" thickBot="1" x14ac:dyDescent="0.3">
      <c r="A98" s="25" t="s">
        <v>440</v>
      </c>
      <c r="B98" s="26" t="s">
        <v>461</v>
      </c>
      <c r="C98" s="26" t="s">
        <v>484</v>
      </c>
      <c r="D98" s="26" t="s">
        <v>450</v>
      </c>
      <c r="E98" s="27">
        <v>1270</v>
      </c>
      <c r="F98" s="27">
        <v>889</v>
      </c>
      <c r="G98" s="27">
        <v>825.5</v>
      </c>
      <c r="H98" s="27">
        <v>762</v>
      </c>
      <c r="I98" s="27">
        <v>698.5</v>
      </c>
      <c r="J98" s="27">
        <v>635</v>
      </c>
      <c r="K98" s="37">
        <v>1422</v>
      </c>
      <c r="L98" s="37">
        <v>996</v>
      </c>
      <c r="M98" s="37">
        <v>925</v>
      </c>
      <c r="N98" s="37">
        <v>853</v>
      </c>
      <c r="O98" s="37">
        <v>782</v>
      </c>
      <c r="P98" s="37">
        <v>711</v>
      </c>
      <c r="Q98" s="29">
        <f>K98*Q97</f>
        <v>1422</v>
      </c>
      <c r="R98" s="29">
        <f t="shared" ref="R98:V98" si="77">L98*R97</f>
        <v>2988</v>
      </c>
      <c r="S98" s="29">
        <f t="shared" si="77"/>
        <v>5550</v>
      </c>
      <c r="T98" s="29">
        <f t="shared" si="77"/>
        <v>10236</v>
      </c>
      <c r="U98" s="29">
        <f t="shared" si="77"/>
        <v>18768</v>
      </c>
      <c r="V98" s="29">
        <f t="shared" si="77"/>
        <v>25596</v>
      </c>
      <c r="W98" s="30">
        <f t="shared" ref="W98:AB98" si="78">E98*W97</f>
        <v>1270</v>
      </c>
      <c r="X98" s="30">
        <f t="shared" si="78"/>
        <v>2667</v>
      </c>
      <c r="Y98" s="30">
        <f t="shared" si="78"/>
        <v>4953</v>
      </c>
      <c r="Z98" s="30">
        <f t="shared" si="78"/>
        <v>9144</v>
      </c>
      <c r="AA98" s="30">
        <f t="shared" si="78"/>
        <v>16764</v>
      </c>
      <c r="AB98" s="30">
        <f t="shared" si="78"/>
        <v>22860</v>
      </c>
      <c r="AC98" s="31">
        <f t="shared" ref="AC98:AH98" si="79">Q98-W98</f>
        <v>152</v>
      </c>
      <c r="AD98" s="31">
        <f t="shared" si="79"/>
        <v>321</v>
      </c>
      <c r="AE98" s="31">
        <f t="shared" si="79"/>
        <v>597</v>
      </c>
      <c r="AF98" s="31">
        <f t="shared" si="79"/>
        <v>1092</v>
      </c>
      <c r="AG98" s="31">
        <f t="shared" si="79"/>
        <v>2004</v>
      </c>
      <c r="AH98" s="31">
        <f t="shared" si="79"/>
        <v>2736</v>
      </c>
    </row>
    <row r="99" spans="1:34" ht="15.75" thickBot="1" x14ac:dyDescent="0.3">
      <c r="A99" s="25" t="s">
        <v>444</v>
      </c>
      <c r="B99" s="26" t="s">
        <v>461</v>
      </c>
      <c r="C99" s="26" t="s">
        <v>484</v>
      </c>
      <c r="D99" s="26" t="s">
        <v>450</v>
      </c>
      <c r="E99" s="27">
        <v>10</v>
      </c>
      <c r="F99" s="27">
        <f>24/3</f>
        <v>8</v>
      </c>
      <c r="G99" s="27">
        <f>36/6</f>
        <v>6</v>
      </c>
      <c r="H99" s="27">
        <f>60/12</f>
        <v>5</v>
      </c>
      <c r="I99" s="27">
        <f>108/24</f>
        <v>4.5</v>
      </c>
      <c r="J99" s="27">
        <f>144/36</f>
        <v>4</v>
      </c>
      <c r="K99" s="34"/>
      <c r="L99" s="34"/>
      <c r="M99" s="34"/>
      <c r="N99" s="34"/>
      <c r="O99" s="34"/>
      <c r="P99" s="34"/>
      <c r="Q99" s="29">
        <v>468</v>
      </c>
      <c r="R99" s="29">
        <v>982.80000000000007</v>
      </c>
      <c r="S99" s="29">
        <v>1825.2000000000003</v>
      </c>
      <c r="T99" s="29">
        <v>3369.5999999999995</v>
      </c>
      <c r="U99" s="29">
        <v>6177.5999999999995</v>
      </c>
      <c r="V99" s="29">
        <v>8424</v>
      </c>
      <c r="W99" s="30" t="s">
        <v>447</v>
      </c>
      <c r="X99" s="30"/>
      <c r="Y99" s="30"/>
      <c r="Z99" s="30" t="s">
        <v>447</v>
      </c>
      <c r="AA99" s="30" t="s">
        <v>447</v>
      </c>
      <c r="AB99" s="30" t="s">
        <v>447</v>
      </c>
      <c r="AC99" s="33" t="s">
        <v>447</v>
      </c>
      <c r="AD99" s="33"/>
      <c r="AE99" s="33"/>
      <c r="AF99" s="33" t="s">
        <v>447</v>
      </c>
      <c r="AG99" s="33" t="s">
        <v>447</v>
      </c>
      <c r="AH99" s="33" t="s">
        <v>447</v>
      </c>
    </row>
    <row r="100" spans="1:34" x14ac:dyDescent="0.25">
      <c r="A100" t="s">
        <v>479</v>
      </c>
      <c r="P100" s="39"/>
      <c r="Z100" s="35"/>
    </row>
    <row r="101" spans="1:34" ht="15.75" thickBot="1" x14ac:dyDescent="0.3"/>
    <row r="102" spans="1:34" ht="15.75" thickBot="1" x14ac:dyDescent="0.3">
      <c r="A102" s="3" t="s">
        <v>485</v>
      </c>
      <c r="B102" s="4"/>
      <c r="C102" s="4"/>
      <c r="D102" s="5"/>
      <c r="E102" s="6" t="s">
        <v>433</v>
      </c>
      <c r="F102" s="7"/>
      <c r="G102" s="7"/>
      <c r="H102" s="8"/>
      <c r="I102" s="8"/>
      <c r="J102" s="9"/>
      <c r="K102" s="10" t="s">
        <v>434</v>
      </c>
      <c r="L102" s="11"/>
      <c r="M102" s="11"/>
      <c r="N102" s="8"/>
      <c r="O102" s="8"/>
      <c r="P102" s="9"/>
      <c r="Q102" s="12" t="s">
        <v>435</v>
      </c>
      <c r="R102" s="13"/>
      <c r="S102" s="13"/>
      <c r="T102" s="8"/>
      <c r="U102" s="8"/>
      <c r="V102" s="9"/>
      <c r="W102" s="14" t="s">
        <v>436</v>
      </c>
      <c r="X102" s="15"/>
      <c r="Y102" s="15"/>
      <c r="Z102" s="8"/>
      <c r="AA102" s="8"/>
      <c r="AB102" s="9"/>
      <c r="AC102" s="16" t="s">
        <v>25</v>
      </c>
      <c r="AD102" s="17"/>
      <c r="AE102" s="17"/>
      <c r="AF102" s="8"/>
      <c r="AG102" s="8"/>
      <c r="AH102" s="9"/>
    </row>
    <row r="103" spans="1:34" ht="15.75" thickBot="1" x14ac:dyDescent="0.3">
      <c r="A103" s="18" t="s">
        <v>437</v>
      </c>
      <c r="B103" s="18" t="s">
        <v>12</v>
      </c>
      <c r="C103" s="19" t="s">
        <v>438</v>
      </c>
      <c r="D103" s="19" t="s">
        <v>439</v>
      </c>
      <c r="E103" s="20">
        <v>1</v>
      </c>
      <c r="F103" s="20">
        <v>3</v>
      </c>
      <c r="G103" s="20">
        <v>6</v>
      </c>
      <c r="H103" s="20">
        <v>12</v>
      </c>
      <c r="I103" s="20">
        <v>24</v>
      </c>
      <c r="J103" s="20">
        <v>36</v>
      </c>
      <c r="K103" s="21">
        <v>1</v>
      </c>
      <c r="L103" s="21">
        <v>3</v>
      </c>
      <c r="M103" s="21">
        <v>6</v>
      </c>
      <c r="N103" s="21">
        <v>12</v>
      </c>
      <c r="O103" s="21">
        <v>24</v>
      </c>
      <c r="P103" s="21">
        <v>36</v>
      </c>
      <c r="Q103" s="22">
        <v>1</v>
      </c>
      <c r="R103" s="22">
        <v>3</v>
      </c>
      <c r="S103" s="22">
        <v>6</v>
      </c>
      <c r="T103" s="22">
        <v>12</v>
      </c>
      <c r="U103" s="22">
        <v>24</v>
      </c>
      <c r="V103" s="22">
        <v>36</v>
      </c>
      <c r="W103" s="23">
        <v>1</v>
      </c>
      <c r="X103" s="23">
        <v>3</v>
      </c>
      <c r="Y103" s="23">
        <v>6</v>
      </c>
      <c r="Z103" s="23">
        <v>12</v>
      </c>
      <c r="AA103" s="23">
        <v>24</v>
      </c>
      <c r="AB103" s="23">
        <v>36</v>
      </c>
      <c r="AC103" s="24">
        <v>1</v>
      </c>
      <c r="AD103" s="24">
        <v>3</v>
      </c>
      <c r="AE103" s="24">
        <v>6</v>
      </c>
      <c r="AF103" s="24">
        <v>12</v>
      </c>
      <c r="AG103" s="24">
        <v>24</v>
      </c>
      <c r="AH103" s="24">
        <v>36</v>
      </c>
    </row>
    <row r="104" spans="1:34" ht="16.5" thickTop="1" thickBot="1" x14ac:dyDescent="0.3">
      <c r="A104" s="25" t="s">
        <v>440</v>
      </c>
      <c r="B104" s="26" t="s">
        <v>486</v>
      </c>
      <c r="C104" s="26" t="s">
        <v>458</v>
      </c>
      <c r="D104" s="26" t="s">
        <v>474</v>
      </c>
      <c r="E104" s="27">
        <v>1500</v>
      </c>
      <c r="F104" s="27">
        <v>1080</v>
      </c>
      <c r="G104" s="27">
        <v>1050</v>
      </c>
      <c r="H104" s="27">
        <v>1005</v>
      </c>
      <c r="I104" s="27">
        <v>975</v>
      </c>
      <c r="J104" s="27">
        <v>930</v>
      </c>
      <c r="K104" s="37">
        <v>1680</v>
      </c>
      <c r="L104" s="37">
        <v>1210</v>
      </c>
      <c r="M104" s="37">
        <v>1176</v>
      </c>
      <c r="N104" s="37">
        <v>1126</v>
      </c>
      <c r="O104" s="37">
        <v>1092</v>
      </c>
      <c r="P104" s="37">
        <v>1042</v>
      </c>
      <c r="Q104" s="29">
        <f>K104*Q103</f>
        <v>1680</v>
      </c>
      <c r="R104" s="29">
        <f t="shared" ref="R104:V104" si="80">L104*R103</f>
        <v>3630</v>
      </c>
      <c r="S104" s="29">
        <f t="shared" si="80"/>
        <v>7056</v>
      </c>
      <c r="T104" s="29">
        <f t="shared" si="80"/>
        <v>13512</v>
      </c>
      <c r="U104" s="29">
        <f t="shared" si="80"/>
        <v>26208</v>
      </c>
      <c r="V104" s="29">
        <f t="shared" si="80"/>
        <v>37512</v>
      </c>
      <c r="W104" s="30">
        <f t="shared" ref="W104:AB104" si="81">E104*W103</f>
        <v>1500</v>
      </c>
      <c r="X104" s="30">
        <f t="shared" si="81"/>
        <v>3240</v>
      </c>
      <c r="Y104" s="30">
        <f t="shared" si="81"/>
        <v>6300</v>
      </c>
      <c r="Z104" s="30">
        <f t="shared" si="81"/>
        <v>12060</v>
      </c>
      <c r="AA104" s="30">
        <f t="shared" si="81"/>
        <v>23400</v>
      </c>
      <c r="AB104" s="30">
        <f t="shared" si="81"/>
        <v>33480</v>
      </c>
      <c r="AC104" s="31">
        <f t="shared" ref="AC104:AH104" si="82">Q104-W104</f>
        <v>180</v>
      </c>
      <c r="AD104" s="31">
        <f t="shared" si="82"/>
        <v>390</v>
      </c>
      <c r="AE104" s="31">
        <f t="shared" si="82"/>
        <v>756</v>
      </c>
      <c r="AF104" s="31">
        <f t="shared" si="82"/>
        <v>1452</v>
      </c>
      <c r="AG104" s="31">
        <f t="shared" si="82"/>
        <v>2808</v>
      </c>
      <c r="AH104" s="31">
        <f t="shared" si="82"/>
        <v>4032</v>
      </c>
    </row>
    <row r="105" spans="1:34" ht="15.75" thickBot="1" x14ac:dyDescent="0.3">
      <c r="A105" s="25" t="s">
        <v>444</v>
      </c>
      <c r="B105" s="26" t="s">
        <v>486</v>
      </c>
      <c r="C105" s="26" t="s">
        <v>458</v>
      </c>
      <c r="D105" s="26" t="s">
        <v>474</v>
      </c>
      <c r="E105" s="27">
        <v>10</v>
      </c>
      <c r="F105" s="27">
        <f>24/3</f>
        <v>8</v>
      </c>
      <c r="G105" s="27">
        <f>36/6</f>
        <v>6</v>
      </c>
      <c r="H105" s="27">
        <f>60/12</f>
        <v>5</v>
      </c>
      <c r="I105" s="27">
        <f>108/24</f>
        <v>4.5</v>
      </c>
      <c r="J105" s="27">
        <f>144/36</f>
        <v>4</v>
      </c>
      <c r="K105" s="34"/>
      <c r="L105" s="34"/>
      <c r="M105" s="34"/>
      <c r="N105" s="34"/>
      <c r="O105" s="34"/>
      <c r="P105" s="34"/>
      <c r="Q105" s="29">
        <v>468</v>
      </c>
      <c r="R105" s="29">
        <v>982.80000000000007</v>
      </c>
      <c r="S105" s="29">
        <v>1825.2000000000003</v>
      </c>
      <c r="T105" s="29">
        <v>3369.5999999999995</v>
      </c>
      <c r="U105" s="29">
        <v>6177.5999999999995</v>
      </c>
      <c r="V105" s="29">
        <v>8424</v>
      </c>
      <c r="W105" s="30" t="s">
        <v>447</v>
      </c>
      <c r="X105" s="30"/>
      <c r="Y105" s="30"/>
      <c r="Z105" s="30" t="s">
        <v>447</v>
      </c>
      <c r="AA105" s="30" t="s">
        <v>447</v>
      </c>
      <c r="AB105" s="30" t="s">
        <v>447</v>
      </c>
      <c r="AC105" s="33" t="s">
        <v>447</v>
      </c>
      <c r="AD105" s="33"/>
      <c r="AE105" s="33"/>
      <c r="AF105" s="33" t="s">
        <v>447</v>
      </c>
      <c r="AG105" s="33" t="s">
        <v>447</v>
      </c>
      <c r="AH105" s="33" t="s">
        <v>447</v>
      </c>
    </row>
    <row r="106" spans="1:34" x14ac:dyDescent="0.25">
      <c r="A106" t="s">
        <v>479</v>
      </c>
      <c r="N106" s="39"/>
      <c r="P106" s="39"/>
      <c r="X106" s="35"/>
      <c r="Y106" s="35"/>
      <c r="Z106" s="35"/>
    </row>
    <row r="107" spans="1:34" ht="15.75" thickBot="1" x14ac:dyDescent="0.3">
      <c r="N107" s="39"/>
      <c r="P107" s="39"/>
      <c r="X107" s="35"/>
      <c r="Y107" s="35"/>
    </row>
    <row r="108" spans="1:34" ht="15.75" thickBot="1" x14ac:dyDescent="0.3">
      <c r="A108" s="3" t="s">
        <v>487</v>
      </c>
      <c r="B108" s="4"/>
      <c r="C108" s="4"/>
      <c r="D108" s="5"/>
      <c r="E108" s="6" t="s">
        <v>433</v>
      </c>
      <c r="F108" s="7"/>
      <c r="G108" s="7"/>
      <c r="H108" s="8"/>
      <c r="I108" s="8"/>
      <c r="J108" s="9"/>
      <c r="K108" s="10" t="s">
        <v>434</v>
      </c>
      <c r="L108" s="11"/>
      <c r="M108" s="11"/>
      <c r="N108" s="8"/>
      <c r="O108" s="8"/>
      <c r="P108" s="9"/>
      <c r="Q108" s="12" t="s">
        <v>435</v>
      </c>
      <c r="R108" s="13"/>
      <c r="S108" s="13"/>
      <c r="T108" s="8"/>
      <c r="U108" s="8"/>
      <c r="V108" s="9"/>
      <c r="W108" s="14" t="s">
        <v>436</v>
      </c>
      <c r="X108" s="15"/>
      <c r="Y108" s="15"/>
      <c r="Z108" s="8"/>
      <c r="AA108" s="8"/>
      <c r="AB108" s="9"/>
      <c r="AC108" s="16" t="s">
        <v>25</v>
      </c>
      <c r="AD108" s="17"/>
      <c r="AE108" s="17"/>
      <c r="AF108" s="8"/>
      <c r="AG108" s="8"/>
      <c r="AH108" s="9"/>
    </row>
    <row r="109" spans="1:34" ht="15.75" thickBot="1" x14ac:dyDescent="0.3">
      <c r="A109" s="18" t="s">
        <v>437</v>
      </c>
      <c r="B109" s="18" t="s">
        <v>12</v>
      </c>
      <c r="C109" s="19" t="s">
        <v>438</v>
      </c>
      <c r="D109" s="19" t="s">
        <v>439</v>
      </c>
      <c r="E109" s="20">
        <v>1</v>
      </c>
      <c r="F109" s="20">
        <v>3</v>
      </c>
      <c r="G109" s="20">
        <v>6</v>
      </c>
      <c r="H109" s="20">
        <v>12</v>
      </c>
      <c r="I109" s="20">
        <v>24</v>
      </c>
      <c r="J109" s="20">
        <v>36</v>
      </c>
      <c r="K109" s="21">
        <v>1</v>
      </c>
      <c r="L109" s="21">
        <v>3</v>
      </c>
      <c r="M109" s="21">
        <v>6</v>
      </c>
      <c r="N109" s="21">
        <v>12</v>
      </c>
      <c r="O109" s="21">
        <v>24</v>
      </c>
      <c r="P109" s="21">
        <v>36</v>
      </c>
      <c r="Q109" s="22">
        <v>1</v>
      </c>
      <c r="R109" s="22">
        <v>3</v>
      </c>
      <c r="S109" s="22">
        <v>6</v>
      </c>
      <c r="T109" s="22">
        <v>12</v>
      </c>
      <c r="U109" s="22">
        <v>24</v>
      </c>
      <c r="V109" s="22">
        <v>36</v>
      </c>
      <c r="W109" s="23">
        <v>1</v>
      </c>
      <c r="X109" s="23">
        <v>3</v>
      </c>
      <c r="Y109" s="23">
        <v>6</v>
      </c>
      <c r="Z109" s="23">
        <v>12</v>
      </c>
      <c r="AA109" s="23">
        <v>24</v>
      </c>
      <c r="AB109" s="23">
        <v>36</v>
      </c>
      <c r="AC109" s="24">
        <v>1</v>
      </c>
      <c r="AD109" s="24">
        <v>3</v>
      </c>
      <c r="AE109" s="24">
        <v>6</v>
      </c>
      <c r="AF109" s="24">
        <v>12</v>
      </c>
      <c r="AG109" s="24">
        <v>24</v>
      </c>
      <c r="AH109" s="24">
        <v>36</v>
      </c>
    </row>
    <row r="110" spans="1:34" ht="16.5" thickTop="1" thickBot="1" x14ac:dyDescent="0.3">
      <c r="A110" s="25" t="s">
        <v>440</v>
      </c>
      <c r="B110" s="26" t="s">
        <v>486</v>
      </c>
      <c r="C110" s="26" t="s">
        <v>488</v>
      </c>
      <c r="D110" s="26" t="s">
        <v>489</v>
      </c>
      <c r="E110" s="27">
        <v>1870</v>
      </c>
      <c r="F110" s="27">
        <v>1346.4</v>
      </c>
      <c r="G110" s="27">
        <v>1309</v>
      </c>
      <c r="H110" s="27">
        <v>1253</v>
      </c>
      <c r="I110" s="27">
        <v>1216</v>
      </c>
      <c r="J110" s="27">
        <v>1159.4000000000001</v>
      </c>
      <c r="K110" s="37">
        <v>2094</v>
      </c>
      <c r="L110" s="37">
        <v>1508</v>
      </c>
      <c r="M110" s="37">
        <v>1466</v>
      </c>
      <c r="N110" s="37">
        <v>1403</v>
      </c>
      <c r="O110" s="37">
        <v>1362</v>
      </c>
      <c r="P110" s="37">
        <v>1299</v>
      </c>
      <c r="Q110" s="29">
        <f>K110*Q109</f>
        <v>2094</v>
      </c>
      <c r="R110" s="29">
        <f t="shared" ref="R110:V110" si="83">L110*R109</f>
        <v>4524</v>
      </c>
      <c r="S110" s="29">
        <f t="shared" si="83"/>
        <v>8796</v>
      </c>
      <c r="T110" s="29">
        <f t="shared" si="83"/>
        <v>16836</v>
      </c>
      <c r="U110" s="29">
        <f t="shared" si="83"/>
        <v>32688</v>
      </c>
      <c r="V110" s="29">
        <f t="shared" si="83"/>
        <v>46764</v>
      </c>
      <c r="W110" s="30">
        <f t="shared" ref="W110:AB110" si="84">E110*W109</f>
        <v>1870</v>
      </c>
      <c r="X110" s="30">
        <f t="shared" si="84"/>
        <v>4039.2000000000003</v>
      </c>
      <c r="Y110" s="30">
        <f t="shared" si="84"/>
        <v>7854</v>
      </c>
      <c r="Z110" s="30">
        <f t="shared" si="84"/>
        <v>15036</v>
      </c>
      <c r="AA110" s="30">
        <f t="shared" si="84"/>
        <v>29184</v>
      </c>
      <c r="AB110" s="38">
        <f t="shared" si="84"/>
        <v>41738.400000000001</v>
      </c>
      <c r="AC110" s="31">
        <f t="shared" ref="AC110:AH110" si="85">Q110-W110</f>
        <v>224</v>
      </c>
      <c r="AD110" s="31">
        <f t="shared" si="85"/>
        <v>484.79999999999973</v>
      </c>
      <c r="AE110" s="31">
        <f t="shared" si="85"/>
        <v>942</v>
      </c>
      <c r="AF110" s="31">
        <f t="shared" si="85"/>
        <v>1800</v>
      </c>
      <c r="AG110" s="31">
        <f t="shared" si="85"/>
        <v>3504</v>
      </c>
      <c r="AH110" s="31">
        <f t="shared" si="85"/>
        <v>5025.5999999999985</v>
      </c>
    </row>
    <row r="111" spans="1:34" ht="15.75" thickBot="1" x14ac:dyDescent="0.3">
      <c r="A111" s="25" t="s">
        <v>444</v>
      </c>
      <c r="B111" s="26" t="s">
        <v>486</v>
      </c>
      <c r="C111" s="26" t="s">
        <v>488</v>
      </c>
      <c r="D111" s="26" t="s">
        <v>489</v>
      </c>
      <c r="E111" s="27">
        <v>10</v>
      </c>
      <c r="F111" s="27">
        <f>24/3</f>
        <v>8</v>
      </c>
      <c r="G111" s="27">
        <f>36/6</f>
        <v>6</v>
      </c>
      <c r="H111" s="27">
        <f>60/12</f>
        <v>5</v>
      </c>
      <c r="I111" s="27">
        <f>108/24</f>
        <v>4.5</v>
      </c>
      <c r="J111" s="27">
        <f>144/36</f>
        <v>4</v>
      </c>
      <c r="K111" s="34"/>
      <c r="L111" s="34"/>
      <c r="M111" s="34"/>
      <c r="N111" s="34"/>
      <c r="O111" s="34"/>
      <c r="P111" s="34"/>
      <c r="Q111" s="29">
        <v>468</v>
      </c>
      <c r="R111" s="29">
        <v>982.80000000000007</v>
      </c>
      <c r="S111" s="29">
        <v>1825.2000000000003</v>
      </c>
      <c r="T111" s="29">
        <v>3369.5999999999995</v>
      </c>
      <c r="U111" s="29">
        <v>6177.5999999999995</v>
      </c>
      <c r="V111" s="29">
        <v>8424</v>
      </c>
      <c r="W111" s="30" t="s">
        <v>447</v>
      </c>
      <c r="X111" s="30"/>
      <c r="Y111" s="30"/>
      <c r="Z111" s="30" t="s">
        <v>447</v>
      </c>
      <c r="AA111" s="30" t="s">
        <v>447</v>
      </c>
      <c r="AB111" s="30" t="s">
        <v>447</v>
      </c>
      <c r="AC111" s="33" t="s">
        <v>447</v>
      </c>
      <c r="AD111" s="33"/>
      <c r="AE111" s="33"/>
      <c r="AF111" s="33" t="s">
        <v>447</v>
      </c>
      <c r="AG111" s="33" t="s">
        <v>447</v>
      </c>
      <c r="AH111" s="33" t="s">
        <v>447</v>
      </c>
    </row>
    <row r="112" spans="1:34" x14ac:dyDescent="0.25">
      <c r="A112" t="s">
        <v>479</v>
      </c>
      <c r="N112" s="39"/>
      <c r="P112" s="39"/>
      <c r="X112" s="35"/>
      <c r="Y112" s="35"/>
      <c r="Z112" s="35"/>
    </row>
    <row r="113" spans="1:34" ht="15.75" thickBot="1" x14ac:dyDescent="0.3">
      <c r="N113" s="39"/>
      <c r="P113" s="39"/>
      <c r="X113" s="35"/>
      <c r="Y113" s="35"/>
    </row>
    <row r="114" spans="1:34" ht="15.75" thickBot="1" x14ac:dyDescent="0.3">
      <c r="A114" s="3" t="s">
        <v>490</v>
      </c>
      <c r="B114" s="4"/>
      <c r="C114" s="4"/>
      <c r="D114" s="5"/>
      <c r="E114" s="6" t="s">
        <v>433</v>
      </c>
      <c r="F114" s="7"/>
      <c r="G114" s="7"/>
      <c r="H114" s="8"/>
      <c r="I114" s="8"/>
      <c r="J114" s="9"/>
      <c r="K114" s="10" t="s">
        <v>434</v>
      </c>
      <c r="L114" s="11"/>
      <c r="M114" s="11"/>
      <c r="N114" s="8"/>
      <c r="O114" s="8"/>
      <c r="P114" s="9"/>
      <c r="Q114" s="12" t="s">
        <v>435</v>
      </c>
      <c r="R114" s="13"/>
      <c r="S114" s="13"/>
      <c r="T114" s="8"/>
      <c r="U114" s="8"/>
      <c r="V114" s="9"/>
      <c r="W114" s="14" t="s">
        <v>436</v>
      </c>
      <c r="X114" s="15"/>
      <c r="Y114" s="15"/>
      <c r="Z114" s="8"/>
      <c r="AA114" s="8"/>
      <c r="AB114" s="9"/>
      <c r="AC114" s="16" t="s">
        <v>25</v>
      </c>
      <c r="AD114" s="17"/>
      <c r="AE114" s="17"/>
      <c r="AF114" s="8"/>
      <c r="AG114" s="8"/>
      <c r="AH114" s="9"/>
    </row>
    <row r="115" spans="1:34" ht="15.75" thickBot="1" x14ac:dyDescent="0.3">
      <c r="A115" s="18" t="s">
        <v>437</v>
      </c>
      <c r="B115" s="18" t="s">
        <v>12</v>
      </c>
      <c r="C115" s="19" t="s">
        <v>438</v>
      </c>
      <c r="D115" s="19" t="s">
        <v>439</v>
      </c>
      <c r="E115" s="20">
        <v>1</v>
      </c>
      <c r="F115" s="20">
        <v>3</v>
      </c>
      <c r="G115" s="20">
        <v>6</v>
      </c>
      <c r="H115" s="20">
        <v>12</v>
      </c>
      <c r="I115" s="20">
        <v>24</v>
      </c>
      <c r="J115" s="20">
        <v>36</v>
      </c>
      <c r="K115" s="21">
        <v>1</v>
      </c>
      <c r="L115" s="21">
        <v>3</v>
      </c>
      <c r="M115" s="21">
        <v>6</v>
      </c>
      <c r="N115" s="21">
        <v>12</v>
      </c>
      <c r="O115" s="21">
        <v>24</v>
      </c>
      <c r="P115" s="21">
        <v>36</v>
      </c>
      <c r="Q115" s="22">
        <v>1</v>
      </c>
      <c r="R115" s="22">
        <v>3</v>
      </c>
      <c r="S115" s="22">
        <v>6</v>
      </c>
      <c r="T115" s="22">
        <v>12</v>
      </c>
      <c r="U115" s="22">
        <v>24</v>
      </c>
      <c r="V115" s="22">
        <v>36</v>
      </c>
      <c r="W115" s="23">
        <v>1</v>
      </c>
      <c r="X115" s="23">
        <v>3</v>
      </c>
      <c r="Y115" s="23">
        <v>6</v>
      </c>
      <c r="Z115" s="23">
        <v>12</v>
      </c>
      <c r="AA115" s="23">
        <v>24</v>
      </c>
      <c r="AB115" s="23">
        <v>36</v>
      </c>
      <c r="AC115" s="24">
        <v>1</v>
      </c>
      <c r="AD115" s="24">
        <v>3</v>
      </c>
      <c r="AE115" s="24">
        <v>6</v>
      </c>
      <c r="AF115" s="24">
        <v>12</v>
      </c>
      <c r="AG115" s="24">
        <v>24</v>
      </c>
      <c r="AH115" s="24">
        <v>36</v>
      </c>
    </row>
    <row r="116" spans="1:34" ht="16.5" thickTop="1" thickBot="1" x14ac:dyDescent="0.3">
      <c r="A116" s="25" t="s">
        <v>440</v>
      </c>
      <c r="B116" s="26" t="s">
        <v>491</v>
      </c>
      <c r="C116" s="26" t="s">
        <v>488</v>
      </c>
      <c r="D116" s="26" t="s">
        <v>492</v>
      </c>
      <c r="E116" s="27">
        <v>2120</v>
      </c>
      <c r="F116" s="27">
        <v>1526.4</v>
      </c>
      <c r="G116" s="27">
        <v>1484</v>
      </c>
      <c r="H116" s="27">
        <v>1420</v>
      </c>
      <c r="I116" s="27">
        <v>1378</v>
      </c>
      <c r="J116" s="27">
        <v>1314.4</v>
      </c>
      <c r="K116" s="37">
        <v>2374</v>
      </c>
      <c r="L116" s="37">
        <v>1710</v>
      </c>
      <c r="M116" s="37">
        <v>1662</v>
      </c>
      <c r="N116" s="37">
        <v>1590</v>
      </c>
      <c r="O116" s="37">
        <v>1543</v>
      </c>
      <c r="P116" s="37">
        <v>1472</v>
      </c>
      <c r="Q116" s="29">
        <f>K116*Q115</f>
        <v>2374</v>
      </c>
      <c r="R116" s="29">
        <f t="shared" ref="R116:V116" si="86">L116*R115</f>
        <v>5130</v>
      </c>
      <c r="S116" s="29">
        <f t="shared" si="86"/>
        <v>9972</v>
      </c>
      <c r="T116" s="29">
        <f t="shared" si="86"/>
        <v>19080</v>
      </c>
      <c r="U116" s="29">
        <f t="shared" si="86"/>
        <v>37032</v>
      </c>
      <c r="V116" s="29">
        <f t="shared" si="86"/>
        <v>52992</v>
      </c>
      <c r="W116" s="30">
        <f t="shared" ref="W116:AB116" si="87">E116*W115</f>
        <v>2120</v>
      </c>
      <c r="X116" s="38">
        <f t="shared" si="87"/>
        <v>4579.2000000000007</v>
      </c>
      <c r="Y116" s="30">
        <f t="shared" si="87"/>
        <v>8904</v>
      </c>
      <c r="Z116" s="30">
        <f t="shared" si="87"/>
        <v>17040</v>
      </c>
      <c r="AA116" s="30">
        <f t="shared" si="87"/>
        <v>33072</v>
      </c>
      <c r="AB116" s="38">
        <f t="shared" si="87"/>
        <v>47318.400000000001</v>
      </c>
      <c r="AC116" s="31">
        <f t="shared" ref="AC116:AH116" si="88">Q116-W116</f>
        <v>254</v>
      </c>
      <c r="AD116" s="31">
        <f t="shared" si="88"/>
        <v>550.79999999999927</v>
      </c>
      <c r="AE116" s="31">
        <f t="shared" si="88"/>
        <v>1068</v>
      </c>
      <c r="AF116" s="31">
        <f t="shared" si="88"/>
        <v>2040</v>
      </c>
      <c r="AG116" s="31">
        <f t="shared" si="88"/>
        <v>3960</v>
      </c>
      <c r="AH116" s="31">
        <f t="shared" si="88"/>
        <v>5673.5999999999985</v>
      </c>
    </row>
    <row r="117" spans="1:34" ht="15.75" thickBot="1" x14ac:dyDescent="0.3">
      <c r="A117" s="25" t="s">
        <v>444</v>
      </c>
      <c r="B117" s="26" t="s">
        <v>491</v>
      </c>
      <c r="C117" s="26" t="s">
        <v>488</v>
      </c>
      <c r="D117" s="26" t="s">
        <v>492</v>
      </c>
      <c r="E117" s="27">
        <v>10</v>
      </c>
      <c r="F117" s="27">
        <f>24/3</f>
        <v>8</v>
      </c>
      <c r="G117" s="27">
        <f>36/6</f>
        <v>6</v>
      </c>
      <c r="H117" s="27">
        <f>60/12</f>
        <v>5</v>
      </c>
      <c r="I117" s="27">
        <f>108/24</f>
        <v>4.5</v>
      </c>
      <c r="J117" s="27">
        <f>144/36</f>
        <v>4</v>
      </c>
      <c r="K117" s="34"/>
      <c r="L117" s="34"/>
      <c r="M117" s="34"/>
      <c r="N117" s="34"/>
      <c r="O117" s="34"/>
      <c r="P117" s="34"/>
      <c r="Q117" s="29">
        <v>468</v>
      </c>
      <c r="R117" s="29">
        <v>982.80000000000007</v>
      </c>
      <c r="S117" s="29">
        <v>1825.2000000000003</v>
      </c>
      <c r="T117" s="29">
        <v>3369.5999999999995</v>
      </c>
      <c r="U117" s="29">
        <v>6177.5999999999995</v>
      </c>
      <c r="V117" s="29">
        <v>8424</v>
      </c>
      <c r="W117" s="30" t="s">
        <v>447</v>
      </c>
      <c r="X117" s="30"/>
      <c r="Y117" s="30"/>
      <c r="Z117" s="30" t="s">
        <v>447</v>
      </c>
      <c r="AA117" s="30" t="s">
        <v>447</v>
      </c>
      <c r="AB117" s="30" t="s">
        <v>447</v>
      </c>
      <c r="AC117" s="33" t="s">
        <v>447</v>
      </c>
      <c r="AD117" s="33"/>
      <c r="AE117" s="33"/>
      <c r="AF117" s="33" t="s">
        <v>447</v>
      </c>
      <c r="AG117" s="33" t="s">
        <v>447</v>
      </c>
      <c r="AH117" s="33" t="s">
        <v>447</v>
      </c>
    </row>
    <row r="118" spans="1:34" x14ac:dyDescent="0.25">
      <c r="A118" t="s">
        <v>479</v>
      </c>
      <c r="N118" s="39"/>
      <c r="P118" s="39"/>
      <c r="X118" s="35"/>
      <c r="Y118" s="35"/>
      <c r="Z118" s="35"/>
    </row>
    <row r="119" spans="1:34" ht="15.75" thickBot="1" x14ac:dyDescent="0.3"/>
    <row r="120" spans="1:34" ht="15.75" thickBot="1" x14ac:dyDescent="0.3">
      <c r="A120" s="3" t="s">
        <v>493</v>
      </c>
      <c r="B120" s="4"/>
      <c r="C120" s="4"/>
      <c r="D120" s="5"/>
      <c r="E120" s="6" t="s">
        <v>433</v>
      </c>
      <c r="F120" s="7"/>
      <c r="G120" s="7"/>
      <c r="H120" s="8"/>
      <c r="I120" s="8"/>
      <c r="J120" s="9"/>
      <c r="K120" s="10" t="s">
        <v>434</v>
      </c>
      <c r="L120" s="11"/>
      <c r="M120" s="11"/>
      <c r="N120" s="8"/>
      <c r="O120" s="8"/>
      <c r="P120" s="9"/>
      <c r="Q120" s="12" t="s">
        <v>435</v>
      </c>
      <c r="R120" s="13"/>
      <c r="S120" s="13"/>
      <c r="T120" s="8"/>
      <c r="U120" s="8"/>
      <c r="V120" s="9"/>
      <c r="W120" s="14" t="s">
        <v>436</v>
      </c>
      <c r="X120" s="15"/>
      <c r="Y120" s="15"/>
      <c r="Z120" s="8"/>
      <c r="AA120" s="8"/>
      <c r="AB120" s="9"/>
      <c r="AC120" s="16" t="s">
        <v>25</v>
      </c>
      <c r="AD120" s="17"/>
      <c r="AE120" s="17"/>
      <c r="AF120" s="8"/>
      <c r="AG120" s="8"/>
      <c r="AH120" s="9"/>
    </row>
    <row r="121" spans="1:34" ht="15.75" thickBot="1" x14ac:dyDescent="0.3">
      <c r="A121" s="18" t="s">
        <v>437</v>
      </c>
      <c r="B121" s="18" t="s">
        <v>12</v>
      </c>
      <c r="C121" s="19" t="s">
        <v>438</v>
      </c>
      <c r="D121" s="19" t="s">
        <v>439</v>
      </c>
      <c r="E121" s="20">
        <v>1</v>
      </c>
      <c r="F121" s="20">
        <v>3</v>
      </c>
      <c r="G121" s="20">
        <v>6</v>
      </c>
      <c r="H121" s="20">
        <v>12</v>
      </c>
      <c r="I121" s="20">
        <v>24</v>
      </c>
      <c r="J121" s="20">
        <v>36</v>
      </c>
      <c r="K121" s="21">
        <v>1</v>
      </c>
      <c r="L121" s="21">
        <v>3</v>
      </c>
      <c r="M121" s="21">
        <v>6</v>
      </c>
      <c r="N121" s="21">
        <v>12</v>
      </c>
      <c r="O121" s="21">
        <v>24</v>
      </c>
      <c r="P121" s="21">
        <v>36</v>
      </c>
      <c r="Q121" s="22">
        <v>1</v>
      </c>
      <c r="R121" s="22">
        <v>3</v>
      </c>
      <c r="S121" s="22">
        <v>6</v>
      </c>
      <c r="T121" s="22">
        <v>12</v>
      </c>
      <c r="U121" s="22">
        <v>24</v>
      </c>
      <c r="V121" s="22">
        <v>36</v>
      </c>
      <c r="W121" s="23">
        <v>1</v>
      </c>
      <c r="X121" s="23">
        <v>3</v>
      </c>
      <c r="Y121" s="23">
        <v>6</v>
      </c>
      <c r="Z121" s="23">
        <v>12</v>
      </c>
      <c r="AA121" s="23">
        <v>24</v>
      </c>
      <c r="AB121" s="23">
        <v>36</v>
      </c>
      <c r="AC121" s="24">
        <v>1</v>
      </c>
      <c r="AD121" s="24">
        <v>3</v>
      </c>
      <c r="AE121" s="24">
        <v>6</v>
      </c>
      <c r="AF121" s="24">
        <v>12</v>
      </c>
      <c r="AG121" s="24">
        <v>24</v>
      </c>
      <c r="AH121" s="24">
        <v>36</v>
      </c>
    </row>
    <row r="122" spans="1:34" ht="16.5" thickTop="1" thickBot="1" x14ac:dyDescent="0.3">
      <c r="A122" s="25" t="s">
        <v>440</v>
      </c>
      <c r="B122" s="26" t="s">
        <v>491</v>
      </c>
      <c r="C122" s="26" t="s">
        <v>494</v>
      </c>
      <c r="D122" s="26" t="s">
        <v>495</v>
      </c>
      <c r="E122" s="27">
        <v>2520</v>
      </c>
      <c r="F122" s="27">
        <v>1814.4</v>
      </c>
      <c r="G122" s="27">
        <v>1764</v>
      </c>
      <c r="H122" s="27">
        <v>1688</v>
      </c>
      <c r="I122" s="27">
        <v>1638</v>
      </c>
      <c r="J122" s="27">
        <v>1562.4</v>
      </c>
      <c r="K122" s="37">
        <v>2822</v>
      </c>
      <c r="L122" s="37">
        <v>2032</v>
      </c>
      <c r="M122" s="37">
        <v>1976</v>
      </c>
      <c r="N122" s="37">
        <v>1891</v>
      </c>
      <c r="O122" s="37">
        <v>1835</v>
      </c>
      <c r="P122" s="37">
        <v>1750</v>
      </c>
      <c r="Q122" s="29">
        <f>K122*Q121</f>
        <v>2822</v>
      </c>
      <c r="R122" s="29">
        <f t="shared" ref="R122:V122" si="89">L122*R121</f>
        <v>6096</v>
      </c>
      <c r="S122" s="29">
        <f t="shared" si="89"/>
        <v>11856</v>
      </c>
      <c r="T122" s="29">
        <f t="shared" si="89"/>
        <v>22692</v>
      </c>
      <c r="U122" s="29">
        <f t="shared" si="89"/>
        <v>44040</v>
      </c>
      <c r="V122" s="29">
        <f t="shared" si="89"/>
        <v>63000</v>
      </c>
      <c r="W122" s="30">
        <f t="shared" ref="W122:AB122" si="90">E122*W121</f>
        <v>2520</v>
      </c>
      <c r="X122" s="38">
        <f t="shared" si="90"/>
        <v>5443.2000000000007</v>
      </c>
      <c r="Y122" s="30">
        <f t="shared" si="90"/>
        <v>10584</v>
      </c>
      <c r="Z122" s="30">
        <f t="shared" si="90"/>
        <v>20256</v>
      </c>
      <c r="AA122" s="30">
        <f t="shared" si="90"/>
        <v>39312</v>
      </c>
      <c r="AB122" s="38">
        <f t="shared" si="90"/>
        <v>56246.400000000001</v>
      </c>
      <c r="AC122" s="31">
        <f t="shared" ref="AC122:AH122" si="91">Q122-W122</f>
        <v>302</v>
      </c>
      <c r="AD122" s="31">
        <f t="shared" si="91"/>
        <v>652.79999999999927</v>
      </c>
      <c r="AE122" s="31">
        <f t="shared" si="91"/>
        <v>1272</v>
      </c>
      <c r="AF122" s="31">
        <f t="shared" si="91"/>
        <v>2436</v>
      </c>
      <c r="AG122" s="31">
        <f t="shared" si="91"/>
        <v>4728</v>
      </c>
      <c r="AH122" s="31">
        <f t="shared" si="91"/>
        <v>6753.5999999999985</v>
      </c>
    </row>
    <row r="123" spans="1:34" ht="15.75" thickBot="1" x14ac:dyDescent="0.3">
      <c r="A123" s="25" t="s">
        <v>444</v>
      </c>
      <c r="B123" s="26" t="s">
        <v>491</v>
      </c>
      <c r="C123" s="26" t="s">
        <v>494</v>
      </c>
      <c r="D123" s="26" t="s">
        <v>495</v>
      </c>
      <c r="E123" s="27">
        <v>10</v>
      </c>
      <c r="F123" s="27">
        <f>24/3</f>
        <v>8</v>
      </c>
      <c r="G123" s="27">
        <f>36/6</f>
        <v>6</v>
      </c>
      <c r="H123" s="27">
        <f>60/12</f>
        <v>5</v>
      </c>
      <c r="I123" s="27">
        <f>108/24</f>
        <v>4.5</v>
      </c>
      <c r="J123" s="27">
        <f>144/36</f>
        <v>4</v>
      </c>
      <c r="K123" s="34"/>
      <c r="L123" s="34"/>
      <c r="M123" s="34"/>
      <c r="N123" s="34"/>
      <c r="O123" s="34"/>
      <c r="P123" s="34"/>
      <c r="Q123" s="29">
        <v>468</v>
      </c>
      <c r="R123" s="29">
        <v>982.80000000000007</v>
      </c>
      <c r="S123" s="29">
        <v>1825.2000000000003</v>
      </c>
      <c r="T123" s="29">
        <v>3369.5999999999995</v>
      </c>
      <c r="U123" s="29">
        <v>6177.5999999999995</v>
      </c>
      <c r="V123" s="29">
        <v>8424</v>
      </c>
      <c r="W123" s="30" t="s">
        <v>447</v>
      </c>
      <c r="X123" s="30"/>
      <c r="Y123" s="30"/>
      <c r="Z123" s="30" t="s">
        <v>447</v>
      </c>
      <c r="AA123" s="30" t="s">
        <v>447</v>
      </c>
      <c r="AB123" s="30" t="s">
        <v>447</v>
      </c>
      <c r="AC123" s="33" t="s">
        <v>447</v>
      </c>
      <c r="AD123" s="33"/>
      <c r="AE123" s="33"/>
      <c r="AF123" s="33" t="s">
        <v>447</v>
      </c>
      <c r="AG123" s="33" t="s">
        <v>447</v>
      </c>
      <c r="AH123" s="33" t="s">
        <v>447</v>
      </c>
    </row>
    <row r="124" spans="1:34" x14ac:dyDescent="0.25">
      <c r="A124" t="s">
        <v>479</v>
      </c>
      <c r="N124" s="39"/>
      <c r="P124" s="39"/>
      <c r="X124" s="35"/>
      <c r="Y124" s="35"/>
      <c r="Z124" s="35"/>
    </row>
  </sheetData>
  <mergeCells count="126">
    <mergeCell ref="A120:D120"/>
    <mergeCell ref="E120:J120"/>
    <mergeCell ref="K120:P120"/>
    <mergeCell ref="Q120:V120"/>
    <mergeCell ref="W120:AB120"/>
    <mergeCell ref="AC120:AH120"/>
    <mergeCell ref="A114:D114"/>
    <mergeCell ref="E114:J114"/>
    <mergeCell ref="K114:P114"/>
    <mergeCell ref="Q114:V114"/>
    <mergeCell ref="W114:AB114"/>
    <mergeCell ref="AC114:AH114"/>
    <mergeCell ref="A108:D108"/>
    <mergeCell ref="E108:J108"/>
    <mergeCell ref="K108:P108"/>
    <mergeCell ref="Q108:V108"/>
    <mergeCell ref="W108:AB108"/>
    <mergeCell ref="AC108:AH108"/>
    <mergeCell ref="A102:D102"/>
    <mergeCell ref="E102:J102"/>
    <mergeCell ref="K102:P102"/>
    <mergeCell ref="Q102:V102"/>
    <mergeCell ref="W102:AB102"/>
    <mergeCell ref="AC102:AH102"/>
    <mergeCell ref="A96:D96"/>
    <mergeCell ref="E96:J96"/>
    <mergeCell ref="K96:P96"/>
    <mergeCell ref="Q96:V96"/>
    <mergeCell ref="W96:AB96"/>
    <mergeCell ref="AC96:AH96"/>
    <mergeCell ref="A90:D90"/>
    <mergeCell ref="E90:J90"/>
    <mergeCell ref="K90:P90"/>
    <mergeCell ref="Q90:V90"/>
    <mergeCell ref="W90:AB90"/>
    <mergeCell ref="AC90:AH90"/>
    <mergeCell ref="A84:D84"/>
    <mergeCell ref="E84:J84"/>
    <mergeCell ref="K84:P84"/>
    <mergeCell ref="Q84:V84"/>
    <mergeCell ref="W84:AB84"/>
    <mergeCell ref="AC84:AH84"/>
    <mergeCell ref="A78:D78"/>
    <mergeCell ref="E78:J78"/>
    <mergeCell ref="K78:P78"/>
    <mergeCell ref="Q78:V78"/>
    <mergeCell ref="W78:AB78"/>
    <mergeCell ref="AC78:AH78"/>
    <mergeCell ref="A72:D72"/>
    <mergeCell ref="E72:J72"/>
    <mergeCell ref="K72:P72"/>
    <mergeCell ref="Q72:V72"/>
    <mergeCell ref="W72:AB72"/>
    <mergeCell ref="AC72:AH72"/>
    <mergeCell ref="A66:D66"/>
    <mergeCell ref="E66:J66"/>
    <mergeCell ref="K66:P66"/>
    <mergeCell ref="Q66:V66"/>
    <mergeCell ref="W66:AB66"/>
    <mergeCell ref="AC66:AH66"/>
    <mergeCell ref="A60:D60"/>
    <mergeCell ref="E60:J60"/>
    <mergeCell ref="K60:P60"/>
    <mergeCell ref="Q60:V60"/>
    <mergeCell ref="W60:AB60"/>
    <mergeCell ref="AC60:AH60"/>
    <mergeCell ref="A54:D54"/>
    <mergeCell ref="E54:J54"/>
    <mergeCell ref="K54:P54"/>
    <mergeCell ref="Q54:V54"/>
    <mergeCell ref="W54:AB54"/>
    <mergeCell ref="AC54:AH54"/>
    <mergeCell ref="A48:D48"/>
    <mergeCell ref="E48:J48"/>
    <mergeCell ref="K48:P48"/>
    <mergeCell ref="Q48:V48"/>
    <mergeCell ref="W48:AB48"/>
    <mergeCell ref="AC48:AH48"/>
    <mergeCell ref="A42:D42"/>
    <mergeCell ref="E42:J42"/>
    <mergeCell ref="K42:P42"/>
    <mergeCell ref="Q42:V42"/>
    <mergeCell ref="W42:AB42"/>
    <mergeCell ref="AC42:AH42"/>
    <mergeCell ref="A36:D36"/>
    <mergeCell ref="E36:J36"/>
    <mergeCell ref="K36:P36"/>
    <mergeCell ref="Q36:V36"/>
    <mergeCell ref="W36:AB36"/>
    <mergeCell ref="AC36:AH36"/>
    <mergeCell ref="A30:D30"/>
    <mergeCell ref="E30:J30"/>
    <mergeCell ref="K30:P30"/>
    <mergeCell ref="Q30:V30"/>
    <mergeCell ref="W30:AB30"/>
    <mergeCell ref="AC30:AH30"/>
    <mergeCell ref="A24:D24"/>
    <mergeCell ref="E24:J24"/>
    <mergeCell ref="K24:P24"/>
    <mergeCell ref="Q24:V24"/>
    <mergeCell ref="W24:AB24"/>
    <mergeCell ref="AC24:AH24"/>
    <mergeCell ref="A18:D18"/>
    <mergeCell ref="E18:J18"/>
    <mergeCell ref="K18:P18"/>
    <mergeCell ref="Q18:V18"/>
    <mergeCell ref="W18:AB18"/>
    <mergeCell ref="AC18:AH18"/>
    <mergeCell ref="A12:D12"/>
    <mergeCell ref="E12:J12"/>
    <mergeCell ref="K12:P12"/>
    <mergeCell ref="Q12:V12"/>
    <mergeCell ref="W12:AB12"/>
    <mergeCell ref="AC12:AH12"/>
    <mergeCell ref="A6:D6"/>
    <mergeCell ref="E6:J6"/>
    <mergeCell ref="K6:P6"/>
    <mergeCell ref="Q6:V6"/>
    <mergeCell ref="W6:AB6"/>
    <mergeCell ref="AC6:AH6"/>
    <mergeCell ref="A1:D1"/>
    <mergeCell ref="E1:J1"/>
    <mergeCell ref="K1:P1"/>
    <mergeCell ref="Q1:V1"/>
    <mergeCell ref="W1:AB1"/>
    <mergeCell ref="AC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5877-12B2-4E05-9598-30A8B1F7722F}">
  <dimension ref="A1:C13"/>
  <sheetViews>
    <sheetView workbookViewId="0"/>
  </sheetViews>
  <sheetFormatPr defaultRowHeight="15" x14ac:dyDescent="0.25"/>
  <cols>
    <col min="1" max="1" width="15" bestFit="1" customWidth="1"/>
    <col min="2" max="2" width="4.5703125" bestFit="1" customWidth="1"/>
    <col min="3" max="3" width="5" bestFit="1" customWidth="1"/>
  </cols>
  <sheetData>
    <row r="1" spans="1:3" x14ac:dyDescent="0.25">
      <c r="A1" t="s">
        <v>496</v>
      </c>
      <c r="B1" t="s">
        <v>497</v>
      </c>
      <c r="C1" t="s">
        <v>498</v>
      </c>
    </row>
    <row r="2" spans="1:3" x14ac:dyDescent="0.25">
      <c r="A2" t="s">
        <v>499</v>
      </c>
      <c r="B2">
        <v>100</v>
      </c>
      <c r="C2">
        <f>(B2*25%)+B2</f>
        <v>125</v>
      </c>
    </row>
    <row r="3" spans="1:3" x14ac:dyDescent="0.25">
      <c r="A3" t="s">
        <v>500</v>
      </c>
      <c r="B3">
        <v>200</v>
      </c>
      <c r="C3">
        <f>(B3*25%)+B3</f>
        <v>250</v>
      </c>
    </row>
    <row r="4" spans="1:3" x14ac:dyDescent="0.25">
      <c r="A4" t="s">
        <v>501</v>
      </c>
      <c r="B4">
        <v>300</v>
      </c>
      <c r="C4">
        <f>(B4*25%)+B4</f>
        <v>375</v>
      </c>
    </row>
    <row r="6" spans="1:3" x14ac:dyDescent="0.25">
      <c r="A6" t="s">
        <v>502</v>
      </c>
    </row>
    <row r="7" spans="1:3" x14ac:dyDescent="0.25">
      <c r="A7" t="s">
        <v>503</v>
      </c>
      <c r="B7">
        <v>100</v>
      </c>
      <c r="C7">
        <f>(B7*25%)+B7</f>
        <v>125</v>
      </c>
    </row>
    <row r="8" spans="1:3" x14ac:dyDescent="0.25">
      <c r="A8" t="s">
        <v>504</v>
      </c>
      <c r="B8">
        <v>200</v>
      </c>
      <c r="C8">
        <f>(B8*25%)+B8</f>
        <v>250</v>
      </c>
    </row>
    <row r="9" spans="1:3" x14ac:dyDescent="0.25">
      <c r="A9" t="s">
        <v>505</v>
      </c>
      <c r="B9">
        <v>400</v>
      </c>
      <c r="C9">
        <f>(B9*25%)+B9</f>
        <v>500</v>
      </c>
    </row>
    <row r="10" spans="1:3" x14ac:dyDescent="0.25">
      <c r="A10" t="s">
        <v>506</v>
      </c>
      <c r="B10">
        <v>800</v>
      </c>
      <c r="C10">
        <f>(B10*25%)+B10</f>
        <v>1000</v>
      </c>
    </row>
    <row r="12" spans="1:3" x14ac:dyDescent="0.25">
      <c r="A12" t="s">
        <v>507</v>
      </c>
      <c r="B12" t="s">
        <v>497</v>
      </c>
      <c r="C12" t="s">
        <v>498</v>
      </c>
    </row>
    <row r="13" spans="1:3" x14ac:dyDescent="0.25">
      <c r="A13" t="s">
        <v>499</v>
      </c>
      <c r="B13">
        <v>50</v>
      </c>
      <c r="C13">
        <f>(B13*25%)+B13</f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OVZ Data</vt:lpstr>
      <vt:lpstr>OVZ Plans</vt:lpstr>
      <vt:lpstr>OVZ Config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Jessil</dc:creator>
  <cp:lastModifiedBy>Jessil</cp:lastModifiedBy>
  <dcterms:created xsi:type="dcterms:W3CDTF">2025-02-26T11:18:25Z</dcterms:created>
  <dcterms:modified xsi:type="dcterms:W3CDTF">2025-02-26T11:47:41Z</dcterms:modified>
</cp:coreProperties>
</file>