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M165" i="1"/>
  <c r="L159"/>
  <c r="K159"/>
  <c r="M161"/>
  <c r="M160"/>
  <c r="L158"/>
  <c r="K158"/>
  <c r="I158"/>
  <c r="H158"/>
  <c r="J158" s="1"/>
  <c r="B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L134"/>
  <c r="K134"/>
  <c r="I134"/>
  <c r="H134"/>
  <c r="B134"/>
  <c r="M133"/>
  <c r="M131"/>
  <c r="M134" s="1"/>
  <c r="K126"/>
  <c r="I126"/>
  <c r="H126"/>
  <c r="B126"/>
  <c r="M125"/>
  <c r="L124"/>
  <c r="M124" s="1"/>
  <c r="M123"/>
  <c r="M121"/>
  <c r="M119"/>
  <c r="L117"/>
  <c r="L126" s="1"/>
  <c r="M115"/>
  <c r="K109"/>
  <c r="I109"/>
  <c r="H109"/>
  <c r="J109" s="1"/>
  <c r="B109"/>
  <c r="M108"/>
  <c r="M106"/>
  <c r="M105"/>
  <c r="M103"/>
  <c r="L102"/>
  <c r="M102" s="1"/>
  <c r="M100"/>
  <c r="M99"/>
  <c r="L98"/>
  <c r="M97"/>
  <c r="M96"/>
  <c r="M94"/>
  <c r="M93"/>
  <c r="M91"/>
  <c r="M90"/>
  <c r="M89"/>
  <c r="M87"/>
  <c r="M85"/>
  <c r="L79"/>
  <c r="I79"/>
  <c r="H79"/>
  <c r="B79"/>
  <c r="M78"/>
  <c r="M77"/>
  <c r="K76"/>
  <c r="M76" s="1"/>
  <c r="K75"/>
  <c r="M75" s="1"/>
  <c r="K74"/>
  <c r="M74" s="1"/>
  <c r="M73"/>
  <c r="M72"/>
  <c r="K71"/>
  <c r="M71" s="1"/>
  <c r="M70"/>
  <c r="M69"/>
  <c r="M68"/>
  <c r="K67"/>
  <c r="M67" s="1"/>
  <c r="M66"/>
  <c r="M65"/>
  <c r="K64"/>
  <c r="M64" s="1"/>
  <c r="M63"/>
  <c r="K62"/>
  <c r="K79" s="1"/>
  <c r="M61"/>
  <c r="M60"/>
  <c r="M59"/>
  <c r="M58"/>
  <c r="M57"/>
  <c r="L50"/>
  <c r="J50"/>
  <c r="I50"/>
  <c r="H50"/>
  <c r="B50"/>
  <c r="M49"/>
  <c r="M48"/>
  <c r="M47"/>
  <c r="M46"/>
  <c r="K45"/>
  <c r="M45" s="1"/>
  <c r="M44"/>
  <c r="K43"/>
  <c r="M43" s="1"/>
  <c r="M42"/>
  <c r="M41"/>
  <c r="M40"/>
  <c r="M39"/>
  <c r="M38"/>
  <c r="M37"/>
  <c r="M36"/>
  <c r="M35"/>
  <c r="M34"/>
  <c r="M33"/>
  <c r="M32"/>
  <c r="M31"/>
  <c r="M30"/>
  <c r="M29"/>
  <c r="K28"/>
  <c r="M28" s="1"/>
  <c r="K27"/>
  <c r="M27" s="1"/>
  <c r="M26"/>
  <c r="M25"/>
  <c r="K24"/>
  <c r="M24" s="1"/>
  <c r="M23"/>
  <c r="M22"/>
  <c r="M21"/>
  <c r="M20"/>
  <c r="M19"/>
  <c r="M18"/>
  <c r="M16"/>
  <c r="K15"/>
  <c r="M15" s="1"/>
  <c r="M14"/>
  <c r="M13"/>
  <c r="K12"/>
  <c r="M11"/>
  <c r="M10"/>
  <c r="J79" l="1"/>
  <c r="L109"/>
  <c r="L160" s="1"/>
  <c r="J126"/>
  <c r="J134"/>
  <c r="M158"/>
  <c r="M62"/>
  <c r="K50"/>
  <c r="K165" s="1"/>
  <c r="M79"/>
  <c r="M117"/>
  <c r="M126" s="1"/>
  <c r="B159"/>
  <c r="B162" s="1"/>
  <c r="M12"/>
  <c r="M98"/>
  <c r="M109" s="1"/>
  <c r="L165" l="1"/>
  <c r="J159"/>
  <c r="J162" s="1"/>
  <c r="J163" s="1"/>
  <c r="M50"/>
  <c r="M81" s="1"/>
  <c r="M159" l="1"/>
  <c r="M162"/>
</calcChain>
</file>

<file path=xl/sharedStrings.xml><?xml version="1.0" encoding="utf-8"?>
<sst xmlns="http://schemas.openxmlformats.org/spreadsheetml/2006/main" count="436" uniqueCount="160">
  <si>
    <t>PLAN OPERATIVO ANUAL 2015</t>
  </si>
  <si>
    <t>INSTITUTO METROPOLITANO DE PATRIMONIO</t>
  </si>
  <si>
    <t>CENTRO HISTORICO</t>
  </si>
  <si>
    <t>PROYECTO</t>
  </si>
  <si>
    <t>TECHO PRESUPUESTARIO</t>
  </si>
  <si>
    <t>PRODUCTO / OBRA</t>
  </si>
  <si>
    <t>FASE</t>
  </si>
  <si>
    <t>F. INICIO</t>
  </si>
  <si>
    <t>F. FIN</t>
  </si>
  <si>
    <t>PARTIDA</t>
  </si>
  <si>
    <t>PRESUPUESTO</t>
  </si>
  <si>
    <t>TOTAL</t>
  </si>
  <si>
    <t>INCREMENTO</t>
  </si>
  <si>
    <t>DISMINUCION</t>
  </si>
  <si>
    <t>T R. FISC</t>
  </si>
  <si>
    <t>T R. FISCA</t>
  </si>
  <si>
    <t>1 MOVILIDAD EN EL CENTRO HISTORICO</t>
  </si>
  <si>
    <r>
      <t xml:space="preserve">P: </t>
    </r>
    <r>
      <rPr>
        <sz val="5"/>
        <color theme="1"/>
        <rFont val="Arial"/>
        <family val="2"/>
      </rPr>
      <t>INTERVENCION TREBOL,MARIN CUMANDA</t>
    </r>
  </si>
  <si>
    <r>
      <t>INTERVENCION TREBOL MARIN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</si>
  <si>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$ 0.00</t>
  </si>
  <si>
    <r>
      <t>OBRAS DE RECUPERACION IMAGEN URBANA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</si>
  <si>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EJE AV PICHINCHA SAN BLAS-MARIN</t>
    </r>
  </si>
  <si>
    <r>
      <t>DISEÑO ESTUDIOS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</si>
  <si>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PLAN DE MOVILIDAD</t>
    </r>
  </si>
  <si>
    <r>
      <t>DISEÑO PLAN DE MOVILIDAD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</si>
  <si>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2 SUSTENTABILIDAD ECONOMICA DEL CENTRO HISTORICO</t>
  </si>
  <si>
    <r>
      <t xml:space="preserve">P: </t>
    </r>
    <r>
      <rPr>
        <sz val="5"/>
        <color theme="1"/>
        <rFont val="Arial"/>
        <family val="2"/>
      </rPr>
      <t>ESTUDIOS EN EL CHQ</t>
    </r>
  </si>
  <si>
    <r>
      <t>DISEÑO DE ESTUDIOS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</si>
  <si>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PLAN DE COMUNICACION Y DIFUSION DEL CHQ</t>
    </r>
  </si>
  <si>
    <r>
      <t>DIFUSION PATRIMONIAL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</si>
  <si>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PLAN EDITORIAL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</si>
  <si>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3 CULTURA, PATRIMONIO Y EDUCACION</t>
  </si>
  <si>
    <r>
      <t xml:space="preserve">O: </t>
    </r>
    <r>
      <rPr>
        <sz val="6"/>
        <color theme="1"/>
        <rFont val="Arial"/>
        <family val="2"/>
      </rPr>
      <t>PROYECTO DE INTEGRACION DE LAS LADERAS DEL CENTRO</t>
    </r>
  </si>
  <si>
    <r>
      <t xml:space="preserve">Periodo de ejecución (según contrato)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</si>
  <si>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ESTUDIOS PARA LA PROMOCION DE LA CULTURA PATRIMONIO Y EDUCACION</t>
    </r>
  </si>
  <si>
    <r>
      <t>REGISTRO DEL PATRIMONIO SONORO EN EL DMQ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</si>
  <si>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CENTRO DOCUMENTAL</t>
    </r>
  </si>
  <si>
    <r>
      <t>SERVICIOS TECNICOS ESPECIALIZADOS PARA EL TRATAMIENTO FISICO, ORGANIZACION Y LEVANTAMIENTO DEL INVENTARIO DE LOS DOCUMENTOS QUE REPOSAN EN EL ARCHIVO DEL IMP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</si>
  <si>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4 EQUIPAMIENTO EN EL CENTRO HISTORICO</t>
  </si>
  <si>
    <r>
      <t xml:space="preserve">P: </t>
    </r>
    <r>
      <rPr>
        <sz val="5"/>
        <color theme="1"/>
        <rFont val="Arial"/>
        <family val="2"/>
      </rPr>
      <t>INTERVENCIONES EN EQUIPAMIENTOS DIVERSOS USOS (TEATRO CAPITOL Y ESTUARDO MALDONADO)</t>
    </r>
  </si>
  <si>
    <r>
      <t>CONSULTORIA PARA EL DISEÑO DE POLITICAS DE VIVIENDA PARA LAS AREAS HISTORICAS DEL DMQ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</si>
  <si>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DIAGNOSTICO, EVALUACION Y DISEÑO ESTRUCTURAL DE PROYECTOS PATRIMONIALES EN PROCESO DE INTERVENCION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</si>
  <si>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TEATRO CAPITOL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</si>
  <si>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DATA CENTRA OFICINAS DEL IMP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</si>
  <si>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CONSERVACION URBANA ARQUITECTONICA FASES 4 Y 6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</si>
  <si>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ESTUDIOS REFUNCIONALIZACION DEL EDIF.CIRCULO DE LA PRENSA.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</si>
  <si>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P: </t>
    </r>
    <r>
      <rPr>
        <sz val="5"/>
        <color theme="1"/>
        <rFont val="Arial"/>
        <family val="2"/>
      </rPr>
      <t>INTERVENCION EN MERCADOS</t>
    </r>
  </si>
  <si>
    <r>
      <t>CONSULTORÍA "PLANIFICACIÓN PARTICIPATIVA, FACTIBILIDAD, ANTEPROYECTO ARQUITECTONICO Y MODELO DE GESTIÓN PARA EL REDISEÑO INTEGRAL DEL MERCADO ARENAS"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</si>
  <si>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O: </t>
    </r>
    <r>
      <rPr>
        <sz val="6"/>
        <color theme="1"/>
        <rFont val="Arial"/>
        <family val="2"/>
      </rPr>
      <t>MUSEO DEL MONASTERIO DEL CARMEN ALTO</t>
    </r>
  </si>
  <si>
    <r>
      <t xml:space="preserve">O: </t>
    </r>
    <r>
      <rPr>
        <sz val="6"/>
        <color theme="1"/>
        <rFont val="Arial"/>
        <family val="2"/>
      </rPr>
      <t>REHABILITACION ARQUITECTONICA INTEGRAL CASA GUILLESPI (PREDIOS 148178 Y 131415)</t>
    </r>
  </si>
  <si>
    <r>
      <t xml:space="preserve">P: </t>
    </r>
    <r>
      <rPr>
        <sz val="5"/>
        <color theme="1"/>
        <rFont val="Arial"/>
        <family val="2"/>
      </rPr>
      <t>ESTUDIOS DE INVESTIGACIONES DEL MONASTERIO DEL CARMEN ALTO</t>
    </r>
  </si>
  <si>
    <r>
      <t>DISEÑO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ALTO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</si>
  <si>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5 GESTION PROYECTOS SOCIALES EN EL CENTRO HISTORICO</t>
  </si>
  <si>
    <r>
      <t xml:space="preserve">O: </t>
    </r>
    <r>
      <rPr>
        <sz val="6"/>
        <color theme="1"/>
        <rFont val="Arial"/>
        <family val="2"/>
      </rPr>
      <t>REHABILITACION DE INMUEBLES DE GESTION SOCIAL</t>
    </r>
  </si>
  <si>
    <r>
      <t xml:space="preserve">P: </t>
    </r>
    <r>
      <rPr>
        <sz val="5"/>
        <color theme="1"/>
        <rFont val="Arial"/>
        <family val="2"/>
      </rPr>
      <t>ESTUDIOS PATRIMONIALES EN EL CHQ</t>
    </r>
  </si>
  <si>
    <r>
      <t xml:space="preserve">O: </t>
    </r>
    <r>
      <rPr>
        <sz val="6"/>
        <color theme="1"/>
        <rFont val="Arial"/>
        <family val="2"/>
      </rPr>
      <t>CASA DE LA MUSICA</t>
    </r>
  </si>
  <si>
    <t>6 ESPACIO PUBLICO EN EL CENTRO HISTORICO</t>
  </si>
  <si>
    <r>
      <t xml:space="preserve">P: </t>
    </r>
    <r>
      <rPr>
        <sz val="5"/>
        <color theme="1"/>
        <rFont val="Arial"/>
        <family val="2"/>
      </rPr>
      <t>CUMPLIMIENTO DE REOCMENDACIONES DEL CENTRO DE PATRIMONIO MUNDIAL</t>
    </r>
  </si>
  <si>
    <r>
      <t>ACTUALIZACION DEL PLAN DE GESTION DEL CHQ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</si>
  <si>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ANALISIS DE IMPACTO PATRIMONIAL DE LOS PROYECTOS DEL CHQ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</si>
  <si>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O: </t>
    </r>
    <r>
      <rPr>
        <sz val="6"/>
        <color theme="1"/>
        <rFont val="Arial"/>
        <family val="2"/>
      </rPr>
      <t>OBRA EN BARRIOS EMBLEMATICOS DEL CHQ</t>
    </r>
  </si>
  <si>
    <r>
      <t xml:space="preserve">O: </t>
    </r>
    <r>
      <rPr>
        <sz val="6"/>
        <color theme="1"/>
        <rFont val="Arial"/>
        <family val="2"/>
      </rPr>
      <t>MANTENIMIENTO DEL CHQ(IMAGEN URBANA,ILUMINACION MUROS</t>
    </r>
  </si>
  <si>
    <t>Estudio y diseño de proyectos</t>
  </si>
  <si>
    <r>
      <t xml:space="preserve">O: </t>
    </r>
    <r>
      <rPr>
        <sz val="6"/>
        <color theme="1"/>
        <rFont val="Arial"/>
        <family val="2"/>
      </rPr>
      <t>MANTENIMIENTO DEL CENTRO HISTORICO</t>
    </r>
  </si>
  <si>
    <r>
      <t xml:space="preserve">O: </t>
    </r>
    <r>
      <rPr>
        <sz val="6"/>
        <color theme="1"/>
        <rFont val="Arial"/>
        <family val="2"/>
      </rPr>
      <t>REFUNCIONALIZACION EDIFICIO ALCALDIA</t>
    </r>
  </si>
  <si>
    <t>PRESERVACIÓN, CONSERVACIÓN Y REHABILITACIÓN DEL PATRIMONIO CULTURAL</t>
  </si>
  <si>
    <t>1 INVENTARIO PATRIMONIAL DEL CENTRO HISTORICO</t>
  </si>
  <si>
    <r>
      <t xml:space="preserve">P: </t>
    </r>
    <r>
      <rPr>
        <sz val="5"/>
        <color theme="1"/>
        <rFont val="Arial"/>
        <family val="2"/>
      </rPr>
      <t>INVENTARIO PATRIMONIAL</t>
    </r>
  </si>
  <si>
    <r>
      <t>ESTUDIOS DE REGISTRO DE LOS BIENES CULTURALES PATRIMONIALES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</si>
  <si>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2 RECUPERACIÓN DE EDIFICACIONES PATRIMONIALES</t>
  </si>
  <si>
    <r>
      <t xml:space="preserve">O: </t>
    </r>
    <r>
      <rPr>
        <sz val="6"/>
        <color theme="1"/>
        <rFont val="Arial"/>
        <family val="2"/>
      </rPr>
      <t>CONSERVACIÓN DE BIENES MUEBLES</t>
    </r>
  </si>
  <si>
    <r>
      <t xml:space="preserve">O: </t>
    </r>
    <r>
      <rPr>
        <sz val="6"/>
        <color theme="1"/>
        <rFont val="Arial"/>
        <family val="2"/>
      </rPr>
      <t>CONVENTO DE SAN AGUSTIN DE QUITO</t>
    </r>
  </si>
  <si>
    <t>Servicios</t>
  </si>
  <si>
    <r>
      <t xml:space="preserve">O: </t>
    </r>
    <r>
      <rPr>
        <sz val="6"/>
        <color theme="1"/>
        <rFont val="Arial"/>
        <family val="2"/>
      </rPr>
      <t>INVERSIÓN Y REHABILITACIÓN DEL ESPACIO PÚBLICO SOBRE BIENES PATRIMONIALES EN ÁREAS HISTORICAS</t>
    </r>
  </si>
  <si>
    <r>
      <t xml:space="preserve">O: </t>
    </r>
    <r>
      <rPr>
        <sz val="6"/>
        <color theme="1"/>
        <rFont val="Arial"/>
        <family val="2"/>
      </rPr>
      <t>INTERVENCIÓN ARQUITECTÓNICA EN INMUEBLES PATRIMONIALES</t>
    </r>
  </si>
  <si>
    <r>
      <t xml:space="preserve">O: </t>
    </r>
    <r>
      <rPr>
        <sz val="6"/>
        <color theme="1"/>
        <rFont val="Arial"/>
        <family val="2"/>
      </rPr>
      <t>CONJUNTO HABITACIONAL CENTRO HISTORICO</t>
    </r>
  </si>
  <si>
    <t>3 INTERVENCION, MANTENIMIENTO Y RECUPERACION ARQUEOLOGICA</t>
  </si>
  <si>
    <r>
      <t xml:space="preserve">P: </t>
    </r>
    <r>
      <rPr>
        <sz val="5"/>
        <color theme="1"/>
        <rFont val="Arial"/>
        <family val="2"/>
      </rPr>
      <t>CONTROL DE PLAGAS EN EL CHQ</t>
    </r>
  </si>
  <si>
    <r>
      <t>ESTUDIO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</si>
  <si>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O: </t>
    </r>
    <r>
      <rPr>
        <sz val="6"/>
        <color theme="1"/>
        <rFont val="Arial"/>
        <family val="2"/>
      </rPr>
      <t>PARQUE ARQUEOLÓGICO RUMIPAMBA</t>
    </r>
  </si>
  <si>
    <r>
      <t xml:space="preserve">O: </t>
    </r>
    <r>
      <rPr>
        <sz val="6"/>
        <color theme="1"/>
        <rFont val="Arial"/>
        <family val="2"/>
      </rPr>
      <t>MUSEO DE TULIPE</t>
    </r>
  </si>
  <si>
    <r>
      <t xml:space="preserve">P: </t>
    </r>
    <r>
      <rPr>
        <sz val="5"/>
        <color theme="1"/>
        <rFont val="Arial"/>
        <family val="2"/>
      </rPr>
      <t>ESTUDIOS,INTERVENCION, MANTENIMIENTO Y RECUPERACION EN SITIOS ARQUEOLOGICOS</t>
    </r>
  </si>
  <si>
    <r>
      <t>ESTUDIOS,INTERVENCION, MANTENIMIENTO Y RECUPERACION EN SITIOS ARQUEOLOGICOS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</si>
  <si>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4 REVITALIZACION DE PATRIMONIO EN PARROQUIAS RURALES</t>
  </si>
  <si>
    <r>
      <t xml:space="preserve">O: </t>
    </r>
    <r>
      <rPr>
        <sz val="6"/>
        <color theme="1"/>
        <rFont val="Arial"/>
        <family val="2"/>
      </rPr>
      <t>INTERVENCION EN BARRIOS DEL DMQ</t>
    </r>
  </si>
  <si>
    <r>
      <t xml:space="preserve">O: </t>
    </r>
    <r>
      <rPr>
        <sz val="6"/>
        <color theme="1"/>
        <rFont val="Arial"/>
        <family val="2"/>
      </rPr>
      <t>INTERVENCION EN AREAS PATRIMONIALES RURALES</t>
    </r>
  </si>
  <si>
    <t>Consultoria</t>
  </si>
  <si>
    <t>ESTUDIO (Especifica)</t>
  </si>
  <si>
    <r>
      <t xml:space="preserve">O: </t>
    </r>
    <r>
      <rPr>
        <sz val="6"/>
        <color theme="1"/>
        <rFont val="Arial"/>
        <family val="2"/>
      </rPr>
      <t>INTERVENCION EN TEATROS</t>
    </r>
  </si>
  <si>
    <r>
      <t xml:space="preserve">O: </t>
    </r>
    <r>
      <rPr>
        <sz val="6"/>
        <color theme="1"/>
        <rFont val="Arial"/>
        <family val="2"/>
      </rPr>
      <t>INTERVENCION EN CENTROS CULTURALES (RECUPERACION IMAGEN URBANA FASE 1)</t>
    </r>
  </si>
  <si>
    <r>
      <t xml:space="preserve">P: </t>
    </r>
    <r>
      <rPr>
        <sz val="6"/>
        <color theme="1"/>
        <rFont val="Arial"/>
        <family val="2"/>
      </rPr>
      <t>FISCALIZACION Y DIRECCION ARQUITECTONICA OBRAS PARROQUIAS RURALES</t>
    </r>
  </si>
  <si>
    <r>
      <t>FISCALIZACION DIRECCION ARQUITECTONICA OBRAS PARROQUIAS RURALES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</si>
  <si>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PROGRAMA: RECUPERACION DE EDIFICACIONES PATRIMONIALES</t>
  </si>
  <si>
    <t xml:space="preserve">INCREMENTO </t>
  </si>
  <si>
    <t>1 INTERVENCION EN EDIFICACIONES PATRIMONIALES</t>
  </si>
  <si>
    <r>
      <t xml:space="preserve">O: </t>
    </r>
    <r>
      <rPr>
        <sz val="6"/>
        <color theme="1"/>
        <rFont val="Arial"/>
        <family val="2"/>
      </rPr>
      <t>INTERVENCION INTEGRAL CASA DE LAS VELAS</t>
    </r>
  </si>
  <si>
    <r>
      <t>Diseños (Estudios)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</si>
  <si>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>Contratación Portal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</si>
  <si>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r>
      <t xml:space="preserve">O: </t>
    </r>
    <r>
      <rPr>
        <sz val="6"/>
        <color theme="1"/>
        <rFont val="Arial"/>
        <family val="2"/>
      </rPr>
      <t>CONSERVACION Y RESTAURACION DE CAMPANARIOS Y COROS ALTOS DE LAS IGLESIAS DEL CHQ</t>
    </r>
  </si>
  <si>
    <r>
      <t xml:space="preserve">O: </t>
    </r>
    <r>
      <rPr>
        <sz val="6"/>
        <color theme="1"/>
        <rFont val="Arial"/>
        <family val="2"/>
      </rPr>
      <t>PROGRAMAS DE REHABILITACION DE CUBIERTAS QUINTA FACHADA EN INMUEBLES PATRIMONIALED</t>
    </r>
  </si>
  <si>
    <t xml:space="preserve">2 INTERVENCION EN EDIFICACIONES PATRIMONIALES EN RIESGO </t>
  </si>
  <si>
    <r>
      <t xml:space="preserve">O: </t>
    </r>
    <r>
      <rPr>
        <sz val="6"/>
        <color theme="1"/>
        <rFont val="Arial"/>
        <family val="2"/>
      </rPr>
      <t>INTERVENCION EN EDIFICACIONES PATRIMONIALES EN RIESGO</t>
    </r>
  </si>
  <si>
    <r>
      <t xml:space="preserve">P: </t>
    </r>
    <r>
      <rPr>
        <sz val="5"/>
        <color theme="1"/>
        <rFont val="Arial"/>
        <family val="2"/>
      </rPr>
      <t>DISEÑO DE POLITICAS DE VIVIENDA PARA LAS AREAS HISTORICAS DEL CHQ</t>
    </r>
  </si>
  <si>
    <r>
      <t>DISEÑO DE POLITICAS DE VIVIENDA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(Trimestral)</t>
    </r>
  </si>
  <si>
    <t>3 SISTEMA DE SEGURIDAD PARA BIENES PATRIMONIALES EN EDIFICACIONES RELIGI</t>
  </si>
  <si>
    <r>
      <t xml:space="preserve">P: </t>
    </r>
    <r>
      <rPr>
        <sz val="5"/>
        <color theme="1"/>
        <rFont val="Arial"/>
        <family val="2"/>
      </rPr>
      <t>DOTACION DEL SISTEMA DE SEGURIDAD PARA LAS 29 IGLESIAS DEL CHQ</t>
    </r>
  </si>
  <si>
    <r>
      <t>DOTACION DEL SISTEMA DE SEGURIDAD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(Permanente)</t>
    </r>
  </si>
  <si>
    <t>4 INTERVENCION EN IGLESIAS Y CONVENTOS</t>
  </si>
  <si>
    <r>
      <t xml:space="preserve">P: </t>
    </r>
    <r>
      <rPr>
        <sz val="5"/>
        <color theme="1"/>
        <rFont val="Arial"/>
        <family val="2"/>
      </rPr>
      <t>FISCALIZACION-DIRECCION DE OBRAS</t>
    </r>
  </si>
  <si>
    <r>
      <t>FISCALIZACION DE OBRAS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(Permanente)</t>
    </r>
  </si>
  <si>
    <r>
      <t xml:space="preserve">O: </t>
    </r>
    <r>
      <rPr>
        <sz val="6"/>
        <color theme="1"/>
        <rFont val="Arial"/>
        <family val="2"/>
      </rPr>
      <t>INTERVENCION DE PATRIMONIO MUEBLE</t>
    </r>
  </si>
  <si>
    <t>5 INTERVENCION EN INMUEBLES DE GESTION SOCIAL</t>
  </si>
  <si>
    <r>
      <t xml:space="preserve">O: </t>
    </r>
    <r>
      <rPr>
        <sz val="6"/>
        <color theme="1"/>
        <rFont val="Arial"/>
        <family val="2"/>
      </rPr>
      <t>INTERVENCION EN EDIFICACIONES PARA PROGRAMAS DE LA SECRETARIA DE INCLUSION</t>
    </r>
  </si>
  <si>
    <r>
      <t xml:space="preserve">O: </t>
    </r>
    <r>
      <rPr>
        <sz val="6"/>
        <color theme="1"/>
        <rFont val="Arial"/>
        <family val="2"/>
      </rPr>
      <t>INTERVENCION EN EDIFICACIONES PARA PROGRAMAS PATRONATO SAN JOSE</t>
    </r>
  </si>
  <si>
    <t>REVITALIZACIÓN DEL ESPACIO PÚBLICO Y PEATONALIZACIÓN</t>
  </si>
  <si>
    <t>1 INTERVENCION EN ESPACIOS PUBLICOS</t>
  </si>
  <si>
    <r>
      <t xml:space="preserve">O: </t>
    </r>
    <r>
      <rPr>
        <sz val="6"/>
        <color theme="1"/>
        <rFont val="Arial"/>
        <family val="2"/>
      </rPr>
      <t>TRATAMIENTO DE IMPERMEABILIZACION EN CUBIERTAS DE EDIFICACIONES PATRIMONIALES</t>
    </r>
  </si>
  <si>
    <r>
      <t xml:space="preserve">O: </t>
    </r>
    <r>
      <rPr>
        <sz val="6"/>
        <color theme="1"/>
        <rFont val="Arial"/>
        <family val="2"/>
      </rPr>
      <t>MANTENIMIENTO DE PLAZAS, PARQUES, VIAS DE PIEDRA</t>
    </r>
  </si>
  <si>
    <r>
      <t xml:space="preserve">O: </t>
    </r>
    <r>
      <rPr>
        <sz val="6"/>
        <color theme="1"/>
        <rFont val="Arial"/>
        <family val="2"/>
      </rPr>
      <t>SISTEMAS DE ILUMINACION ORNAMENTAL EN EDIFICACIONES PATRIMONIALES FASE II</t>
    </r>
  </si>
  <si>
    <t xml:space="preserve">2 INCLUSION DE LA CIUDADANIA EN EL PATRIMONIO </t>
  </si>
  <si>
    <r>
      <t xml:space="preserve">P: </t>
    </r>
    <r>
      <rPr>
        <sz val="5"/>
        <color theme="1"/>
        <rFont val="Arial"/>
        <family val="2"/>
      </rPr>
      <t>JORNADAS CULTURALES Y PARROQUIALES</t>
    </r>
  </si>
  <si>
    <r>
      <t>CONTRATACION DE JORNADAS CULTURALES BARRIALES Y PARROQUIALES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(Permanente)</t>
    </r>
  </si>
  <si>
    <t>PROGRAMA ARQUEOLOGICO</t>
  </si>
  <si>
    <t xml:space="preserve">1 INTERVENCION INTEGRAL EN SITIOS ARQUEOLOGICOS </t>
  </si>
  <si>
    <r>
      <t xml:space="preserve">O: </t>
    </r>
    <r>
      <rPr>
        <sz val="6"/>
        <color theme="1"/>
        <rFont val="Arial"/>
        <family val="2"/>
      </rPr>
      <t>CONCEPTUALIZACION, MUSEOGRAFIA Y MANTENIMIENTO DE SITIOS ARQUEOLOGICOS RUMIPAMBA, LA FLORIDA Y TULIPE</t>
    </r>
  </si>
  <si>
    <t>INVENTARIO DEL PATRIMONIO CULTURAL DEL DMQ</t>
  </si>
  <si>
    <t xml:space="preserve">1 REGISTRO DEL PATRIMONIO INMATERIAL </t>
  </si>
  <si>
    <r>
      <t xml:space="preserve">P: </t>
    </r>
    <r>
      <rPr>
        <sz val="5"/>
        <color theme="1"/>
        <rFont val="Arial"/>
        <family val="2"/>
      </rPr>
      <t>PROPUESTA ARQUITECTONICA PARA LA CREACION DE LA FONOTECA</t>
    </r>
  </si>
  <si>
    <r>
      <t xml:space="preserve">P: </t>
    </r>
    <r>
      <rPr>
        <sz val="5"/>
        <color theme="1"/>
        <rFont val="Arial"/>
        <family val="2"/>
      </rPr>
      <t>ATLAS DEL PATRIMONIO INMATERIAL</t>
    </r>
  </si>
  <si>
    <t>2 CREACION DE EXPEDIENTES DE PAISAJE CULTURAL</t>
  </si>
  <si>
    <r>
      <t xml:space="preserve">P: </t>
    </r>
    <r>
      <rPr>
        <sz val="5"/>
        <color theme="1"/>
        <rFont val="Arial"/>
        <family val="2"/>
      </rPr>
      <t>PAISAJES CULTURALES DE GUAPULO Y CHILLOGALLO</t>
    </r>
  </si>
  <si>
    <t>3 REGISTRO DE LAS TÉCNICAS ARTESANALES TRADICIONALES</t>
  </si>
  <si>
    <r>
      <t xml:space="preserve">P: </t>
    </r>
    <r>
      <rPr>
        <sz val="5"/>
        <color theme="1"/>
        <rFont val="Arial"/>
        <family val="2"/>
      </rPr>
      <t>REGISTRO DE LAS TECNICAS ARTESANALES -OFICIOS TRADICIONALES,TRABAJOS EN FORJA HIERRO FUNDIDO , TALLA DE MADERA,TEJAS , TEJUELOS, TALLA DE PIEDRAS,OTROS (CON PUBLICACION)</t>
    </r>
  </si>
  <si>
    <r>
      <t>ESTUDIO DE REGISTRO DE LAS TECNICAS ARTESANALES TRADICIONALES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(Especifica)</t>
    </r>
  </si>
  <si>
    <t>4  PLAN DE RIESGOS DEL PATRIMONIO CULTURAL DEL DMQ</t>
  </si>
  <si>
    <r>
      <t xml:space="preserve">P: </t>
    </r>
    <r>
      <rPr>
        <sz val="5"/>
        <color theme="1"/>
        <rFont val="Arial"/>
        <family val="2"/>
      </rPr>
      <t>RESILENCIA EN EL CHQ</t>
    </r>
  </si>
  <si>
    <r>
      <t xml:space="preserve">P: </t>
    </r>
    <r>
      <rPr>
        <sz val="5"/>
        <color theme="1"/>
        <rFont val="Arial"/>
        <family val="2"/>
      </rPr>
      <t>CONTROL DE PLAGAS EN AREAS HISTORICAS FASE II</t>
    </r>
  </si>
  <si>
    <r>
      <t xml:space="preserve">P: </t>
    </r>
    <r>
      <rPr>
        <sz val="5"/>
        <color theme="1"/>
        <rFont val="Arial"/>
        <family val="2"/>
      </rPr>
      <t>PLAN DE CONSERVACION PREVENTIVA EN BBMM</t>
    </r>
  </si>
  <si>
    <r>
      <t xml:space="preserve">P: </t>
    </r>
    <r>
      <rPr>
        <sz val="5"/>
        <color theme="1"/>
        <rFont val="Arial"/>
        <family val="2"/>
      </rPr>
      <t>ELABORACION DE MAPA DE RIESGOS</t>
    </r>
  </si>
  <si>
    <t>5 DIFUSION DEL PATRIMONIO CULTURAL</t>
  </si>
  <si>
    <r>
      <t xml:space="preserve">P: </t>
    </r>
    <r>
      <rPr>
        <sz val="5"/>
        <color theme="1"/>
        <rFont val="Arial"/>
        <family val="2"/>
      </rPr>
      <t>DIFUSION PUBLICIDAD / EVENTOS</t>
    </r>
  </si>
  <si>
    <r>
      <t>CONTRATACION Y EJECUCION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(Permanente)</t>
    </r>
  </si>
  <si>
    <r>
      <t xml:space="preserve">P: </t>
    </r>
    <r>
      <rPr>
        <sz val="5"/>
        <color theme="1"/>
        <rFont val="Arial"/>
        <family val="2"/>
      </rPr>
      <t>PLAN EDITORIAL</t>
    </r>
  </si>
  <si>
    <t>6 PLAN DE GESTION DE PATRIMONIO DOCUMENTAL DEL DMQ</t>
  </si>
  <si>
    <r>
      <t xml:space="preserve">P: </t>
    </r>
    <r>
      <rPr>
        <sz val="5"/>
        <color theme="1"/>
        <rFont val="Arial"/>
        <family val="2"/>
      </rPr>
      <t>PLAN DE GESTION DE PATRIMONIO DOCUMENTAL DEL DMQ - FASE 1</t>
    </r>
  </si>
  <si>
    <t>7 PLAN METROPOLITANO DE RESERVAS</t>
  </si>
  <si>
    <r>
      <t xml:space="preserve">P: </t>
    </r>
    <r>
      <rPr>
        <sz val="5"/>
        <color theme="1"/>
        <rFont val="Arial"/>
        <family val="2"/>
      </rPr>
      <t>PLAN METROPOLITANO DE RESERVAS-FASE 1 CONVENTO DE SAN FRANCISCO Y OTROS</t>
    </r>
  </si>
  <si>
    <t>8 ESTUDIOS DEL PATRIMONIO CULTURAL</t>
  </si>
  <si>
    <r>
      <t xml:space="preserve">P: </t>
    </r>
    <r>
      <rPr>
        <sz val="5"/>
        <color theme="1"/>
        <rFont val="Arial"/>
        <family val="2"/>
      </rPr>
      <t>CONVENIOS CON ORGANISMOS NACIONALES E INTERNACIONALES</t>
    </r>
  </si>
  <si>
    <r>
      <t xml:space="preserve">P: </t>
    </r>
    <r>
      <rPr>
        <sz val="5"/>
        <color theme="1"/>
        <rFont val="Arial"/>
        <family val="2"/>
      </rPr>
      <t>DIAGNOSTICO Y PROPUESTA DE USO EN INMUEBLES SUBUTILIZADOS EN EL CHQ</t>
    </r>
  </si>
  <si>
    <r>
      <t xml:space="preserve">P: </t>
    </r>
    <r>
      <rPr>
        <sz val="5"/>
        <color theme="1"/>
        <rFont val="Arial"/>
        <family val="2"/>
      </rPr>
      <t>ACTUALIZACION DEL PLAN ESPECIAL DE CONSERVACION DEL CHQ</t>
    </r>
  </si>
  <si>
    <t>9 REGISTRO DE LOS BCP MUEBLES, DEL DISTRITO METROPOLITANO DE QUITO - PAR</t>
  </si>
  <si>
    <r>
      <t xml:space="preserve">P: </t>
    </r>
    <r>
      <rPr>
        <sz val="5"/>
        <color theme="1"/>
        <rFont val="Arial"/>
        <family val="2"/>
      </rPr>
      <t>REGISTRO DE BIENES MUEBLES PATRIMONIALES EN EL DMQ</t>
    </r>
  </si>
  <si>
    <r>
      <t>ESTUDIO</t>
    </r>
    <r>
      <rPr>
        <sz val="11"/>
        <color theme="1"/>
        <rFont val="Arial"/>
        <family val="2"/>
      </rPr>
      <t xml:space="preserve"> </t>
    </r>
    <r>
      <rPr>
        <sz val="6"/>
        <color rgb="FFFF0000"/>
        <rFont val="Arial"/>
        <family val="2"/>
      </rPr>
      <t>(Permanente)</t>
    </r>
  </si>
  <si>
    <t>10 REGISTRO DEL PATRIMONIO DE BIENES INMUEBLES</t>
  </si>
  <si>
    <r>
      <t xml:space="preserve">P: </t>
    </r>
    <r>
      <rPr>
        <sz val="5"/>
        <color theme="1"/>
        <rFont val="Arial"/>
        <family val="2"/>
      </rPr>
      <t>CONCLUSION DE REGISTRO DE BIENES PATRIMONIALES INMUEBLES</t>
    </r>
  </si>
  <si>
    <t xml:space="preserve">TOTAL </t>
  </si>
  <si>
    <t>GESTION ADMINISTRATIVA</t>
  </si>
  <si>
    <t>REMUNERACIONES PERSONAL</t>
  </si>
  <si>
    <t>TOTAL POA 2015</t>
  </si>
</sst>
</file>

<file path=xl/styles.xml><?xml version="1.0" encoding="utf-8"?>
<styleSheet xmlns="http://schemas.openxmlformats.org/spreadsheetml/2006/main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12"/>
      <color rgb="FF000000"/>
      <name val="Arial"/>
      <family val="2"/>
    </font>
    <font>
      <sz val="6"/>
      <color rgb="FFFF0000"/>
      <name val="Arial"/>
      <family val="2"/>
    </font>
    <font>
      <sz val="5"/>
      <color theme="1"/>
      <name val="Arial"/>
      <family val="2"/>
    </font>
    <font>
      <sz val="5"/>
      <color rgb="FF000000"/>
      <name val="Arial"/>
      <family val="2"/>
    </font>
    <font>
      <sz val="11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6"/>
      <color theme="1"/>
      <name val="Arial"/>
      <family val="2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6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1E1F3"/>
        <bgColor indexed="64"/>
      </patternFill>
    </fill>
    <fill>
      <patternFill patternType="solid">
        <fgColor rgb="FFDEDEE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3">
    <xf numFmtId="0" fontId="0" fillId="0" borderId="0" xfId="0"/>
    <xf numFmtId="0" fontId="4" fillId="0" borderId="0" xfId="0" applyFont="1"/>
    <xf numFmtId="0" fontId="5" fillId="2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wrapText="1"/>
    </xf>
    <xf numFmtId="14" fontId="12" fillId="5" borderId="10" xfId="0" applyNumberFormat="1" applyFont="1" applyFill="1" applyBorder="1" applyAlignment="1">
      <alignment horizontal="left" wrapText="1"/>
    </xf>
    <xf numFmtId="0" fontId="14" fillId="5" borderId="10" xfId="0" applyFont="1" applyFill="1" applyBorder="1" applyAlignment="1">
      <alignment horizontal="center" wrapText="1"/>
    </xf>
    <xf numFmtId="8" fontId="15" fillId="5" borderId="10" xfId="0" applyNumberFormat="1" applyFont="1" applyFill="1" applyBorder="1" applyAlignment="1">
      <alignment horizontal="center" wrapText="1"/>
    </xf>
    <xf numFmtId="8" fontId="14" fillId="5" borderId="11" xfId="0" applyNumberFormat="1" applyFont="1" applyFill="1" applyBorder="1" applyAlignment="1">
      <alignment horizontal="right" wrapText="1"/>
    </xf>
    <xf numFmtId="0" fontId="0" fillId="5" borderId="10" xfId="0" applyFill="1" applyBorder="1"/>
    <xf numFmtId="8" fontId="0" fillId="5" borderId="10" xfId="0" applyNumberFormat="1" applyFill="1" applyBorder="1"/>
    <xf numFmtId="0" fontId="12" fillId="5" borderId="10" xfId="0" applyFont="1" applyFill="1" applyBorder="1" applyAlignment="1">
      <alignment horizontal="left" wrapText="1"/>
    </xf>
    <xf numFmtId="0" fontId="10" fillId="5" borderId="10" xfId="0" applyFont="1" applyFill="1" applyBorder="1" applyAlignment="1">
      <alignment horizontal="left" wrapText="1"/>
    </xf>
    <xf numFmtId="8" fontId="0" fillId="0" borderId="0" xfId="0" applyNumberFormat="1"/>
    <xf numFmtId="0" fontId="10" fillId="6" borderId="10" xfId="0" applyFont="1" applyFill="1" applyBorder="1" applyAlignment="1">
      <alignment horizontal="left" wrapText="1"/>
    </xf>
    <xf numFmtId="0" fontId="12" fillId="6" borderId="10" xfId="0" applyFont="1" applyFill="1" applyBorder="1" applyAlignment="1">
      <alignment horizontal="left" wrapText="1"/>
    </xf>
    <xf numFmtId="14" fontId="12" fillId="6" borderId="10" xfId="0" applyNumberFormat="1" applyFont="1" applyFill="1" applyBorder="1" applyAlignment="1">
      <alignment horizontal="left" wrapText="1"/>
    </xf>
    <xf numFmtId="0" fontId="14" fillId="6" borderId="10" xfId="0" applyFont="1" applyFill="1" applyBorder="1" applyAlignment="1">
      <alignment horizontal="center" wrapText="1"/>
    </xf>
    <xf numFmtId="8" fontId="15" fillId="6" borderId="10" xfId="0" applyNumberFormat="1" applyFont="1" applyFill="1" applyBorder="1" applyAlignment="1">
      <alignment horizontal="center" wrapText="1"/>
    </xf>
    <xf numFmtId="8" fontId="14" fillId="6" borderId="11" xfId="0" applyNumberFormat="1" applyFont="1" applyFill="1" applyBorder="1" applyAlignment="1">
      <alignment horizontal="right" wrapText="1"/>
    </xf>
    <xf numFmtId="0" fontId="0" fillId="6" borderId="10" xfId="0" applyFill="1" applyBorder="1"/>
    <xf numFmtId="0" fontId="13" fillId="6" borderId="10" xfId="0" applyFont="1" applyFill="1" applyBorder="1" applyAlignment="1">
      <alignment wrapText="1"/>
    </xf>
    <xf numFmtId="0" fontId="14" fillId="6" borderId="11" xfId="0" applyFont="1" applyFill="1" applyBorder="1" applyAlignment="1">
      <alignment horizontal="center" wrapText="1"/>
    </xf>
    <xf numFmtId="8" fontId="0" fillId="6" borderId="10" xfId="0" applyNumberFormat="1" applyFill="1" applyBorder="1"/>
    <xf numFmtId="0" fontId="10" fillId="4" borderId="10" xfId="0" applyFont="1" applyFill="1" applyBorder="1" applyAlignment="1">
      <alignment horizontal="left" wrapText="1"/>
    </xf>
    <xf numFmtId="0" fontId="12" fillId="4" borderId="10" xfId="0" applyFont="1" applyFill="1" applyBorder="1" applyAlignment="1">
      <alignment horizontal="left" wrapText="1"/>
    </xf>
    <xf numFmtId="14" fontId="12" fillId="4" borderId="10" xfId="0" applyNumberFormat="1" applyFont="1" applyFill="1" applyBorder="1" applyAlignment="1">
      <alignment horizontal="left" wrapText="1"/>
    </xf>
    <xf numFmtId="0" fontId="14" fillId="4" borderId="10" xfId="0" applyFont="1" applyFill="1" applyBorder="1" applyAlignment="1">
      <alignment horizontal="center" wrapText="1"/>
    </xf>
    <xf numFmtId="8" fontId="15" fillId="4" borderId="10" xfId="0" applyNumberFormat="1" applyFont="1" applyFill="1" applyBorder="1" applyAlignment="1">
      <alignment horizontal="center" wrapText="1"/>
    </xf>
    <xf numFmtId="8" fontId="14" fillId="4" borderId="11" xfId="0" applyNumberFormat="1" applyFont="1" applyFill="1" applyBorder="1" applyAlignment="1">
      <alignment horizontal="right" wrapText="1"/>
    </xf>
    <xf numFmtId="0" fontId="0" fillId="4" borderId="10" xfId="0" applyFill="1" applyBorder="1"/>
    <xf numFmtId="8" fontId="0" fillId="4" borderId="10" xfId="0" applyNumberFormat="1" applyFill="1" applyBorder="1"/>
    <xf numFmtId="0" fontId="12" fillId="7" borderId="10" xfId="0" applyFont="1" applyFill="1" applyBorder="1" applyAlignment="1">
      <alignment horizontal="left" wrapText="1"/>
    </xf>
    <xf numFmtId="14" fontId="12" fillId="7" borderId="10" xfId="0" applyNumberFormat="1" applyFont="1" applyFill="1" applyBorder="1" applyAlignment="1">
      <alignment horizontal="left" wrapText="1"/>
    </xf>
    <xf numFmtId="0" fontId="14" fillId="7" borderId="10" xfId="0" applyFont="1" applyFill="1" applyBorder="1" applyAlignment="1">
      <alignment horizontal="center" wrapText="1"/>
    </xf>
    <xf numFmtId="8" fontId="15" fillId="7" borderId="10" xfId="0" applyNumberFormat="1" applyFont="1" applyFill="1" applyBorder="1" applyAlignment="1">
      <alignment horizontal="center" wrapText="1"/>
    </xf>
    <xf numFmtId="8" fontId="14" fillId="7" borderId="11" xfId="0" applyNumberFormat="1" applyFont="1" applyFill="1" applyBorder="1" applyAlignment="1">
      <alignment horizontal="right" wrapText="1"/>
    </xf>
    <xf numFmtId="0" fontId="0" fillId="7" borderId="10" xfId="0" applyFill="1" applyBorder="1"/>
    <xf numFmtId="8" fontId="0" fillId="7" borderId="10" xfId="0" applyNumberFormat="1" applyFill="1" applyBorder="1"/>
    <xf numFmtId="0" fontId="10" fillId="7" borderId="10" xfId="0" applyFont="1" applyFill="1" applyBorder="1" applyAlignment="1">
      <alignment horizontal="left" wrapText="1"/>
    </xf>
    <xf numFmtId="0" fontId="12" fillId="8" borderId="10" xfId="0" applyFont="1" applyFill="1" applyBorder="1" applyAlignment="1">
      <alignment horizontal="left" wrapText="1"/>
    </xf>
    <xf numFmtId="14" fontId="12" fillId="8" borderId="10" xfId="0" applyNumberFormat="1" applyFont="1" applyFill="1" applyBorder="1" applyAlignment="1">
      <alignment horizontal="left" wrapText="1"/>
    </xf>
    <xf numFmtId="0" fontId="14" fillId="8" borderId="10" xfId="0" applyFont="1" applyFill="1" applyBorder="1" applyAlignment="1">
      <alignment horizontal="center" wrapText="1"/>
    </xf>
    <xf numFmtId="8" fontId="15" fillId="8" borderId="10" xfId="0" applyNumberFormat="1" applyFont="1" applyFill="1" applyBorder="1" applyAlignment="1">
      <alignment horizontal="center" wrapText="1"/>
    </xf>
    <xf numFmtId="8" fontId="14" fillId="8" borderId="11" xfId="0" applyNumberFormat="1" applyFont="1" applyFill="1" applyBorder="1" applyAlignment="1">
      <alignment horizontal="right" wrapText="1"/>
    </xf>
    <xf numFmtId="0" fontId="0" fillId="8" borderId="10" xfId="0" applyFill="1" applyBorder="1"/>
    <xf numFmtId="8" fontId="0" fillId="8" borderId="10" xfId="0" applyNumberFormat="1" applyFill="1" applyBorder="1"/>
    <xf numFmtId="0" fontId="12" fillId="9" borderId="10" xfId="0" applyFont="1" applyFill="1" applyBorder="1" applyAlignment="1">
      <alignment horizontal="left" wrapText="1"/>
    </xf>
    <xf numFmtId="0" fontId="10" fillId="8" borderId="10" xfId="0" applyFont="1" applyFill="1" applyBorder="1" applyAlignment="1">
      <alignment horizontal="left" wrapText="1"/>
    </xf>
    <xf numFmtId="0" fontId="8" fillId="10" borderId="10" xfId="0" applyFont="1" applyFill="1" applyBorder="1" applyAlignment="1">
      <alignment horizontal="center" vertical="center" wrapText="1"/>
    </xf>
    <xf numFmtId="43" fontId="9" fillId="10" borderId="10" xfId="0" applyNumberFormat="1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left" wrapText="1"/>
    </xf>
    <xf numFmtId="0" fontId="12" fillId="10" borderId="10" xfId="0" applyFont="1" applyFill="1" applyBorder="1" applyAlignment="1">
      <alignment horizontal="left" wrapText="1"/>
    </xf>
    <xf numFmtId="14" fontId="12" fillId="10" borderId="10" xfId="0" applyNumberFormat="1" applyFont="1" applyFill="1" applyBorder="1" applyAlignment="1">
      <alignment horizontal="left" wrapText="1"/>
    </xf>
    <xf numFmtId="0" fontId="14" fillId="10" borderId="10" xfId="0" applyFont="1" applyFill="1" applyBorder="1" applyAlignment="1">
      <alignment horizontal="center" wrapText="1"/>
    </xf>
    <xf numFmtId="8" fontId="15" fillId="10" borderId="10" xfId="0" applyNumberFormat="1" applyFont="1" applyFill="1" applyBorder="1" applyAlignment="1">
      <alignment horizontal="center" wrapText="1"/>
    </xf>
    <xf numFmtId="43" fontId="3" fillId="0" borderId="10" xfId="1" applyFont="1" applyBorder="1"/>
    <xf numFmtId="0" fontId="6" fillId="3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8" fontId="14" fillId="10" borderId="10" xfId="0" applyNumberFormat="1" applyFont="1" applyFill="1" applyBorder="1" applyAlignment="1">
      <alignment horizontal="right" wrapText="1"/>
    </xf>
    <xf numFmtId="0" fontId="0" fillId="10" borderId="10" xfId="0" applyFill="1" applyBorder="1"/>
    <xf numFmtId="8" fontId="0" fillId="10" borderId="10" xfId="0" applyNumberFormat="1" applyFill="1" applyBorder="1"/>
    <xf numFmtId="0" fontId="10" fillId="11" borderId="10" xfId="0" applyFont="1" applyFill="1" applyBorder="1" applyAlignment="1">
      <alignment horizontal="left" wrapText="1"/>
    </xf>
    <xf numFmtId="0" fontId="12" fillId="11" borderId="10" xfId="0" applyFont="1" applyFill="1" applyBorder="1" applyAlignment="1">
      <alignment horizontal="left" wrapText="1"/>
    </xf>
    <xf numFmtId="14" fontId="12" fillId="11" borderId="10" xfId="0" applyNumberFormat="1" applyFont="1" applyFill="1" applyBorder="1" applyAlignment="1">
      <alignment horizontal="left" wrapText="1"/>
    </xf>
    <xf numFmtId="0" fontId="14" fillId="11" borderId="10" xfId="0" applyFont="1" applyFill="1" applyBorder="1" applyAlignment="1">
      <alignment horizontal="center" wrapText="1"/>
    </xf>
    <xf numFmtId="8" fontId="15" fillId="11" borderId="10" xfId="0" applyNumberFormat="1" applyFont="1" applyFill="1" applyBorder="1" applyAlignment="1">
      <alignment horizontal="center" wrapText="1"/>
    </xf>
    <xf numFmtId="8" fontId="14" fillId="11" borderId="10" xfId="0" applyNumberFormat="1" applyFont="1" applyFill="1" applyBorder="1" applyAlignment="1">
      <alignment horizontal="right" wrapText="1"/>
    </xf>
    <xf numFmtId="0" fontId="0" fillId="11" borderId="10" xfId="0" applyFill="1" applyBorder="1"/>
    <xf numFmtId="8" fontId="0" fillId="11" borderId="10" xfId="0" applyNumberFormat="1" applyFill="1" applyBorder="1"/>
    <xf numFmtId="43" fontId="0" fillId="0" borderId="0" xfId="0" applyNumberFormat="1"/>
    <xf numFmtId="0" fontId="10" fillId="12" borderId="5" xfId="0" applyFont="1" applyFill="1" applyBorder="1" applyAlignment="1">
      <alignment horizontal="center" wrapText="1"/>
    </xf>
    <xf numFmtId="0" fontId="12" fillId="12" borderId="10" xfId="0" applyFont="1" applyFill="1" applyBorder="1" applyAlignment="1">
      <alignment horizontal="left" wrapText="1"/>
    </xf>
    <xf numFmtId="14" fontId="12" fillId="12" borderId="10" xfId="0" applyNumberFormat="1" applyFont="1" applyFill="1" applyBorder="1" applyAlignment="1">
      <alignment horizontal="left" wrapText="1"/>
    </xf>
    <xf numFmtId="0" fontId="14" fillId="12" borderId="10" xfId="0" applyFont="1" applyFill="1" applyBorder="1" applyAlignment="1">
      <alignment horizontal="center" wrapText="1"/>
    </xf>
    <xf numFmtId="8" fontId="15" fillId="12" borderId="10" xfId="0" applyNumberFormat="1" applyFont="1" applyFill="1" applyBorder="1" applyAlignment="1">
      <alignment horizontal="center" wrapText="1"/>
    </xf>
    <xf numFmtId="8" fontId="14" fillId="12" borderId="10" xfId="0" applyNumberFormat="1" applyFont="1" applyFill="1" applyBorder="1" applyAlignment="1">
      <alignment horizontal="right" wrapText="1"/>
    </xf>
    <xf numFmtId="0" fontId="0" fillId="9" borderId="10" xfId="0" applyFill="1" applyBorder="1"/>
    <xf numFmtId="8" fontId="0" fillId="12" borderId="10" xfId="0" applyNumberFormat="1" applyFill="1" applyBorder="1"/>
    <xf numFmtId="0" fontId="0" fillId="12" borderId="10" xfId="0" applyFill="1" applyBorder="1"/>
    <xf numFmtId="0" fontId="10" fillId="12" borderId="10" xfId="0" applyFont="1" applyFill="1" applyBorder="1" applyAlignment="1">
      <alignment horizontal="left" wrapText="1"/>
    </xf>
    <xf numFmtId="8" fontId="14" fillId="5" borderId="10" xfId="0" applyNumberFormat="1" applyFont="1" applyFill="1" applyBorder="1" applyAlignment="1">
      <alignment horizontal="right" wrapText="1"/>
    </xf>
    <xf numFmtId="8" fontId="16" fillId="10" borderId="10" xfId="0" applyNumberFormat="1" applyFont="1" applyFill="1" applyBorder="1" applyAlignment="1">
      <alignment horizontal="right" wrapText="1"/>
    </xf>
    <xf numFmtId="0" fontId="17" fillId="13" borderId="0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7" fillId="13" borderId="0" xfId="0" applyFont="1" applyFill="1" applyBorder="1" applyAlignment="1">
      <alignment horizontal="center" wrapText="1"/>
    </xf>
    <xf numFmtId="8" fontId="3" fillId="0" borderId="0" xfId="0" applyNumberFormat="1" applyFont="1"/>
    <xf numFmtId="0" fontId="12" fillId="15" borderId="10" xfId="0" applyFont="1" applyFill="1" applyBorder="1" applyAlignment="1">
      <alignment horizontal="left" wrapText="1"/>
    </xf>
    <xf numFmtId="14" fontId="12" fillId="2" borderId="10" xfId="0" applyNumberFormat="1" applyFont="1" applyFill="1" applyBorder="1" applyAlignment="1">
      <alignment horizontal="left" wrapText="1"/>
    </xf>
    <xf numFmtId="0" fontId="14" fillId="16" borderId="10" xfId="0" applyFont="1" applyFill="1" applyBorder="1" applyAlignment="1">
      <alignment horizontal="center" wrapText="1"/>
    </xf>
    <xf numFmtId="8" fontId="15" fillId="2" borderId="10" xfId="0" applyNumberFormat="1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wrapText="1"/>
    </xf>
    <xf numFmtId="8" fontId="14" fillId="16" borderId="10" xfId="0" applyNumberFormat="1" applyFont="1" applyFill="1" applyBorder="1" applyAlignment="1">
      <alignment horizontal="right" wrapText="1"/>
    </xf>
    <xf numFmtId="0" fontId="0" fillId="0" borderId="10" xfId="0" applyBorder="1"/>
    <xf numFmtId="8" fontId="0" fillId="0" borderId="10" xfId="0" applyNumberFormat="1" applyBorder="1"/>
    <xf numFmtId="0" fontId="13" fillId="17" borderId="10" xfId="0" applyFont="1" applyFill="1" applyBorder="1" applyAlignment="1">
      <alignment wrapText="1"/>
    </xf>
    <xf numFmtId="0" fontId="13" fillId="17" borderId="11" xfId="0" applyFont="1" applyFill="1" applyBorder="1" applyAlignment="1">
      <alignment wrapText="1"/>
    </xf>
    <xf numFmtId="0" fontId="0" fillId="2" borderId="10" xfId="0" applyFill="1" applyBorder="1"/>
    <xf numFmtId="8" fontId="0" fillId="2" borderId="10" xfId="0" applyNumberFormat="1" applyFill="1" applyBorder="1"/>
    <xf numFmtId="8" fontId="0" fillId="9" borderId="10" xfId="0" applyNumberFormat="1" applyFill="1" applyBorder="1"/>
    <xf numFmtId="0" fontId="10" fillId="14" borderId="10" xfId="0" applyFont="1" applyFill="1" applyBorder="1" applyAlignment="1">
      <alignment horizontal="left" wrapText="1"/>
    </xf>
    <xf numFmtId="0" fontId="8" fillId="14" borderId="10" xfId="0" applyFont="1" applyFill="1" applyBorder="1" applyAlignment="1">
      <alignment horizontal="left" wrapText="1"/>
    </xf>
    <xf numFmtId="43" fontId="9" fillId="14" borderId="10" xfId="1" applyFont="1" applyFill="1" applyBorder="1" applyAlignment="1">
      <alignment horizontal="left" wrapText="1"/>
    </xf>
    <xf numFmtId="8" fontId="0" fillId="18" borderId="10" xfId="0" applyNumberFormat="1" applyFill="1" applyBorder="1"/>
    <xf numFmtId="0" fontId="0" fillId="18" borderId="10" xfId="0" applyFill="1" applyBorder="1"/>
    <xf numFmtId="43" fontId="3" fillId="2" borderId="10" xfId="1" applyFont="1" applyFill="1" applyBorder="1"/>
    <xf numFmtId="8" fontId="3" fillId="2" borderId="10" xfId="0" applyNumberFormat="1" applyFont="1" applyFill="1" applyBorder="1"/>
    <xf numFmtId="0" fontId="0" fillId="2" borderId="0" xfId="0" applyFill="1" applyBorder="1"/>
    <xf numFmtId="0" fontId="18" fillId="13" borderId="0" xfId="0" applyFont="1" applyFill="1" applyBorder="1" applyAlignment="1">
      <alignment horizontal="left" wrapText="1"/>
    </xf>
    <xf numFmtId="8" fontId="19" fillId="0" borderId="10" xfId="0" applyNumberFormat="1" applyFont="1" applyBorder="1"/>
    <xf numFmtId="8" fontId="19" fillId="2" borderId="10" xfId="0" applyNumberFormat="1" applyFont="1" applyFill="1" applyBorder="1"/>
    <xf numFmtId="0" fontId="5" fillId="2" borderId="10" xfId="0" applyFont="1" applyFill="1" applyBorder="1" applyAlignment="1">
      <alignment horizontal="left" wrapText="1"/>
    </xf>
    <xf numFmtId="8" fontId="2" fillId="0" borderId="10" xfId="0" applyNumberFormat="1" applyFont="1" applyBorder="1"/>
    <xf numFmtId="43" fontId="9" fillId="14" borderId="10" xfId="1" applyFont="1" applyFill="1" applyBorder="1" applyAlignment="1">
      <alignment horizontal="center" wrapText="1"/>
    </xf>
    <xf numFmtId="8" fontId="2" fillId="2" borderId="10" xfId="0" applyNumberFormat="1" applyFont="1" applyFill="1" applyBorder="1"/>
    <xf numFmtId="43" fontId="20" fillId="0" borderId="10" xfId="0" applyNumberFormat="1" applyFont="1" applyBorder="1"/>
    <xf numFmtId="0" fontId="21" fillId="13" borderId="10" xfId="0" applyFont="1" applyFill="1" applyBorder="1" applyAlignment="1">
      <alignment horizontal="left" wrapText="1"/>
    </xf>
    <xf numFmtId="0" fontId="22" fillId="0" borderId="10" xfId="0" applyFont="1" applyBorder="1"/>
    <xf numFmtId="8" fontId="20" fillId="0" borderId="10" xfId="0" applyNumberFormat="1" applyFont="1" applyBorder="1"/>
    <xf numFmtId="44" fontId="20" fillId="0" borderId="10" xfId="2" applyFont="1" applyBorder="1"/>
    <xf numFmtId="44" fontId="0" fillId="0" borderId="0" xfId="0" applyNumberFormat="1"/>
    <xf numFmtId="8" fontId="3" fillId="0" borderId="10" xfId="0" applyNumberFormat="1" applyFont="1" applyBorder="1"/>
    <xf numFmtId="0" fontId="8" fillId="14" borderId="10" xfId="0" applyFont="1" applyFill="1" applyBorder="1" applyAlignment="1">
      <alignment horizontal="left" wrapText="1"/>
    </xf>
    <xf numFmtId="43" fontId="9" fillId="14" borderId="5" xfId="1" applyFont="1" applyFill="1" applyBorder="1" applyAlignment="1">
      <alignment horizontal="center" wrapText="1"/>
    </xf>
    <xf numFmtId="43" fontId="9" fillId="14" borderId="9" xfId="1" applyFont="1" applyFill="1" applyBorder="1" applyAlignment="1">
      <alignment horizontal="center" wrapText="1"/>
    </xf>
    <xf numFmtId="43" fontId="9" fillId="14" borderId="12" xfId="1" applyFont="1" applyFill="1" applyBorder="1" applyAlignment="1">
      <alignment horizontal="center" wrapText="1"/>
    </xf>
    <xf numFmtId="0" fontId="10" fillId="14" borderId="10" xfId="0" applyFont="1" applyFill="1" applyBorder="1" applyAlignment="1">
      <alignment horizontal="left" wrapText="1"/>
    </xf>
    <xf numFmtId="0" fontId="12" fillId="15" borderId="10" xfId="0" applyFont="1" applyFill="1" applyBorder="1" applyAlignment="1">
      <alignment horizontal="left" wrapText="1"/>
    </xf>
    <xf numFmtId="14" fontId="12" fillId="2" borderId="10" xfId="0" applyNumberFormat="1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left" vertical="center" wrapText="1"/>
    </xf>
    <xf numFmtId="0" fontId="8" fillId="14" borderId="12" xfId="0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horizontal="left" vertical="center" wrapText="1"/>
    </xf>
    <xf numFmtId="43" fontId="9" fillId="14" borderId="5" xfId="1" applyFont="1" applyFill="1" applyBorder="1" applyAlignment="1">
      <alignment horizontal="center" vertical="center" wrapText="1"/>
    </xf>
    <xf numFmtId="43" fontId="9" fillId="14" borderId="12" xfId="1" applyFont="1" applyFill="1" applyBorder="1" applyAlignment="1">
      <alignment horizontal="center" vertical="center" wrapText="1"/>
    </xf>
    <xf numFmtId="43" fontId="9" fillId="14" borderId="9" xfId="1" applyFont="1" applyFill="1" applyBorder="1" applyAlignment="1">
      <alignment horizontal="center" vertical="center" wrapText="1"/>
    </xf>
    <xf numFmtId="14" fontId="12" fillId="5" borderId="10" xfId="0" applyNumberFormat="1" applyFont="1" applyFill="1" applyBorder="1" applyAlignment="1">
      <alignment horizontal="left" wrapText="1"/>
    </xf>
    <xf numFmtId="0" fontId="0" fillId="0" borderId="0" xfId="0"/>
    <xf numFmtId="0" fontId="8" fillId="5" borderId="10" xfId="0" applyFont="1" applyFill="1" applyBorder="1" applyAlignment="1">
      <alignment horizontal="left" wrapText="1"/>
    </xf>
    <xf numFmtId="43" fontId="9" fillId="5" borderId="5" xfId="1" applyFont="1" applyFill="1" applyBorder="1" applyAlignment="1">
      <alignment horizontal="center" wrapText="1"/>
    </xf>
    <xf numFmtId="43" fontId="9" fillId="5" borderId="12" xfId="1" applyFont="1" applyFill="1" applyBorder="1" applyAlignment="1">
      <alignment horizontal="center" wrapText="1"/>
    </xf>
    <xf numFmtId="43" fontId="9" fillId="5" borderId="9" xfId="1" applyFont="1" applyFill="1" applyBorder="1" applyAlignment="1">
      <alignment horizont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wrapText="1"/>
    </xf>
    <xf numFmtId="0" fontId="12" fillId="5" borderId="10" xfId="0" applyFont="1" applyFill="1" applyBorder="1" applyAlignment="1">
      <alignment horizontal="left" wrapText="1"/>
    </xf>
    <xf numFmtId="0" fontId="12" fillId="12" borderId="10" xfId="0" applyFont="1" applyFill="1" applyBorder="1" applyAlignment="1">
      <alignment horizontal="left" wrapText="1"/>
    </xf>
    <xf numFmtId="14" fontId="12" fillId="12" borderId="10" xfId="0" applyNumberFormat="1" applyFont="1" applyFill="1" applyBorder="1" applyAlignment="1">
      <alignment horizontal="left" wrapText="1"/>
    </xf>
    <xf numFmtId="0" fontId="10" fillId="12" borderId="10" xfId="0" applyFont="1" applyFill="1" applyBorder="1" applyAlignment="1">
      <alignment horizontal="left" wrapText="1"/>
    </xf>
    <xf numFmtId="0" fontId="8" fillId="11" borderId="10" xfId="0" applyFont="1" applyFill="1" applyBorder="1" applyAlignment="1">
      <alignment horizontal="left" wrapText="1"/>
    </xf>
    <xf numFmtId="43" fontId="9" fillId="11" borderId="5" xfId="1" applyFont="1" applyFill="1" applyBorder="1" applyAlignment="1">
      <alignment horizontal="center" wrapText="1"/>
    </xf>
    <xf numFmtId="43" fontId="9" fillId="11" borderId="12" xfId="1" applyFont="1" applyFill="1" applyBorder="1" applyAlignment="1">
      <alignment horizontal="center" wrapText="1"/>
    </xf>
    <xf numFmtId="43" fontId="9" fillId="11" borderId="9" xfId="1" applyFont="1" applyFill="1" applyBorder="1" applyAlignment="1">
      <alignment horizontal="center" wrapText="1"/>
    </xf>
    <xf numFmtId="0" fontId="10" fillId="11" borderId="5" xfId="0" applyFont="1" applyFill="1" applyBorder="1" applyAlignment="1">
      <alignment horizontal="center" wrapText="1"/>
    </xf>
    <xf numFmtId="0" fontId="10" fillId="11" borderId="9" xfId="0" applyFont="1" applyFill="1" applyBorder="1" applyAlignment="1">
      <alignment horizontal="center" wrapText="1"/>
    </xf>
    <xf numFmtId="0" fontId="8" fillId="12" borderId="10" xfId="0" applyFont="1" applyFill="1" applyBorder="1" applyAlignment="1">
      <alignment horizontal="left" wrapText="1"/>
    </xf>
    <xf numFmtId="43" fontId="9" fillId="12" borderId="5" xfId="1" applyFont="1" applyFill="1" applyBorder="1" applyAlignment="1">
      <alignment horizontal="center" wrapText="1"/>
    </xf>
    <xf numFmtId="43" fontId="9" fillId="12" borderId="12" xfId="1" applyFont="1" applyFill="1" applyBorder="1" applyAlignment="1">
      <alignment horizontal="center" wrapText="1"/>
    </xf>
    <xf numFmtId="43" fontId="9" fillId="12" borderId="9" xfId="1" applyFont="1" applyFill="1" applyBorder="1" applyAlignment="1">
      <alignment horizontal="center" wrapText="1"/>
    </xf>
    <xf numFmtId="0" fontId="8" fillId="10" borderId="10" xfId="0" applyFont="1" applyFill="1" applyBorder="1" applyAlignment="1">
      <alignment horizontal="left" wrapText="1"/>
    </xf>
    <xf numFmtId="43" fontId="9" fillId="10" borderId="5" xfId="1" applyFont="1" applyFill="1" applyBorder="1" applyAlignment="1">
      <alignment horizontal="center" wrapText="1"/>
    </xf>
    <xf numFmtId="43" fontId="9" fillId="10" borderId="12" xfId="1" applyFont="1" applyFill="1" applyBorder="1" applyAlignment="1">
      <alignment horizontal="center" wrapText="1"/>
    </xf>
    <xf numFmtId="43" fontId="9" fillId="10" borderId="9" xfId="1" applyFont="1" applyFill="1" applyBorder="1" applyAlignment="1">
      <alignment horizontal="center" wrapText="1"/>
    </xf>
    <xf numFmtId="0" fontId="10" fillId="10" borderId="10" xfId="0" applyFont="1" applyFill="1" applyBorder="1" applyAlignment="1">
      <alignment horizontal="left" wrapText="1"/>
    </xf>
    <xf numFmtId="0" fontId="12" fillId="10" borderId="10" xfId="0" applyFont="1" applyFill="1" applyBorder="1" applyAlignment="1">
      <alignment horizontal="left" wrapText="1"/>
    </xf>
    <xf numFmtId="14" fontId="12" fillId="10" borderId="10" xfId="0" applyNumberFormat="1" applyFont="1" applyFill="1" applyBorder="1" applyAlignment="1">
      <alignment horizontal="left" wrapText="1"/>
    </xf>
    <xf numFmtId="14" fontId="12" fillId="8" borderId="10" xfId="0" applyNumberFormat="1" applyFont="1" applyFill="1" applyBorder="1" applyAlignment="1">
      <alignment horizontal="left" wrapText="1"/>
    </xf>
    <xf numFmtId="0" fontId="10" fillId="8" borderId="5" xfId="0" applyFont="1" applyFill="1" applyBorder="1" applyAlignment="1">
      <alignment horizontal="center" wrapText="1"/>
    </xf>
    <xf numFmtId="0" fontId="10" fillId="8" borderId="9" xfId="0" applyFont="1" applyFill="1" applyBorder="1" applyAlignment="1">
      <alignment horizontal="center" wrapText="1"/>
    </xf>
    <xf numFmtId="0" fontId="10" fillId="8" borderId="10" xfId="0" applyFont="1" applyFill="1" applyBorder="1" applyAlignment="1">
      <alignment horizontal="left" wrapText="1"/>
    </xf>
    <xf numFmtId="0" fontId="12" fillId="8" borderId="10" xfId="0" applyFont="1" applyFill="1" applyBorder="1" applyAlignment="1">
      <alignment horizontal="left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43" fontId="9" fillId="8" borderId="5" xfId="1" applyFont="1" applyFill="1" applyBorder="1" applyAlignment="1">
      <alignment horizontal="center" vertical="center" wrapText="1"/>
    </xf>
    <xf numFmtId="43" fontId="9" fillId="8" borderId="12" xfId="1" applyFont="1" applyFill="1" applyBorder="1" applyAlignment="1">
      <alignment horizontal="center" vertical="center" wrapText="1"/>
    </xf>
    <xf numFmtId="43" fontId="9" fillId="8" borderId="9" xfId="1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left" wrapText="1"/>
    </xf>
    <xf numFmtId="14" fontId="12" fillId="7" borderId="10" xfId="0" applyNumberFormat="1" applyFont="1" applyFill="1" applyBorder="1" applyAlignment="1">
      <alignment horizontal="left" wrapText="1"/>
    </xf>
    <xf numFmtId="0" fontId="8" fillId="5" borderId="5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43" fontId="9" fillId="5" borderId="5" xfId="1" applyFont="1" applyFill="1" applyBorder="1" applyAlignment="1">
      <alignment horizontal="center" vertical="center" wrapText="1"/>
    </xf>
    <xf numFmtId="43" fontId="9" fillId="5" borderId="12" xfId="1" applyFont="1" applyFill="1" applyBorder="1" applyAlignment="1">
      <alignment horizontal="center" vertical="center" wrapText="1"/>
    </xf>
    <xf numFmtId="43" fontId="9" fillId="5" borderId="9" xfId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43" fontId="9" fillId="4" borderId="5" xfId="1" applyFont="1" applyFill="1" applyBorder="1" applyAlignment="1">
      <alignment horizontal="center" vertical="center" wrapText="1"/>
    </xf>
    <xf numFmtId="43" fontId="9" fillId="4" borderId="12" xfId="1" applyFont="1" applyFill="1" applyBorder="1" applyAlignment="1">
      <alignment horizontal="center" vertical="center" wrapText="1"/>
    </xf>
    <xf numFmtId="43" fontId="9" fillId="4" borderId="9" xfId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12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43" fontId="9" fillId="7" borderId="5" xfId="1" applyFont="1" applyFill="1" applyBorder="1" applyAlignment="1">
      <alignment horizontal="center" vertical="center" wrapText="1"/>
    </xf>
    <xf numFmtId="43" fontId="9" fillId="7" borderId="12" xfId="1" applyFont="1" applyFill="1" applyBorder="1" applyAlignment="1">
      <alignment horizontal="center" vertical="center" wrapText="1"/>
    </xf>
    <xf numFmtId="43" fontId="9" fillId="7" borderId="9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left" wrapText="1"/>
    </xf>
    <xf numFmtId="0" fontId="8" fillId="6" borderId="5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43" fontId="9" fillId="6" borderId="5" xfId="1" applyFont="1" applyFill="1" applyBorder="1" applyAlignment="1">
      <alignment horizontal="center" vertical="center" wrapText="1"/>
    </xf>
    <xf numFmtId="43" fontId="9" fillId="6" borderId="12" xfId="1" applyFont="1" applyFill="1" applyBorder="1" applyAlignment="1">
      <alignment horizontal="center" vertical="center" wrapText="1"/>
    </xf>
    <xf numFmtId="43" fontId="9" fillId="6" borderId="9" xfId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wrapText="1"/>
    </xf>
    <xf numFmtId="0" fontId="12" fillId="6" borderId="10" xfId="0" applyFont="1" applyFill="1" applyBorder="1" applyAlignment="1">
      <alignment horizontal="left" wrapText="1"/>
    </xf>
    <xf numFmtId="14" fontId="12" fillId="6" borderId="10" xfId="0" applyNumberFormat="1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12" fillId="5" borderId="5" xfId="0" applyFont="1" applyFill="1" applyBorder="1" applyAlignment="1">
      <alignment horizontal="center" wrapText="1"/>
    </xf>
    <xf numFmtId="0" fontId="12" fillId="5" borderId="9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3" borderId="7" xfId="0" applyFont="1" applyFill="1" applyBorder="1" applyAlignment="1">
      <alignment horizontal="center" vertical="center" wrapText="1"/>
    </xf>
    <xf numFmtId="8" fontId="23" fillId="0" borderId="0" xfId="0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5"/>
  <sheetViews>
    <sheetView tabSelected="1" topLeftCell="B145" workbookViewId="0">
      <selection activeCell="M165" sqref="M165"/>
    </sheetView>
  </sheetViews>
  <sheetFormatPr baseColWidth="10" defaultRowHeight="15"/>
  <cols>
    <col min="1" max="1" width="24.5703125" customWidth="1"/>
    <col min="2" max="2" width="16" customWidth="1"/>
    <col min="3" max="3" width="28" customWidth="1"/>
    <col min="4" max="4" width="24.42578125" customWidth="1"/>
    <col min="5" max="6" width="6" customWidth="1"/>
    <col min="7" max="7" width="6.140625" customWidth="1"/>
    <col min="8" max="8" width="13" customWidth="1"/>
    <col min="9" max="9" width="12.7109375" customWidth="1"/>
    <col min="10" max="10" width="14.85546875" customWidth="1"/>
    <col min="11" max="12" width="15.28515625" customWidth="1"/>
    <col min="13" max="13" width="15.5703125" bestFit="1" customWidth="1"/>
    <col min="14" max="14" width="12" customWidth="1"/>
  </cols>
  <sheetData>
    <row r="2" spans="1:13" ht="18.75">
      <c r="A2" s="220" t="s">
        <v>0</v>
      </c>
      <c r="B2" s="220"/>
      <c r="C2" s="220"/>
      <c r="D2" s="220"/>
      <c r="E2" s="220"/>
      <c r="F2" s="220"/>
      <c r="G2" s="220"/>
      <c r="H2" s="220"/>
      <c r="I2" s="220"/>
      <c r="J2" s="220"/>
    </row>
    <row r="3" spans="1:13" ht="18.75">
      <c r="A3" s="220" t="s">
        <v>1</v>
      </c>
      <c r="B3" s="220"/>
      <c r="C3" s="220"/>
      <c r="D3" s="220"/>
      <c r="E3" s="220"/>
      <c r="F3" s="220"/>
      <c r="G3" s="220"/>
      <c r="H3" s="220"/>
      <c r="I3" s="220"/>
      <c r="J3" s="220"/>
    </row>
    <row r="4" spans="1:13" ht="18.75">
      <c r="A4" s="1"/>
      <c r="B4" s="1"/>
      <c r="C4" s="1"/>
      <c r="D4" s="1"/>
      <c r="E4" s="1"/>
      <c r="F4" s="1"/>
      <c r="G4" s="1"/>
      <c r="H4" s="1"/>
      <c r="I4" s="1"/>
      <c r="J4" s="1"/>
    </row>
    <row r="6" spans="1:13">
      <c r="A6" s="2"/>
      <c r="B6" s="2"/>
    </row>
    <row r="7" spans="1:13">
      <c r="A7" s="2" t="s">
        <v>2</v>
      </c>
      <c r="B7" s="2"/>
    </row>
    <row r="8" spans="1:13">
      <c r="A8" s="136" t="s">
        <v>3</v>
      </c>
      <c r="B8" s="136" t="s">
        <v>4</v>
      </c>
      <c r="C8" s="136" t="s">
        <v>5</v>
      </c>
      <c r="D8" s="132" t="s">
        <v>6</v>
      </c>
      <c r="E8" s="132" t="s">
        <v>7</v>
      </c>
      <c r="F8" s="132" t="s">
        <v>8</v>
      </c>
      <c r="G8" s="132" t="s">
        <v>9</v>
      </c>
      <c r="H8" s="130" t="s">
        <v>10</v>
      </c>
      <c r="I8" s="131"/>
      <c r="J8" s="216" t="s">
        <v>11</v>
      </c>
      <c r="K8" s="134" t="s">
        <v>12</v>
      </c>
      <c r="L8" s="134" t="s">
        <v>13</v>
      </c>
      <c r="M8" s="134" t="s">
        <v>11</v>
      </c>
    </row>
    <row r="9" spans="1:13">
      <c r="A9" s="137"/>
      <c r="B9" s="221"/>
      <c r="C9" s="137"/>
      <c r="D9" s="133"/>
      <c r="E9" s="133"/>
      <c r="F9" s="133"/>
      <c r="G9" s="133"/>
      <c r="H9" s="3" t="s">
        <v>14</v>
      </c>
      <c r="I9" s="3" t="s">
        <v>15</v>
      </c>
      <c r="J9" s="217"/>
      <c r="K9" s="135"/>
      <c r="L9" s="135"/>
      <c r="M9" s="135"/>
    </row>
    <row r="10" spans="1:13">
      <c r="A10" s="188" t="s">
        <v>16</v>
      </c>
      <c r="B10" s="191">
        <v>1084576.73</v>
      </c>
      <c r="C10" s="153" t="s">
        <v>17</v>
      </c>
      <c r="D10" s="218" t="s">
        <v>18</v>
      </c>
      <c r="E10" s="4">
        <v>42009</v>
      </c>
      <c r="F10" s="4">
        <v>42369</v>
      </c>
      <c r="G10" s="5">
        <v>730604</v>
      </c>
      <c r="H10" s="6"/>
      <c r="I10" s="5" t="s">
        <v>19</v>
      </c>
      <c r="J10" s="7">
        <v>210248.64</v>
      </c>
      <c r="K10" s="8">
        <v>0</v>
      </c>
      <c r="L10" s="8">
        <v>210248.64</v>
      </c>
      <c r="M10" s="9">
        <f>+J10-L10</f>
        <v>0</v>
      </c>
    </row>
    <row r="11" spans="1:13">
      <c r="A11" s="189"/>
      <c r="B11" s="192"/>
      <c r="C11" s="153"/>
      <c r="D11" s="219"/>
      <c r="E11" s="4"/>
      <c r="F11" s="4"/>
      <c r="G11" s="5">
        <v>730605</v>
      </c>
      <c r="H11" s="6"/>
      <c r="I11" s="5"/>
      <c r="J11" s="7">
        <v>0</v>
      </c>
      <c r="K11" s="8">
        <v>210248.64</v>
      </c>
      <c r="L11" s="8"/>
      <c r="M11" s="9">
        <f>+J11+K11</f>
        <v>210248.64</v>
      </c>
    </row>
    <row r="12" spans="1:13" ht="24">
      <c r="A12" s="189"/>
      <c r="B12" s="192"/>
      <c r="C12" s="153"/>
      <c r="D12" s="10" t="s">
        <v>20</v>
      </c>
      <c r="E12" s="4">
        <v>42009</v>
      </c>
      <c r="F12" s="4">
        <v>42369</v>
      </c>
      <c r="G12" s="5">
        <v>750104</v>
      </c>
      <c r="H12" s="6">
        <v>250000</v>
      </c>
      <c r="I12" s="5" t="s">
        <v>19</v>
      </c>
      <c r="J12" s="7">
        <v>250000</v>
      </c>
      <c r="K12" s="8">
        <f>41986.72+29198.67</f>
        <v>71185.39</v>
      </c>
      <c r="L12" s="8"/>
      <c r="M12" s="9">
        <f t="shared" ref="M12:M16" si="0">+J12+K12</f>
        <v>321185.39</v>
      </c>
    </row>
    <row r="13" spans="1:13">
      <c r="A13" s="189"/>
      <c r="B13" s="192"/>
      <c r="C13" s="11" t="s">
        <v>21</v>
      </c>
      <c r="D13" s="10" t="s">
        <v>22</v>
      </c>
      <c r="E13" s="4">
        <v>42009</v>
      </c>
      <c r="F13" s="4">
        <v>42369</v>
      </c>
      <c r="G13" s="5">
        <v>730605</v>
      </c>
      <c r="H13" s="6">
        <v>120000</v>
      </c>
      <c r="I13" s="5" t="s">
        <v>19</v>
      </c>
      <c r="J13" s="7">
        <v>120000</v>
      </c>
      <c r="K13" s="8">
        <v>91700.14</v>
      </c>
      <c r="L13" s="8"/>
      <c r="M13" s="9">
        <f t="shared" si="0"/>
        <v>211700.14</v>
      </c>
    </row>
    <row r="14" spans="1:13">
      <c r="A14" s="189"/>
      <c r="B14" s="192"/>
      <c r="C14" s="153" t="s">
        <v>23</v>
      </c>
      <c r="D14" s="154" t="s">
        <v>24</v>
      </c>
      <c r="E14" s="144">
        <v>42009</v>
      </c>
      <c r="F14" s="144">
        <v>42369</v>
      </c>
      <c r="G14" s="5">
        <v>730605</v>
      </c>
      <c r="H14" s="6">
        <v>315560</v>
      </c>
      <c r="I14" s="5" t="s">
        <v>19</v>
      </c>
      <c r="J14" s="7">
        <v>315560</v>
      </c>
      <c r="K14" s="8">
        <v>47032.75</v>
      </c>
      <c r="L14" s="8"/>
      <c r="M14" s="9">
        <f t="shared" si="0"/>
        <v>362592.75</v>
      </c>
    </row>
    <row r="15" spans="1:13">
      <c r="A15" s="190"/>
      <c r="B15" s="193"/>
      <c r="C15" s="153"/>
      <c r="D15" s="154"/>
      <c r="E15" s="144"/>
      <c r="F15" s="144"/>
      <c r="G15" s="5">
        <v>750104</v>
      </c>
      <c r="H15" s="6">
        <v>188768.09</v>
      </c>
      <c r="I15" s="5" t="s">
        <v>19</v>
      </c>
      <c r="J15" s="7">
        <v>188768.09</v>
      </c>
      <c r="K15" s="8">
        <f>180741.75+36950.98</f>
        <v>217692.73</v>
      </c>
      <c r="L15" s="8"/>
      <c r="M15" s="9">
        <f t="shared" si="0"/>
        <v>406460.82</v>
      </c>
    </row>
    <row r="16" spans="1:13">
      <c r="A16" s="207" t="s">
        <v>25</v>
      </c>
      <c r="B16" s="210">
        <v>415038.74</v>
      </c>
      <c r="C16" s="13" t="s">
        <v>26</v>
      </c>
      <c r="D16" s="14" t="s">
        <v>27</v>
      </c>
      <c r="E16" s="15">
        <v>42009</v>
      </c>
      <c r="F16" s="15">
        <v>42369</v>
      </c>
      <c r="G16" s="16">
        <v>730601</v>
      </c>
      <c r="H16" s="17">
        <v>26797.46</v>
      </c>
      <c r="I16" s="16" t="s">
        <v>19</v>
      </c>
      <c r="J16" s="18">
        <v>26797.46</v>
      </c>
      <c r="K16" s="19">
        <v>98621.19</v>
      </c>
      <c r="L16" s="19"/>
      <c r="M16" s="19">
        <f t="shared" si="0"/>
        <v>125418.65</v>
      </c>
    </row>
    <row r="17" spans="1:13">
      <c r="A17" s="208"/>
      <c r="B17" s="211"/>
      <c r="C17" s="213" t="s">
        <v>28</v>
      </c>
      <c r="D17" s="14" t="s">
        <v>29</v>
      </c>
      <c r="E17" s="15">
        <v>42009</v>
      </c>
      <c r="F17" s="15">
        <v>42369</v>
      </c>
      <c r="G17" s="20"/>
      <c r="H17" s="16" t="s">
        <v>19</v>
      </c>
      <c r="I17" s="16" t="s">
        <v>19</v>
      </c>
      <c r="J17" s="21" t="s">
        <v>19</v>
      </c>
      <c r="K17" s="19">
        <v>0</v>
      </c>
      <c r="L17" s="19">
        <v>0</v>
      </c>
      <c r="M17" s="19">
        <v>0</v>
      </c>
    </row>
    <row r="18" spans="1:13">
      <c r="A18" s="208"/>
      <c r="B18" s="211"/>
      <c r="C18" s="213"/>
      <c r="D18" s="214" t="s">
        <v>30</v>
      </c>
      <c r="E18" s="215">
        <v>42009</v>
      </c>
      <c r="F18" s="215">
        <v>42369</v>
      </c>
      <c r="G18" s="16">
        <v>730601</v>
      </c>
      <c r="H18" s="17">
        <v>27716.639999999999</v>
      </c>
      <c r="I18" s="16" t="s">
        <v>19</v>
      </c>
      <c r="J18" s="18">
        <v>27716.639999999999</v>
      </c>
      <c r="K18" s="19">
        <v>0</v>
      </c>
      <c r="L18" s="19"/>
      <c r="M18" s="22">
        <f>+J18+K18</f>
        <v>27716.639999999999</v>
      </c>
    </row>
    <row r="19" spans="1:13">
      <c r="A19" s="208"/>
      <c r="B19" s="211"/>
      <c r="C19" s="213"/>
      <c r="D19" s="214"/>
      <c r="E19" s="215"/>
      <c r="F19" s="215"/>
      <c r="G19" s="16">
        <v>730207</v>
      </c>
      <c r="H19" s="17">
        <v>272708.8</v>
      </c>
      <c r="I19" s="16" t="s">
        <v>19</v>
      </c>
      <c r="J19" s="18">
        <v>272708.8</v>
      </c>
      <c r="K19" s="19"/>
      <c r="L19" s="19">
        <v>177604.5</v>
      </c>
      <c r="M19" s="22">
        <f>+J19-L19</f>
        <v>95104.299999999988</v>
      </c>
    </row>
    <row r="20" spans="1:13">
      <c r="A20" s="209"/>
      <c r="B20" s="212"/>
      <c r="C20" s="213"/>
      <c r="D20" s="214"/>
      <c r="E20" s="215"/>
      <c r="F20" s="215"/>
      <c r="G20" s="16">
        <v>730812</v>
      </c>
      <c r="H20" s="17">
        <v>87815.84</v>
      </c>
      <c r="I20" s="16" t="s">
        <v>19</v>
      </c>
      <c r="J20" s="18">
        <v>87815.84</v>
      </c>
      <c r="K20" s="19"/>
      <c r="L20" s="19">
        <v>57228.24</v>
      </c>
      <c r="M20" s="22">
        <f>+J20-L20</f>
        <v>30587.599999999999</v>
      </c>
    </row>
    <row r="21" spans="1:13" ht="18">
      <c r="A21" s="194" t="s">
        <v>31</v>
      </c>
      <c r="B21" s="197">
        <v>482788.28</v>
      </c>
      <c r="C21" s="23" t="s">
        <v>32</v>
      </c>
      <c r="D21" s="24" t="s">
        <v>33</v>
      </c>
      <c r="E21" s="25">
        <v>42009</v>
      </c>
      <c r="F21" s="25">
        <v>42369</v>
      </c>
      <c r="G21" s="26">
        <v>750104</v>
      </c>
      <c r="H21" s="27">
        <v>6228.01</v>
      </c>
      <c r="I21" s="26" t="s">
        <v>19</v>
      </c>
      <c r="J21" s="28">
        <v>6228.01</v>
      </c>
      <c r="K21" s="29"/>
      <c r="L21" s="29">
        <v>6228.01</v>
      </c>
      <c r="M21" s="30">
        <f>+J21-L21</f>
        <v>0</v>
      </c>
    </row>
    <row r="22" spans="1:13" ht="24">
      <c r="A22" s="195"/>
      <c r="B22" s="198"/>
      <c r="C22" s="23" t="s">
        <v>34</v>
      </c>
      <c r="D22" s="24" t="s">
        <v>35</v>
      </c>
      <c r="E22" s="25">
        <v>42009</v>
      </c>
      <c r="F22" s="25">
        <v>42369</v>
      </c>
      <c r="G22" s="26">
        <v>730601</v>
      </c>
      <c r="H22" s="27">
        <v>336555.28</v>
      </c>
      <c r="I22" s="26" t="s">
        <v>19</v>
      </c>
      <c r="J22" s="28">
        <v>336555.28</v>
      </c>
      <c r="K22" s="29"/>
      <c r="L22" s="29">
        <v>0.88</v>
      </c>
      <c r="M22" s="30">
        <f>+J22-L22</f>
        <v>336554.4</v>
      </c>
    </row>
    <row r="23" spans="1:13" ht="48">
      <c r="A23" s="196"/>
      <c r="B23" s="199"/>
      <c r="C23" s="23" t="s">
        <v>36</v>
      </c>
      <c r="D23" s="24" t="s">
        <v>37</v>
      </c>
      <c r="E23" s="25">
        <v>42009</v>
      </c>
      <c r="F23" s="25">
        <v>42369</v>
      </c>
      <c r="G23" s="26">
        <v>730601</v>
      </c>
      <c r="H23" s="27">
        <v>140004.99</v>
      </c>
      <c r="I23" s="26" t="s">
        <v>19</v>
      </c>
      <c r="J23" s="28">
        <v>140004.99</v>
      </c>
      <c r="K23" s="29">
        <v>6228.01</v>
      </c>
      <c r="L23" s="29"/>
      <c r="M23" s="30">
        <f>+J23+K23</f>
        <v>146233</v>
      </c>
    </row>
    <row r="24" spans="1:13" ht="31.5">
      <c r="A24" s="200" t="s">
        <v>38</v>
      </c>
      <c r="B24" s="203">
        <v>2038209.54</v>
      </c>
      <c r="C24" s="206" t="s">
        <v>39</v>
      </c>
      <c r="D24" s="31" t="s">
        <v>40</v>
      </c>
      <c r="E24" s="32">
        <v>42005</v>
      </c>
      <c r="F24" s="32">
        <v>42005</v>
      </c>
      <c r="G24" s="33">
        <v>730605</v>
      </c>
      <c r="H24" s="34">
        <v>300000</v>
      </c>
      <c r="I24" s="33" t="s">
        <v>19</v>
      </c>
      <c r="J24" s="35">
        <v>300000</v>
      </c>
      <c r="K24" s="36">
        <f>57798.4+17649.9</f>
        <v>75448.3</v>
      </c>
      <c r="L24" s="36"/>
      <c r="M24" s="37">
        <f>+J24+K24</f>
        <v>375448.3</v>
      </c>
    </row>
    <row r="25" spans="1:13" ht="31.5">
      <c r="A25" s="201"/>
      <c r="B25" s="204"/>
      <c r="C25" s="206"/>
      <c r="D25" s="31" t="s">
        <v>41</v>
      </c>
      <c r="E25" s="32">
        <v>42009</v>
      </c>
      <c r="F25" s="32">
        <v>42369</v>
      </c>
      <c r="G25" s="33">
        <v>730601</v>
      </c>
      <c r="H25" s="34">
        <v>9736.82</v>
      </c>
      <c r="I25" s="33" t="s">
        <v>19</v>
      </c>
      <c r="J25" s="35">
        <v>9736.82</v>
      </c>
      <c r="K25" s="36"/>
      <c r="L25" s="36">
        <v>9736.82</v>
      </c>
      <c r="M25" s="37">
        <f>+J25-L25</f>
        <v>0</v>
      </c>
    </row>
    <row r="26" spans="1:13">
      <c r="A26" s="201"/>
      <c r="B26" s="204"/>
      <c r="C26" s="206"/>
      <c r="D26" s="31" t="s">
        <v>42</v>
      </c>
      <c r="E26" s="32">
        <v>42009</v>
      </c>
      <c r="F26" s="32">
        <v>42369</v>
      </c>
      <c r="G26" s="33">
        <v>750104</v>
      </c>
      <c r="H26" s="34">
        <v>217681.62</v>
      </c>
      <c r="I26" s="33" t="s">
        <v>19</v>
      </c>
      <c r="J26" s="35">
        <v>217681.62</v>
      </c>
      <c r="K26" s="36"/>
      <c r="L26" s="36"/>
      <c r="M26" s="37">
        <f>+J26-L26</f>
        <v>217681.62</v>
      </c>
    </row>
    <row r="27" spans="1:13">
      <c r="A27" s="201"/>
      <c r="B27" s="204"/>
      <c r="C27" s="206"/>
      <c r="D27" s="31" t="s">
        <v>43</v>
      </c>
      <c r="E27" s="32">
        <v>42009</v>
      </c>
      <c r="F27" s="32">
        <v>42369</v>
      </c>
      <c r="G27" s="33">
        <v>750104</v>
      </c>
      <c r="H27" s="34">
        <v>100000</v>
      </c>
      <c r="I27" s="33" t="s">
        <v>19</v>
      </c>
      <c r="J27" s="35">
        <v>100000</v>
      </c>
      <c r="K27" s="36">
        <f>41320.44+14132.04</f>
        <v>55452.480000000003</v>
      </c>
      <c r="L27" s="36"/>
      <c r="M27" s="37">
        <f>+J27+K27</f>
        <v>155452.48000000001</v>
      </c>
    </row>
    <row r="28" spans="1:13" ht="23.25">
      <c r="A28" s="201"/>
      <c r="B28" s="204"/>
      <c r="C28" s="206"/>
      <c r="D28" s="31" t="s">
        <v>44</v>
      </c>
      <c r="E28" s="32">
        <v>42009</v>
      </c>
      <c r="F28" s="32">
        <v>42369</v>
      </c>
      <c r="G28" s="33">
        <v>750104</v>
      </c>
      <c r="H28" s="34">
        <v>500000</v>
      </c>
      <c r="I28" s="33" t="s">
        <v>19</v>
      </c>
      <c r="J28" s="35">
        <v>500000</v>
      </c>
      <c r="K28" s="36">
        <f>289579.96+78958</f>
        <v>368537.96</v>
      </c>
      <c r="L28" s="36"/>
      <c r="M28" s="37">
        <f>+J28+K28</f>
        <v>868537.96</v>
      </c>
    </row>
    <row r="29" spans="1:13" ht="23.25">
      <c r="A29" s="201"/>
      <c r="B29" s="204"/>
      <c r="C29" s="206"/>
      <c r="D29" s="31" t="s">
        <v>45</v>
      </c>
      <c r="E29" s="32">
        <v>42009</v>
      </c>
      <c r="F29" s="32">
        <v>42369</v>
      </c>
      <c r="G29" s="33">
        <v>730605</v>
      </c>
      <c r="H29" s="34">
        <v>5016.8900000000003</v>
      </c>
      <c r="I29" s="33" t="s">
        <v>19</v>
      </c>
      <c r="J29" s="35">
        <v>5016.8900000000003</v>
      </c>
      <c r="K29" s="36"/>
      <c r="L29" s="36">
        <v>5016.8900000000003</v>
      </c>
      <c r="M29" s="37">
        <f>+J29-L29</f>
        <v>0</v>
      </c>
    </row>
    <row r="30" spans="1:13" ht="48.75">
      <c r="A30" s="201"/>
      <c r="B30" s="204"/>
      <c r="C30" s="38" t="s">
        <v>46</v>
      </c>
      <c r="D30" s="31" t="s">
        <v>47</v>
      </c>
      <c r="E30" s="32">
        <v>42009</v>
      </c>
      <c r="F30" s="32">
        <v>42369</v>
      </c>
      <c r="G30" s="33">
        <v>730605</v>
      </c>
      <c r="H30" s="34">
        <v>2601</v>
      </c>
      <c r="I30" s="33" t="s">
        <v>19</v>
      </c>
      <c r="J30" s="35">
        <v>2601</v>
      </c>
      <c r="K30" s="36">
        <v>312.12</v>
      </c>
      <c r="L30" s="36"/>
      <c r="M30" s="37">
        <f>+J30+K30</f>
        <v>2913.12</v>
      </c>
    </row>
    <row r="31" spans="1:13" ht="18">
      <c r="A31" s="201"/>
      <c r="B31" s="204"/>
      <c r="C31" s="38" t="s">
        <v>48</v>
      </c>
      <c r="D31" s="31" t="s">
        <v>33</v>
      </c>
      <c r="E31" s="32">
        <v>42009</v>
      </c>
      <c r="F31" s="32">
        <v>42369</v>
      </c>
      <c r="G31" s="33">
        <v>750104</v>
      </c>
      <c r="H31" s="34">
        <v>5116.8999999999996</v>
      </c>
      <c r="I31" s="33" t="s">
        <v>19</v>
      </c>
      <c r="J31" s="35">
        <v>5116.8999999999996</v>
      </c>
      <c r="K31" s="36"/>
      <c r="L31" s="36">
        <v>5116.8999999999996</v>
      </c>
      <c r="M31" s="37">
        <f>+J31-L31</f>
        <v>0</v>
      </c>
    </row>
    <row r="32" spans="1:13">
      <c r="A32" s="201"/>
      <c r="B32" s="204"/>
      <c r="C32" s="206" t="s">
        <v>49</v>
      </c>
      <c r="D32" s="186" t="s">
        <v>33</v>
      </c>
      <c r="E32" s="187">
        <v>42009</v>
      </c>
      <c r="F32" s="187">
        <v>42369</v>
      </c>
      <c r="G32" s="33">
        <v>750104</v>
      </c>
      <c r="H32" s="34">
        <v>700000</v>
      </c>
      <c r="I32" s="33" t="s">
        <v>19</v>
      </c>
      <c r="J32" s="35">
        <v>700000</v>
      </c>
      <c r="K32" s="36"/>
      <c r="L32" s="36">
        <v>349230.53</v>
      </c>
      <c r="M32" s="37">
        <f>+J32-L32</f>
        <v>350769.47</v>
      </c>
    </row>
    <row r="33" spans="1:13">
      <c r="A33" s="201"/>
      <c r="B33" s="204"/>
      <c r="C33" s="206"/>
      <c r="D33" s="186"/>
      <c r="E33" s="187"/>
      <c r="F33" s="187"/>
      <c r="G33" s="33">
        <v>840104</v>
      </c>
      <c r="H33" s="34">
        <v>119718.55</v>
      </c>
      <c r="I33" s="33" t="s">
        <v>19</v>
      </c>
      <c r="J33" s="35">
        <v>119718.55</v>
      </c>
      <c r="K33" s="36">
        <v>0</v>
      </c>
      <c r="L33" s="36">
        <v>0</v>
      </c>
      <c r="M33" s="37">
        <f>+J33-L33</f>
        <v>119718.55</v>
      </c>
    </row>
    <row r="34" spans="1:13">
      <c r="A34" s="201"/>
      <c r="B34" s="204"/>
      <c r="C34" s="206"/>
      <c r="D34" s="186"/>
      <c r="E34" s="187"/>
      <c r="F34" s="187"/>
      <c r="G34" s="33">
        <v>840107</v>
      </c>
      <c r="H34" s="34">
        <v>74955.98</v>
      </c>
      <c r="I34" s="33" t="s">
        <v>19</v>
      </c>
      <c r="J34" s="35">
        <v>74955.98</v>
      </c>
      <c r="K34" s="36">
        <v>48010.65</v>
      </c>
      <c r="L34" s="36"/>
      <c r="M34" s="37">
        <f>+J34+K34</f>
        <v>122966.63</v>
      </c>
    </row>
    <row r="35" spans="1:13" ht="89.25">
      <c r="A35" s="202"/>
      <c r="B35" s="205"/>
      <c r="C35" s="38" t="s">
        <v>50</v>
      </c>
      <c r="D35" s="31" t="s">
        <v>51</v>
      </c>
      <c r="E35" s="32">
        <v>42009</v>
      </c>
      <c r="F35" s="32">
        <v>42369</v>
      </c>
      <c r="G35" s="33">
        <v>730605</v>
      </c>
      <c r="H35" s="34">
        <v>3381.78</v>
      </c>
      <c r="I35" s="33" t="s">
        <v>19</v>
      </c>
      <c r="J35" s="35">
        <v>3381.78</v>
      </c>
      <c r="K35" s="36">
        <v>0</v>
      </c>
      <c r="L35" s="36">
        <v>0</v>
      </c>
      <c r="M35" s="37">
        <f>+J35+K35-L35</f>
        <v>3381.78</v>
      </c>
    </row>
    <row r="36" spans="1:13">
      <c r="A36" s="188" t="s">
        <v>52</v>
      </c>
      <c r="B36" s="191">
        <v>2786458.38</v>
      </c>
      <c r="C36" s="153" t="s">
        <v>53</v>
      </c>
      <c r="D36" s="154" t="s">
        <v>33</v>
      </c>
      <c r="E36" s="144">
        <v>42009</v>
      </c>
      <c r="F36" s="144">
        <v>42369</v>
      </c>
      <c r="G36" s="5">
        <v>750104</v>
      </c>
      <c r="H36" s="6">
        <v>1182915.01</v>
      </c>
      <c r="I36" s="5" t="s">
        <v>19</v>
      </c>
      <c r="J36" s="7">
        <v>1182915.01</v>
      </c>
      <c r="K36" s="8"/>
      <c r="L36" s="8"/>
      <c r="M36" s="9">
        <f>+J36-L36</f>
        <v>1182915.01</v>
      </c>
    </row>
    <row r="37" spans="1:13">
      <c r="A37" s="189"/>
      <c r="B37" s="192"/>
      <c r="C37" s="153"/>
      <c r="D37" s="154"/>
      <c r="E37" s="144"/>
      <c r="F37" s="144"/>
      <c r="G37" s="5">
        <v>730605</v>
      </c>
      <c r="H37" s="6">
        <v>106083.5</v>
      </c>
      <c r="I37" s="5" t="s">
        <v>19</v>
      </c>
      <c r="J37" s="7">
        <v>106083.5</v>
      </c>
      <c r="K37" s="8">
        <v>0</v>
      </c>
      <c r="L37" s="8">
        <v>0</v>
      </c>
      <c r="M37" s="9">
        <f>+J37+K37-L37</f>
        <v>106083.5</v>
      </c>
    </row>
    <row r="38" spans="1:13">
      <c r="A38" s="189"/>
      <c r="B38" s="192"/>
      <c r="C38" s="11" t="s">
        <v>54</v>
      </c>
      <c r="D38" s="10" t="s">
        <v>27</v>
      </c>
      <c r="E38" s="4">
        <v>42009</v>
      </c>
      <c r="F38" s="4">
        <v>42369</v>
      </c>
      <c r="G38" s="5">
        <v>730601</v>
      </c>
      <c r="H38" s="6">
        <v>644448.14</v>
      </c>
      <c r="I38" s="5" t="s">
        <v>19</v>
      </c>
      <c r="J38" s="7">
        <v>644448.14</v>
      </c>
      <c r="K38" s="8">
        <v>45594.14</v>
      </c>
      <c r="L38" s="8"/>
      <c r="M38" s="9">
        <f>+J38+K38</f>
        <v>690042.28</v>
      </c>
    </row>
    <row r="39" spans="1:13" ht="18">
      <c r="A39" s="190"/>
      <c r="B39" s="193"/>
      <c r="C39" s="11" t="s">
        <v>55</v>
      </c>
      <c r="D39" s="10" t="s">
        <v>33</v>
      </c>
      <c r="E39" s="4">
        <v>42009</v>
      </c>
      <c r="F39" s="4">
        <v>42369</v>
      </c>
      <c r="G39" s="5">
        <v>750104</v>
      </c>
      <c r="H39" s="6">
        <v>853011.73</v>
      </c>
      <c r="I39" s="5" t="s">
        <v>19</v>
      </c>
      <c r="J39" s="7">
        <v>853011.73</v>
      </c>
      <c r="K39" s="8"/>
      <c r="L39" s="8"/>
      <c r="M39" s="9">
        <f>+J39-L39</f>
        <v>853011.73</v>
      </c>
    </row>
    <row r="40" spans="1:13" ht="24">
      <c r="A40" s="180" t="s">
        <v>56</v>
      </c>
      <c r="B40" s="183">
        <v>2966376.5</v>
      </c>
      <c r="C40" s="178" t="s">
        <v>57</v>
      </c>
      <c r="D40" s="39" t="s">
        <v>58</v>
      </c>
      <c r="E40" s="40">
        <v>42009</v>
      </c>
      <c r="F40" s="40">
        <v>42369</v>
      </c>
      <c r="G40" s="41">
        <v>730601</v>
      </c>
      <c r="H40" s="41" t="s">
        <v>19</v>
      </c>
      <c r="I40" s="42">
        <v>60000</v>
      </c>
      <c r="J40" s="43">
        <v>60000</v>
      </c>
      <c r="K40" s="44">
        <v>73716.350000000006</v>
      </c>
      <c r="L40" s="44"/>
      <c r="M40" s="45">
        <f>+J40+K40</f>
        <v>133716.35</v>
      </c>
    </row>
    <row r="41" spans="1:13" ht="23.25">
      <c r="A41" s="181"/>
      <c r="B41" s="184"/>
      <c r="C41" s="178"/>
      <c r="D41" s="39" t="s">
        <v>59</v>
      </c>
      <c r="E41" s="40">
        <v>42009</v>
      </c>
      <c r="F41" s="40">
        <v>42369</v>
      </c>
      <c r="G41" s="41">
        <v>730601</v>
      </c>
      <c r="H41" s="41" t="s">
        <v>19</v>
      </c>
      <c r="I41" s="42">
        <v>190198.75</v>
      </c>
      <c r="J41" s="43">
        <v>190198.75</v>
      </c>
      <c r="K41" s="44">
        <v>49828.27</v>
      </c>
      <c r="L41" s="44"/>
      <c r="M41" s="45">
        <f>+J41+K41</f>
        <v>240027.02</v>
      </c>
    </row>
    <row r="42" spans="1:13">
      <c r="A42" s="181"/>
      <c r="B42" s="184"/>
      <c r="C42" s="178" t="s">
        <v>60</v>
      </c>
      <c r="D42" s="179" t="s">
        <v>33</v>
      </c>
      <c r="E42" s="175">
        <v>42009</v>
      </c>
      <c r="F42" s="175">
        <v>42369</v>
      </c>
      <c r="G42" s="41">
        <v>730605</v>
      </c>
      <c r="H42" s="41" t="s">
        <v>19</v>
      </c>
      <c r="I42" s="42">
        <v>97286</v>
      </c>
      <c r="J42" s="43">
        <v>97286</v>
      </c>
      <c r="K42" s="44"/>
      <c r="L42" s="44">
        <v>40320</v>
      </c>
      <c r="M42" s="45">
        <f>+J42-L42</f>
        <v>56966</v>
      </c>
    </row>
    <row r="43" spans="1:13">
      <c r="A43" s="181"/>
      <c r="B43" s="184"/>
      <c r="C43" s="178"/>
      <c r="D43" s="179"/>
      <c r="E43" s="175"/>
      <c r="F43" s="175"/>
      <c r="G43" s="41">
        <v>750104</v>
      </c>
      <c r="H43" s="42">
        <v>338889.55</v>
      </c>
      <c r="I43" s="41" t="s">
        <v>19</v>
      </c>
      <c r="J43" s="43">
        <v>338889.55</v>
      </c>
      <c r="K43" s="44">
        <f>254280.27+59316.98</f>
        <v>313597.25</v>
      </c>
      <c r="L43" s="44"/>
      <c r="M43" s="45">
        <f>+J43+K43-L43</f>
        <v>652486.80000000005</v>
      </c>
    </row>
    <row r="44" spans="1:13">
      <c r="A44" s="181"/>
      <c r="B44" s="184"/>
      <c r="C44" s="176" t="s">
        <v>61</v>
      </c>
      <c r="D44" s="46" t="s">
        <v>62</v>
      </c>
      <c r="E44" s="40"/>
      <c r="F44" s="40"/>
      <c r="G44" s="41">
        <v>730605</v>
      </c>
      <c r="H44" s="42"/>
      <c r="I44" s="41"/>
      <c r="J44" s="43"/>
      <c r="K44" s="44">
        <v>39938.17</v>
      </c>
      <c r="L44" s="44"/>
      <c r="M44" s="45">
        <f>+J44+K44</f>
        <v>39938.17</v>
      </c>
    </row>
    <row r="45" spans="1:13" ht="18">
      <c r="A45" s="181"/>
      <c r="B45" s="184"/>
      <c r="C45" s="177"/>
      <c r="D45" s="39" t="s">
        <v>33</v>
      </c>
      <c r="E45" s="40">
        <v>42009</v>
      </c>
      <c r="F45" s="40">
        <v>42369</v>
      </c>
      <c r="G45" s="41">
        <v>750104</v>
      </c>
      <c r="H45" s="42">
        <v>1048482.1</v>
      </c>
      <c r="I45" s="41" t="s">
        <v>19</v>
      </c>
      <c r="J45" s="43">
        <v>1048482.1</v>
      </c>
      <c r="K45" s="44">
        <f>3643.53+105212.56</f>
        <v>108856.09</v>
      </c>
      <c r="L45" s="44"/>
      <c r="M45" s="45">
        <f>+J45+K45</f>
        <v>1157338.19</v>
      </c>
    </row>
    <row r="46" spans="1:13">
      <c r="A46" s="181"/>
      <c r="B46" s="184"/>
      <c r="C46" s="178" t="s">
        <v>63</v>
      </c>
      <c r="D46" s="179" t="s">
        <v>33</v>
      </c>
      <c r="E46" s="175">
        <v>42009</v>
      </c>
      <c r="F46" s="175">
        <v>42369</v>
      </c>
      <c r="G46" s="41">
        <v>730605</v>
      </c>
      <c r="H46" s="41" t="s">
        <v>19</v>
      </c>
      <c r="I46" s="42">
        <v>1280.33</v>
      </c>
      <c r="J46" s="43">
        <v>1280.33</v>
      </c>
      <c r="K46" s="44">
        <v>1964.95</v>
      </c>
      <c r="L46" s="44"/>
      <c r="M46" s="45">
        <f>+J46+K46</f>
        <v>3245.2799999999997</v>
      </c>
    </row>
    <row r="47" spans="1:13">
      <c r="A47" s="181"/>
      <c r="B47" s="184"/>
      <c r="C47" s="178"/>
      <c r="D47" s="179"/>
      <c r="E47" s="175"/>
      <c r="F47" s="175"/>
      <c r="G47" s="41">
        <v>730499</v>
      </c>
      <c r="H47" s="41" t="s">
        <v>19</v>
      </c>
      <c r="I47" s="42">
        <v>111677.35</v>
      </c>
      <c r="J47" s="43">
        <v>111677.35</v>
      </c>
      <c r="K47" s="44"/>
      <c r="L47" s="44">
        <v>111677.35</v>
      </c>
      <c r="M47" s="45">
        <f>+J47-L47</f>
        <v>0</v>
      </c>
    </row>
    <row r="48" spans="1:13">
      <c r="A48" s="181"/>
      <c r="B48" s="184"/>
      <c r="C48" s="178"/>
      <c r="D48" s="179"/>
      <c r="E48" s="175"/>
      <c r="F48" s="175"/>
      <c r="G48" s="41">
        <v>750104</v>
      </c>
      <c r="H48" s="42">
        <v>833612.59</v>
      </c>
      <c r="I48" s="41" t="s">
        <v>19</v>
      </c>
      <c r="J48" s="43">
        <v>833612.59</v>
      </c>
      <c r="K48" s="44"/>
      <c r="L48" s="44">
        <v>260165.78</v>
      </c>
      <c r="M48" s="45">
        <f>+J48-L48</f>
        <v>573446.80999999994</v>
      </c>
    </row>
    <row r="49" spans="1:13" ht="18">
      <c r="A49" s="182"/>
      <c r="B49" s="185"/>
      <c r="C49" s="47" t="s">
        <v>64</v>
      </c>
      <c r="D49" s="39" t="s">
        <v>33</v>
      </c>
      <c r="E49" s="40">
        <v>42009</v>
      </c>
      <c r="F49" s="40">
        <v>42369</v>
      </c>
      <c r="G49" s="41">
        <v>750104</v>
      </c>
      <c r="H49" s="42">
        <v>284949.83</v>
      </c>
      <c r="I49" s="41" t="s">
        <v>19</v>
      </c>
      <c r="J49" s="43">
        <v>284949.83</v>
      </c>
      <c r="K49" s="44"/>
      <c r="L49" s="44">
        <v>25099.83</v>
      </c>
      <c r="M49" s="45">
        <f>+J49-L49</f>
        <v>259850</v>
      </c>
    </row>
    <row r="50" spans="1:13">
      <c r="A50" s="48" t="s">
        <v>11</v>
      </c>
      <c r="B50" s="49">
        <f>SUM(B10:B49)</f>
        <v>9773448.1699999999</v>
      </c>
      <c r="C50" s="50"/>
      <c r="D50" s="51"/>
      <c r="E50" s="52"/>
      <c r="F50" s="52"/>
      <c r="G50" s="53"/>
      <c r="H50" s="54">
        <f t="shared" ref="H50:M50" si="1">SUM(H10:H49)</f>
        <v>9102757.0999999996</v>
      </c>
      <c r="I50" s="54">
        <f t="shared" si="1"/>
        <v>460442.43000000005</v>
      </c>
      <c r="J50" s="54">
        <f t="shared" si="1"/>
        <v>9773448.1699999999</v>
      </c>
      <c r="K50" s="55">
        <f t="shared" si="1"/>
        <v>1923965.58</v>
      </c>
      <c r="L50" s="55">
        <f t="shared" si="1"/>
        <v>1257674.3700000001</v>
      </c>
      <c r="M50" s="55">
        <f t="shared" si="1"/>
        <v>10439739.379999999</v>
      </c>
    </row>
    <row r="52" spans="1:13" ht="37.5">
      <c r="A52" s="2" t="s">
        <v>65</v>
      </c>
      <c r="B52" s="2"/>
    </row>
    <row r="54" spans="1:13">
      <c r="A54" s="136" t="s">
        <v>3</v>
      </c>
      <c r="B54" s="56"/>
      <c r="C54" s="136" t="s">
        <v>5</v>
      </c>
      <c r="D54" s="132" t="s">
        <v>6</v>
      </c>
      <c r="E54" s="132" t="s">
        <v>7</v>
      </c>
      <c r="F54" s="132" t="s">
        <v>8</v>
      </c>
      <c r="G54" s="132" t="s">
        <v>9</v>
      </c>
      <c r="H54" s="130" t="s">
        <v>10</v>
      </c>
      <c r="I54" s="131"/>
      <c r="J54" s="132" t="s">
        <v>11</v>
      </c>
      <c r="K54" s="134" t="s">
        <v>12</v>
      </c>
      <c r="L54" s="57"/>
      <c r="M54" s="134" t="s">
        <v>11</v>
      </c>
    </row>
    <row r="55" spans="1:13">
      <c r="A55" s="137"/>
      <c r="B55" s="58"/>
      <c r="C55" s="137"/>
      <c r="D55" s="133"/>
      <c r="E55" s="133"/>
      <c r="F55" s="133"/>
      <c r="G55" s="133"/>
      <c r="H55" s="3" t="s">
        <v>14</v>
      </c>
      <c r="I55" s="3" t="s">
        <v>15</v>
      </c>
      <c r="J55" s="133"/>
      <c r="K55" s="135"/>
      <c r="L55" s="59"/>
      <c r="M55" s="135"/>
    </row>
    <row r="56" spans="1:13">
      <c r="A56" s="168" t="s">
        <v>66</v>
      </c>
      <c r="B56" s="169">
        <v>552421.22</v>
      </c>
      <c r="C56" s="172" t="s">
        <v>67</v>
      </c>
      <c r="D56" s="173" t="s">
        <v>68</v>
      </c>
      <c r="E56" s="174">
        <v>42009</v>
      </c>
      <c r="F56" s="174">
        <v>42369</v>
      </c>
      <c r="G56" s="53">
        <v>730605</v>
      </c>
      <c r="H56" s="54">
        <v>421508.63</v>
      </c>
      <c r="I56" s="53" t="s">
        <v>19</v>
      </c>
      <c r="J56" s="60">
        <v>421508.63</v>
      </c>
      <c r="K56" s="61">
        <v>791303.88</v>
      </c>
      <c r="L56" s="61"/>
      <c r="M56" s="62">
        <v>1212812.51</v>
      </c>
    </row>
    <row r="57" spans="1:13">
      <c r="A57" s="168"/>
      <c r="B57" s="170"/>
      <c r="C57" s="172"/>
      <c r="D57" s="173"/>
      <c r="E57" s="174"/>
      <c r="F57" s="174"/>
      <c r="G57" s="53">
        <v>730601</v>
      </c>
      <c r="H57" s="54">
        <v>59742.3</v>
      </c>
      <c r="I57" s="53" t="s">
        <v>19</v>
      </c>
      <c r="J57" s="60">
        <v>59742.3</v>
      </c>
      <c r="K57" s="61">
        <v>46004.34</v>
      </c>
      <c r="L57" s="61"/>
      <c r="M57" s="62">
        <f>+J57+K57</f>
        <v>105746.64</v>
      </c>
    </row>
    <row r="58" spans="1:13">
      <c r="A58" s="168"/>
      <c r="B58" s="171"/>
      <c r="C58" s="172"/>
      <c r="D58" s="173"/>
      <c r="E58" s="174"/>
      <c r="F58" s="174"/>
      <c r="G58" s="53">
        <v>750104</v>
      </c>
      <c r="H58" s="54">
        <v>71170.289999999994</v>
      </c>
      <c r="I58" s="53" t="s">
        <v>19</v>
      </c>
      <c r="J58" s="60">
        <v>71170.289999999994</v>
      </c>
      <c r="K58" s="61"/>
      <c r="L58" s="61"/>
      <c r="M58" s="62">
        <f>+J58-L58</f>
        <v>71170.289999999994</v>
      </c>
    </row>
    <row r="59" spans="1:13" ht="18">
      <c r="A59" s="158" t="s">
        <v>69</v>
      </c>
      <c r="B59" s="159">
        <v>1000000</v>
      </c>
      <c r="C59" s="63" t="s">
        <v>70</v>
      </c>
      <c r="D59" s="64" t="s">
        <v>33</v>
      </c>
      <c r="E59" s="65">
        <v>42009</v>
      </c>
      <c r="F59" s="65">
        <v>42369</v>
      </c>
      <c r="G59" s="66">
        <v>750104</v>
      </c>
      <c r="H59" s="67">
        <v>621126.30000000005</v>
      </c>
      <c r="I59" s="66" t="s">
        <v>19</v>
      </c>
      <c r="J59" s="68">
        <v>621126.30000000005</v>
      </c>
      <c r="K59" s="69"/>
      <c r="L59" s="69">
        <v>41098.61</v>
      </c>
      <c r="M59" s="70">
        <f>+J59-L59</f>
        <v>580027.69000000006</v>
      </c>
    </row>
    <row r="60" spans="1:13" ht="18">
      <c r="A60" s="158"/>
      <c r="B60" s="160"/>
      <c r="C60" s="162" t="s">
        <v>71</v>
      </c>
      <c r="D60" s="64" t="s">
        <v>33</v>
      </c>
      <c r="E60" s="65">
        <v>42009</v>
      </c>
      <c r="F60" s="65">
        <v>42369</v>
      </c>
      <c r="G60" s="66">
        <v>750104</v>
      </c>
      <c r="H60" s="67">
        <v>65539.14</v>
      </c>
      <c r="I60" s="66" t="s">
        <v>19</v>
      </c>
      <c r="J60" s="68">
        <v>65539.14</v>
      </c>
      <c r="K60" s="70">
        <v>278527.99</v>
      </c>
      <c r="L60" s="69"/>
      <c r="M60" s="70">
        <f>+J60+K60</f>
        <v>344067.13</v>
      </c>
    </row>
    <row r="61" spans="1:13">
      <c r="A61" s="158"/>
      <c r="B61" s="160"/>
      <c r="C61" s="163"/>
      <c r="D61" s="64" t="s">
        <v>72</v>
      </c>
      <c r="E61" s="65"/>
      <c r="F61" s="65"/>
      <c r="G61" s="66">
        <v>730299</v>
      </c>
      <c r="H61" s="67"/>
      <c r="I61" s="66"/>
      <c r="J61" s="68">
        <v>0</v>
      </c>
      <c r="K61" s="69">
        <v>209162.02</v>
      </c>
      <c r="L61" s="69"/>
      <c r="M61" s="70">
        <f>+J61+K61-L61</f>
        <v>209162.02</v>
      </c>
    </row>
    <row r="62" spans="1:13" ht="31.5" customHeight="1">
      <c r="A62" s="158"/>
      <c r="B62" s="160"/>
      <c r="C62" s="63" t="s">
        <v>73</v>
      </c>
      <c r="D62" s="64" t="s">
        <v>33</v>
      </c>
      <c r="E62" s="65">
        <v>42009</v>
      </c>
      <c r="F62" s="65">
        <v>42369</v>
      </c>
      <c r="G62" s="66">
        <v>750104</v>
      </c>
      <c r="H62" s="67">
        <v>68793.39</v>
      </c>
      <c r="I62" s="66" t="s">
        <v>19</v>
      </c>
      <c r="J62" s="68">
        <v>68793.39</v>
      </c>
      <c r="K62" s="69">
        <f>212424.68+28121.81</f>
        <v>240546.49</v>
      </c>
      <c r="L62" s="69"/>
      <c r="M62" s="70">
        <f>+J62+K62</f>
        <v>309339.88</v>
      </c>
    </row>
    <row r="63" spans="1:13" ht="24.75" customHeight="1">
      <c r="A63" s="158"/>
      <c r="B63" s="160"/>
      <c r="C63" s="63" t="s">
        <v>74</v>
      </c>
      <c r="D63" s="64" t="s">
        <v>33</v>
      </c>
      <c r="E63" s="65">
        <v>42009</v>
      </c>
      <c r="F63" s="65">
        <v>42369</v>
      </c>
      <c r="G63" s="66">
        <v>750104</v>
      </c>
      <c r="H63" s="67">
        <v>79126.210000000006</v>
      </c>
      <c r="I63" s="66" t="s">
        <v>19</v>
      </c>
      <c r="J63" s="68">
        <v>79126.210000000006</v>
      </c>
      <c r="K63" s="69"/>
      <c r="L63" s="69">
        <v>7628.91</v>
      </c>
      <c r="M63" s="70">
        <f>+J63-L63</f>
        <v>71497.3</v>
      </c>
    </row>
    <row r="64" spans="1:13" ht="22.5" customHeight="1">
      <c r="A64" s="158"/>
      <c r="B64" s="161"/>
      <c r="C64" s="63" t="s">
        <v>75</v>
      </c>
      <c r="D64" s="64" t="s">
        <v>33</v>
      </c>
      <c r="E64" s="65">
        <v>42009</v>
      </c>
      <c r="F64" s="65">
        <v>42369</v>
      </c>
      <c r="G64" s="66">
        <v>750104</v>
      </c>
      <c r="H64" s="67">
        <v>165414.96</v>
      </c>
      <c r="I64" s="66" t="s">
        <v>19</v>
      </c>
      <c r="J64" s="68">
        <v>165414.96</v>
      </c>
      <c r="K64" s="69">
        <f>153546.93+31896.19+150000</f>
        <v>335443.12</v>
      </c>
      <c r="L64" s="69"/>
      <c r="M64" s="70">
        <f>+J64+K64</f>
        <v>500858.07999999996</v>
      </c>
    </row>
    <row r="65" spans="1:13">
      <c r="A65" s="164" t="s">
        <v>76</v>
      </c>
      <c r="B65" s="165">
        <v>629620.55000000005</v>
      </c>
      <c r="C65" s="72" t="s">
        <v>77</v>
      </c>
      <c r="D65" s="73" t="s">
        <v>78</v>
      </c>
      <c r="E65" s="74">
        <v>42009</v>
      </c>
      <c r="F65" s="74">
        <v>42369</v>
      </c>
      <c r="G65" s="75">
        <v>730601</v>
      </c>
      <c r="H65" s="76">
        <v>60000</v>
      </c>
      <c r="I65" s="75" t="s">
        <v>19</v>
      </c>
      <c r="J65" s="77">
        <v>60000</v>
      </c>
      <c r="K65" s="78">
        <v>55584</v>
      </c>
      <c r="L65" s="78"/>
      <c r="M65" s="79">
        <f>+J65+K65</f>
        <v>115584</v>
      </c>
    </row>
    <row r="66" spans="1:13">
      <c r="A66" s="164"/>
      <c r="B66" s="166"/>
      <c r="C66" s="157" t="s">
        <v>79</v>
      </c>
      <c r="D66" s="155" t="s">
        <v>33</v>
      </c>
      <c r="E66" s="156">
        <v>42009</v>
      </c>
      <c r="F66" s="156">
        <v>42369</v>
      </c>
      <c r="G66" s="75">
        <v>730605</v>
      </c>
      <c r="H66" s="76">
        <v>40920</v>
      </c>
      <c r="I66" s="75" t="s">
        <v>19</v>
      </c>
      <c r="J66" s="77">
        <v>40920</v>
      </c>
      <c r="K66" s="80"/>
      <c r="L66" s="80">
        <v>30000</v>
      </c>
      <c r="M66" s="79">
        <f>+J66-L66</f>
        <v>10920</v>
      </c>
    </row>
    <row r="67" spans="1:13">
      <c r="A67" s="164"/>
      <c r="B67" s="166"/>
      <c r="C67" s="157"/>
      <c r="D67" s="155"/>
      <c r="E67" s="156"/>
      <c r="F67" s="156"/>
      <c r="G67" s="75">
        <v>750104</v>
      </c>
      <c r="H67" s="76">
        <v>230000</v>
      </c>
      <c r="I67" s="75" t="s">
        <v>19</v>
      </c>
      <c r="J67" s="77">
        <v>230000</v>
      </c>
      <c r="K67" s="80">
        <f>124031.12+35403.11</f>
        <v>159434.22999999998</v>
      </c>
      <c r="L67" s="80"/>
      <c r="M67" s="79">
        <f>+J67+K67</f>
        <v>389434.23</v>
      </c>
    </row>
    <row r="68" spans="1:13">
      <c r="A68" s="164"/>
      <c r="B68" s="166"/>
      <c r="C68" s="157" t="s">
        <v>80</v>
      </c>
      <c r="D68" s="155" t="s">
        <v>33</v>
      </c>
      <c r="E68" s="156">
        <v>42009</v>
      </c>
      <c r="F68" s="156">
        <v>42369</v>
      </c>
      <c r="G68" s="75">
        <v>730605</v>
      </c>
      <c r="H68" s="76">
        <v>20000</v>
      </c>
      <c r="I68" s="75" t="s">
        <v>19</v>
      </c>
      <c r="J68" s="77">
        <v>20000</v>
      </c>
      <c r="K68" s="80"/>
      <c r="L68" s="80">
        <v>20000</v>
      </c>
      <c r="M68" s="79">
        <f>+J68-L68</f>
        <v>0</v>
      </c>
    </row>
    <row r="69" spans="1:13">
      <c r="A69" s="164"/>
      <c r="B69" s="166"/>
      <c r="C69" s="157"/>
      <c r="D69" s="155"/>
      <c r="E69" s="156"/>
      <c r="F69" s="156"/>
      <c r="G69" s="75">
        <v>750104</v>
      </c>
      <c r="H69" s="76">
        <v>70284.210000000006</v>
      </c>
      <c r="I69" s="75" t="s">
        <v>19</v>
      </c>
      <c r="J69" s="77">
        <v>70284.210000000006</v>
      </c>
      <c r="K69" s="80"/>
      <c r="L69" s="78">
        <v>32585.13</v>
      </c>
      <c r="M69" s="79">
        <f>+J69-L69</f>
        <v>37699.08</v>
      </c>
    </row>
    <row r="70" spans="1:13" ht="32.25">
      <c r="A70" s="164"/>
      <c r="B70" s="167"/>
      <c r="C70" s="81" t="s">
        <v>81</v>
      </c>
      <c r="D70" s="73" t="s">
        <v>82</v>
      </c>
      <c r="E70" s="74">
        <v>42009</v>
      </c>
      <c r="F70" s="74">
        <v>42369</v>
      </c>
      <c r="G70" s="75">
        <v>730605</v>
      </c>
      <c r="H70" s="76">
        <v>208416.34</v>
      </c>
      <c r="I70" s="75" t="s">
        <v>19</v>
      </c>
      <c r="J70" s="77">
        <v>208416.34</v>
      </c>
      <c r="K70" s="80"/>
      <c r="L70" s="80"/>
      <c r="M70" s="79">
        <f>+J70+K70-L70</f>
        <v>208416.34</v>
      </c>
    </row>
    <row r="71" spans="1:13" ht="18">
      <c r="A71" s="146" t="s">
        <v>83</v>
      </c>
      <c r="B71" s="147">
        <v>698260.05</v>
      </c>
      <c r="C71" s="11" t="s">
        <v>84</v>
      </c>
      <c r="D71" s="10" t="s">
        <v>33</v>
      </c>
      <c r="E71" s="4">
        <v>42009</v>
      </c>
      <c r="F71" s="4">
        <v>42369</v>
      </c>
      <c r="G71" s="5">
        <v>750104</v>
      </c>
      <c r="H71" s="6">
        <v>154763.01</v>
      </c>
      <c r="I71" s="5" t="s">
        <v>19</v>
      </c>
      <c r="J71" s="82">
        <v>154763.01</v>
      </c>
      <c r="K71" s="8">
        <f>903053.28+105781.63</f>
        <v>1008834.91</v>
      </c>
      <c r="L71" s="8"/>
      <c r="M71" s="9">
        <f t="shared" ref="M71:M76" si="2">+J71+K71</f>
        <v>1163597.92</v>
      </c>
    </row>
    <row r="72" spans="1:13">
      <c r="A72" s="146"/>
      <c r="B72" s="148"/>
      <c r="C72" s="150" t="s">
        <v>85</v>
      </c>
      <c r="D72" s="10" t="s">
        <v>86</v>
      </c>
      <c r="E72" s="4"/>
      <c r="F72" s="4"/>
      <c r="G72" s="5">
        <v>730601</v>
      </c>
      <c r="H72" s="6"/>
      <c r="I72" s="5"/>
      <c r="J72" s="82">
        <v>0</v>
      </c>
      <c r="K72" s="8">
        <v>7094.69</v>
      </c>
      <c r="L72" s="8"/>
      <c r="M72" s="9">
        <f t="shared" si="2"/>
        <v>7094.69</v>
      </c>
    </row>
    <row r="73" spans="1:13">
      <c r="A73" s="146"/>
      <c r="B73" s="148"/>
      <c r="C73" s="151"/>
      <c r="D73" s="10" t="s">
        <v>87</v>
      </c>
      <c r="E73" s="4"/>
      <c r="F73" s="4"/>
      <c r="G73" s="5">
        <v>730605</v>
      </c>
      <c r="H73" s="6"/>
      <c r="I73" s="5"/>
      <c r="J73" s="82">
        <v>0</v>
      </c>
      <c r="K73" s="8">
        <v>51755.15</v>
      </c>
      <c r="L73" s="8"/>
      <c r="M73" s="9">
        <f t="shared" si="2"/>
        <v>51755.15</v>
      </c>
    </row>
    <row r="74" spans="1:13" ht="18">
      <c r="A74" s="146"/>
      <c r="B74" s="148"/>
      <c r="C74" s="152"/>
      <c r="D74" s="10" t="s">
        <v>33</v>
      </c>
      <c r="E74" s="4">
        <v>42009</v>
      </c>
      <c r="F74" s="4">
        <v>42369</v>
      </c>
      <c r="G74" s="5">
        <v>750104</v>
      </c>
      <c r="H74" s="6">
        <v>399432.09</v>
      </c>
      <c r="I74" s="5" t="s">
        <v>19</v>
      </c>
      <c r="J74" s="82">
        <v>399432.09</v>
      </c>
      <c r="K74" s="8">
        <f>1269159.34+166859.14</f>
        <v>1436018.48</v>
      </c>
      <c r="L74" s="8"/>
      <c r="M74" s="9">
        <f t="shared" si="2"/>
        <v>1835450.57</v>
      </c>
    </row>
    <row r="75" spans="1:13" ht="18">
      <c r="A75" s="146"/>
      <c r="B75" s="148"/>
      <c r="C75" s="11" t="s">
        <v>88</v>
      </c>
      <c r="D75" s="10" t="s">
        <v>33</v>
      </c>
      <c r="E75" s="4">
        <v>42009</v>
      </c>
      <c r="F75" s="4">
        <v>42174</v>
      </c>
      <c r="G75" s="5">
        <v>750104</v>
      </c>
      <c r="H75" s="6">
        <v>75240.33</v>
      </c>
      <c r="I75" s="5" t="s">
        <v>19</v>
      </c>
      <c r="J75" s="82">
        <v>75240.33</v>
      </c>
      <c r="K75" s="8">
        <f>483365.96+55860.63</f>
        <v>539226.59</v>
      </c>
      <c r="L75" s="8"/>
      <c r="M75" s="9">
        <f t="shared" si="2"/>
        <v>614466.91999999993</v>
      </c>
    </row>
    <row r="76" spans="1:13" ht="18">
      <c r="A76" s="146"/>
      <c r="B76" s="148"/>
      <c r="C76" s="11" t="s">
        <v>89</v>
      </c>
      <c r="D76" s="10" t="s">
        <v>33</v>
      </c>
      <c r="E76" s="4">
        <v>42009</v>
      </c>
      <c r="F76" s="4">
        <v>42369</v>
      </c>
      <c r="G76" s="5">
        <v>750104</v>
      </c>
      <c r="H76" s="6">
        <v>50000</v>
      </c>
      <c r="I76" s="5" t="s">
        <v>19</v>
      </c>
      <c r="J76" s="82">
        <v>50000</v>
      </c>
      <c r="K76" s="8">
        <f>274638.16+32463.82</f>
        <v>307101.98</v>
      </c>
      <c r="L76" s="8"/>
      <c r="M76" s="9">
        <f t="shared" si="2"/>
        <v>357101.98</v>
      </c>
    </row>
    <row r="77" spans="1:13">
      <c r="A77" s="146"/>
      <c r="B77" s="148"/>
      <c r="C77" s="153" t="s">
        <v>90</v>
      </c>
      <c r="D77" s="154" t="s">
        <v>91</v>
      </c>
      <c r="E77" s="144">
        <v>42009</v>
      </c>
      <c r="F77" s="144">
        <v>42369</v>
      </c>
      <c r="G77" s="5">
        <v>730604</v>
      </c>
      <c r="H77" s="6">
        <v>13224.62</v>
      </c>
      <c r="I77" s="5" t="s">
        <v>19</v>
      </c>
      <c r="J77" s="82">
        <v>13224.62</v>
      </c>
      <c r="K77" s="8"/>
      <c r="L77" s="8">
        <v>13224.62</v>
      </c>
      <c r="M77" s="9">
        <f>+J77-L77</f>
        <v>0</v>
      </c>
    </row>
    <row r="78" spans="1:13">
      <c r="A78" s="146"/>
      <c r="B78" s="149"/>
      <c r="C78" s="153"/>
      <c r="D78" s="154"/>
      <c r="E78" s="144"/>
      <c r="F78" s="144"/>
      <c r="G78" s="5">
        <v>730207</v>
      </c>
      <c r="H78" s="6">
        <v>5600</v>
      </c>
      <c r="I78" s="5" t="s">
        <v>19</v>
      </c>
      <c r="J78" s="82">
        <v>5600</v>
      </c>
      <c r="K78" s="8">
        <v>808.64</v>
      </c>
      <c r="L78" s="8"/>
      <c r="M78" s="9">
        <f>+J78+K78</f>
        <v>6408.64</v>
      </c>
    </row>
    <row r="79" spans="1:13">
      <c r="A79" s="48" t="s">
        <v>11</v>
      </c>
      <c r="B79" s="49">
        <f>SUM(B56:B78)</f>
        <v>2880301.8200000003</v>
      </c>
      <c r="C79" s="50"/>
      <c r="D79" s="51"/>
      <c r="E79" s="52"/>
      <c r="F79" s="52"/>
      <c r="G79" s="53"/>
      <c r="H79" s="54">
        <f>SUM(H56:H78)</f>
        <v>2880301.8199999994</v>
      </c>
      <c r="I79" s="54">
        <f>SUM(I56:I78)</f>
        <v>0</v>
      </c>
      <c r="J79" s="83">
        <f>+H79+I79</f>
        <v>2880301.8199999994</v>
      </c>
      <c r="K79" s="83">
        <f>SUM(K56:K78)</f>
        <v>5466846.5099999988</v>
      </c>
      <c r="L79" s="83">
        <f>SUM(L56:L78)</f>
        <v>144537.26999999999</v>
      </c>
      <c r="M79" s="83">
        <f>SUM(M56:M78)</f>
        <v>8202611.0599999996</v>
      </c>
    </row>
    <row r="80" spans="1:13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</row>
    <row r="81" spans="1:13" ht="16.5">
      <c r="A81" s="84" t="s">
        <v>92</v>
      </c>
      <c r="B81" s="84"/>
      <c r="C81" s="85"/>
      <c r="D81" s="86"/>
      <c r="E81" s="86"/>
      <c r="F81" s="86"/>
      <c r="G81" s="86"/>
      <c r="H81" s="86"/>
      <c r="I81" s="86"/>
      <c r="J81" s="86"/>
      <c r="M81" s="87">
        <f>+M50+M79</f>
        <v>18642350.439999998</v>
      </c>
    </row>
    <row r="82" spans="1:13">
      <c r="A82" s="84"/>
      <c r="B82" s="84"/>
      <c r="C82" s="85"/>
      <c r="D82" s="86"/>
      <c r="E82" s="86"/>
      <c r="F82" s="86"/>
      <c r="G82" s="86"/>
      <c r="H82" s="86"/>
      <c r="I82" s="86"/>
      <c r="J82" s="86"/>
    </row>
    <row r="83" spans="1:13">
      <c r="A83" s="136" t="s">
        <v>3</v>
      </c>
      <c r="B83" s="56"/>
      <c r="C83" s="136" t="s">
        <v>5</v>
      </c>
      <c r="D83" s="132" t="s">
        <v>6</v>
      </c>
      <c r="E83" s="132" t="s">
        <v>7</v>
      </c>
      <c r="F83" s="132" t="s">
        <v>8</v>
      </c>
      <c r="G83" s="132" t="s">
        <v>9</v>
      </c>
      <c r="H83" s="130" t="s">
        <v>10</v>
      </c>
      <c r="I83" s="131"/>
      <c r="J83" s="132" t="s">
        <v>11</v>
      </c>
      <c r="K83" s="134" t="s">
        <v>93</v>
      </c>
      <c r="L83" s="134" t="s">
        <v>13</v>
      </c>
      <c r="M83" s="134" t="s">
        <v>11</v>
      </c>
    </row>
    <row r="84" spans="1:13">
      <c r="A84" s="137"/>
      <c r="B84" s="58"/>
      <c r="C84" s="137"/>
      <c r="D84" s="133"/>
      <c r="E84" s="133"/>
      <c r="F84" s="133"/>
      <c r="G84" s="133"/>
      <c r="H84" s="3" t="s">
        <v>14</v>
      </c>
      <c r="I84" s="3" t="s">
        <v>15</v>
      </c>
      <c r="J84" s="133"/>
      <c r="K84" s="135"/>
      <c r="L84" s="135"/>
      <c r="M84" s="135"/>
    </row>
    <row r="85" spans="1:13">
      <c r="A85" s="123" t="s">
        <v>94</v>
      </c>
      <c r="B85" s="141">
        <v>3009052.01</v>
      </c>
      <c r="C85" s="127" t="s">
        <v>95</v>
      </c>
      <c r="D85" s="88" t="s">
        <v>96</v>
      </c>
      <c r="E85" s="89">
        <v>42009</v>
      </c>
      <c r="F85" s="89">
        <v>42104</v>
      </c>
      <c r="G85" s="90">
        <v>730601</v>
      </c>
      <c r="H85" s="91">
        <v>28052.6</v>
      </c>
      <c r="I85" s="92" t="s">
        <v>19</v>
      </c>
      <c r="J85" s="93">
        <v>28052.6</v>
      </c>
      <c r="K85" s="94"/>
      <c r="L85" s="94"/>
      <c r="M85" s="95">
        <f>+J85+K85-L85</f>
        <v>28052.6</v>
      </c>
    </row>
    <row r="86" spans="1:13">
      <c r="A86" s="123"/>
      <c r="B86" s="142"/>
      <c r="C86" s="127"/>
      <c r="D86" s="88" t="s">
        <v>97</v>
      </c>
      <c r="E86" s="89">
        <v>42009</v>
      </c>
      <c r="F86" s="89">
        <v>42104</v>
      </c>
      <c r="G86" s="96"/>
      <c r="H86" s="92" t="s">
        <v>19</v>
      </c>
      <c r="I86" s="92" t="s">
        <v>19</v>
      </c>
      <c r="J86" s="92" t="s">
        <v>19</v>
      </c>
      <c r="K86" s="94"/>
      <c r="L86" s="94"/>
      <c r="M86" s="95">
        <v>0</v>
      </c>
    </row>
    <row r="87" spans="1:13" ht="18">
      <c r="A87" s="123"/>
      <c r="B87" s="142"/>
      <c r="C87" s="127"/>
      <c r="D87" s="88" t="s">
        <v>33</v>
      </c>
      <c r="E87" s="89">
        <v>42009</v>
      </c>
      <c r="F87" s="89">
        <v>42369</v>
      </c>
      <c r="G87" s="90">
        <v>750104</v>
      </c>
      <c r="H87" s="91">
        <v>532999.4</v>
      </c>
      <c r="I87" s="92" t="s">
        <v>19</v>
      </c>
      <c r="J87" s="93">
        <v>532999.4</v>
      </c>
      <c r="K87" s="94"/>
      <c r="L87" s="94"/>
      <c r="M87" s="95">
        <f t="shared" ref="M87:M108" si="3">+J87+K87-L87</f>
        <v>532999.4</v>
      </c>
    </row>
    <row r="88" spans="1:13">
      <c r="A88" s="123"/>
      <c r="B88" s="142"/>
      <c r="C88" s="127" t="s">
        <v>98</v>
      </c>
      <c r="D88" s="88" t="s">
        <v>97</v>
      </c>
      <c r="E88" s="89">
        <v>42009</v>
      </c>
      <c r="F88" s="89">
        <v>42104</v>
      </c>
      <c r="G88" s="97"/>
      <c r="H88" s="92" t="s">
        <v>19</v>
      </c>
      <c r="I88" s="92" t="s">
        <v>19</v>
      </c>
      <c r="J88" s="92" t="s">
        <v>19</v>
      </c>
      <c r="K88" s="94"/>
      <c r="L88" s="94"/>
      <c r="M88" s="95">
        <v>0</v>
      </c>
    </row>
    <row r="89" spans="1:13">
      <c r="A89" s="123"/>
      <c r="B89" s="142"/>
      <c r="C89" s="127"/>
      <c r="D89" s="88" t="s">
        <v>96</v>
      </c>
      <c r="E89" s="89">
        <v>42009</v>
      </c>
      <c r="F89" s="89">
        <v>42104</v>
      </c>
      <c r="G89" s="90">
        <v>730601</v>
      </c>
      <c r="H89" s="91">
        <v>22400.01</v>
      </c>
      <c r="I89" s="92" t="s">
        <v>19</v>
      </c>
      <c r="J89" s="93">
        <v>22400.01</v>
      </c>
      <c r="K89" s="94"/>
      <c r="L89" s="94"/>
      <c r="M89" s="95">
        <f t="shared" si="3"/>
        <v>22400.01</v>
      </c>
    </row>
    <row r="90" spans="1:13" ht="18">
      <c r="A90" s="123"/>
      <c r="B90" s="142"/>
      <c r="C90" s="127"/>
      <c r="D90" s="88" t="s">
        <v>33</v>
      </c>
      <c r="E90" s="89">
        <v>42009</v>
      </c>
      <c r="F90" s="89">
        <v>42369</v>
      </c>
      <c r="G90" s="90">
        <v>750104</v>
      </c>
      <c r="H90" s="91">
        <v>425600</v>
      </c>
      <c r="I90" s="92" t="s">
        <v>19</v>
      </c>
      <c r="J90" s="93">
        <v>425600</v>
      </c>
      <c r="K90" s="94"/>
      <c r="L90" s="94"/>
      <c r="M90" s="95">
        <f t="shared" si="3"/>
        <v>425600</v>
      </c>
    </row>
    <row r="91" spans="1:13">
      <c r="A91" s="123"/>
      <c r="B91" s="142"/>
      <c r="C91" s="127" t="s">
        <v>99</v>
      </c>
      <c r="D91" s="88" t="s">
        <v>96</v>
      </c>
      <c r="E91" s="89">
        <v>42009</v>
      </c>
      <c r="F91" s="89">
        <v>42104</v>
      </c>
      <c r="G91" s="90">
        <v>730601</v>
      </c>
      <c r="H91" s="91">
        <v>100000</v>
      </c>
      <c r="I91" s="92" t="s">
        <v>19</v>
      </c>
      <c r="J91" s="93">
        <v>100000</v>
      </c>
      <c r="K91" s="98"/>
      <c r="L91" s="78"/>
      <c r="M91" s="95">
        <f t="shared" si="3"/>
        <v>100000</v>
      </c>
    </row>
    <row r="92" spans="1:13">
      <c r="A92" s="123"/>
      <c r="B92" s="142"/>
      <c r="C92" s="127"/>
      <c r="D92" s="88" t="s">
        <v>97</v>
      </c>
      <c r="E92" s="89">
        <v>42009</v>
      </c>
      <c r="F92" s="89">
        <v>42104</v>
      </c>
      <c r="G92" s="97"/>
      <c r="H92" s="92" t="s">
        <v>19</v>
      </c>
      <c r="I92" s="92" t="s">
        <v>19</v>
      </c>
      <c r="J92" s="92" t="s">
        <v>19</v>
      </c>
      <c r="K92" s="98"/>
      <c r="L92" s="98"/>
      <c r="M92" s="95">
        <v>0</v>
      </c>
    </row>
    <row r="93" spans="1:13" ht="18">
      <c r="A93" s="123"/>
      <c r="B93" s="143"/>
      <c r="C93" s="127"/>
      <c r="D93" s="88" t="s">
        <v>33</v>
      </c>
      <c r="E93" s="89">
        <v>42009</v>
      </c>
      <c r="F93" s="89">
        <v>42369</v>
      </c>
      <c r="G93" s="90">
        <v>750104</v>
      </c>
      <c r="H93" s="91">
        <v>1900000</v>
      </c>
      <c r="I93" s="92" t="s">
        <v>19</v>
      </c>
      <c r="J93" s="93">
        <v>1900000</v>
      </c>
      <c r="K93" s="98"/>
      <c r="L93" s="78">
        <v>900000</v>
      </c>
      <c r="M93" s="95">
        <f t="shared" si="3"/>
        <v>1000000</v>
      </c>
    </row>
    <row r="94" spans="1:13">
      <c r="A94" s="123" t="s">
        <v>100</v>
      </c>
      <c r="B94" s="124">
        <v>920000</v>
      </c>
      <c r="C94" s="127" t="s">
        <v>101</v>
      </c>
      <c r="D94" s="88" t="s">
        <v>96</v>
      </c>
      <c r="E94" s="89">
        <v>42009</v>
      </c>
      <c r="F94" s="89">
        <v>42104</v>
      </c>
      <c r="G94" s="90">
        <v>730601</v>
      </c>
      <c r="H94" s="91">
        <v>28100</v>
      </c>
      <c r="I94" s="92" t="s">
        <v>19</v>
      </c>
      <c r="J94" s="93">
        <v>28100</v>
      </c>
      <c r="K94" s="98"/>
      <c r="L94" s="98"/>
      <c r="M94" s="95">
        <f t="shared" si="3"/>
        <v>28100</v>
      </c>
    </row>
    <row r="95" spans="1:13">
      <c r="A95" s="123"/>
      <c r="B95" s="126"/>
      <c r="C95" s="127"/>
      <c r="D95" s="88" t="s">
        <v>97</v>
      </c>
      <c r="E95" s="89">
        <v>42009</v>
      </c>
      <c r="F95" s="89">
        <v>42104</v>
      </c>
      <c r="G95" s="97"/>
      <c r="H95" s="92" t="s">
        <v>19</v>
      </c>
      <c r="I95" s="92" t="s">
        <v>19</v>
      </c>
      <c r="J95" s="92" t="s">
        <v>19</v>
      </c>
      <c r="K95" s="98"/>
      <c r="L95" s="98"/>
      <c r="M95" s="95">
        <v>0</v>
      </c>
    </row>
    <row r="96" spans="1:13" ht="18">
      <c r="A96" s="123"/>
      <c r="B96" s="126"/>
      <c r="C96" s="127"/>
      <c r="D96" s="88" t="s">
        <v>33</v>
      </c>
      <c r="E96" s="89">
        <v>42009</v>
      </c>
      <c r="F96" s="89">
        <v>42369</v>
      </c>
      <c r="G96" s="90">
        <v>750104</v>
      </c>
      <c r="H96" s="91">
        <v>533900</v>
      </c>
      <c r="I96" s="92" t="s">
        <v>19</v>
      </c>
      <c r="J96" s="93">
        <v>533900</v>
      </c>
      <c r="K96" s="99"/>
      <c r="L96" s="100">
        <v>533900</v>
      </c>
      <c r="M96" s="95">
        <f>+J96-L96</f>
        <v>0</v>
      </c>
    </row>
    <row r="97" spans="1:13" ht="18">
      <c r="A97" s="123"/>
      <c r="B97" s="125"/>
      <c r="C97" s="101" t="s">
        <v>102</v>
      </c>
      <c r="D97" s="88" t="s">
        <v>103</v>
      </c>
      <c r="E97" s="89">
        <v>42005</v>
      </c>
      <c r="F97" s="89">
        <v>42369</v>
      </c>
      <c r="G97" s="90">
        <v>730601</v>
      </c>
      <c r="H97" s="91">
        <v>358000</v>
      </c>
      <c r="I97" s="92" t="s">
        <v>19</v>
      </c>
      <c r="J97" s="93">
        <v>358000</v>
      </c>
      <c r="K97" s="98"/>
      <c r="L97" s="78">
        <v>358000</v>
      </c>
      <c r="M97" s="95">
        <f t="shared" si="3"/>
        <v>0</v>
      </c>
    </row>
    <row r="98" spans="1:13" ht="26.25">
      <c r="A98" s="102" t="s">
        <v>104</v>
      </c>
      <c r="B98" s="103">
        <v>1680000</v>
      </c>
      <c r="C98" s="101" t="s">
        <v>105</v>
      </c>
      <c r="D98" s="88" t="s">
        <v>106</v>
      </c>
      <c r="E98" s="89">
        <v>42005</v>
      </c>
      <c r="F98" s="89">
        <v>42369</v>
      </c>
      <c r="G98" s="90">
        <v>840104</v>
      </c>
      <c r="H98" s="91">
        <v>1680000</v>
      </c>
      <c r="I98" s="92" t="s">
        <v>19</v>
      </c>
      <c r="J98" s="93">
        <v>1680000</v>
      </c>
      <c r="K98" s="98"/>
      <c r="L98" s="78">
        <f>195218.19+200000+80</f>
        <v>395298.19</v>
      </c>
      <c r="M98" s="95">
        <f t="shared" si="3"/>
        <v>1284701.81</v>
      </c>
    </row>
    <row r="99" spans="1:13">
      <c r="A99" s="123" t="s">
        <v>107</v>
      </c>
      <c r="B99" s="124">
        <v>2531840</v>
      </c>
      <c r="C99" s="101" t="s">
        <v>108</v>
      </c>
      <c r="D99" s="88" t="s">
        <v>109</v>
      </c>
      <c r="E99" s="89">
        <v>42005</v>
      </c>
      <c r="F99" s="89">
        <v>42369</v>
      </c>
      <c r="G99" s="90">
        <v>730604</v>
      </c>
      <c r="H99" s="91">
        <v>120000</v>
      </c>
      <c r="I99" s="92" t="s">
        <v>19</v>
      </c>
      <c r="J99" s="93">
        <v>120000</v>
      </c>
      <c r="K99" s="98"/>
      <c r="L99" s="98"/>
      <c r="M99" s="95">
        <f t="shared" si="3"/>
        <v>120000</v>
      </c>
    </row>
    <row r="100" spans="1:13">
      <c r="A100" s="123"/>
      <c r="B100" s="126"/>
      <c r="C100" s="127" t="s">
        <v>110</v>
      </c>
      <c r="D100" s="88" t="s">
        <v>96</v>
      </c>
      <c r="E100" s="89">
        <v>42005</v>
      </c>
      <c r="F100" s="89">
        <v>42104</v>
      </c>
      <c r="G100" s="90">
        <v>730601</v>
      </c>
      <c r="H100" s="91">
        <v>120592</v>
      </c>
      <c r="I100" s="92" t="s">
        <v>19</v>
      </c>
      <c r="J100" s="93">
        <v>120592</v>
      </c>
      <c r="K100" s="98"/>
      <c r="L100" s="78">
        <v>80000</v>
      </c>
      <c r="M100" s="95">
        <f t="shared" si="3"/>
        <v>40592</v>
      </c>
    </row>
    <row r="101" spans="1:13">
      <c r="A101" s="123"/>
      <c r="B101" s="126"/>
      <c r="C101" s="127"/>
      <c r="D101" s="88" t="s">
        <v>97</v>
      </c>
      <c r="E101" s="89">
        <v>42005</v>
      </c>
      <c r="F101" s="89">
        <v>42104</v>
      </c>
      <c r="G101" s="97"/>
      <c r="H101" s="92" t="s">
        <v>19</v>
      </c>
      <c r="I101" s="92" t="s">
        <v>19</v>
      </c>
      <c r="J101" s="92" t="s">
        <v>19</v>
      </c>
      <c r="K101" s="98"/>
      <c r="L101" s="98"/>
      <c r="M101" s="95">
        <v>0</v>
      </c>
    </row>
    <row r="102" spans="1:13" ht="18">
      <c r="A102" s="123"/>
      <c r="B102" s="125"/>
      <c r="C102" s="127"/>
      <c r="D102" s="88" t="s">
        <v>33</v>
      </c>
      <c r="E102" s="89">
        <v>42014</v>
      </c>
      <c r="F102" s="89">
        <v>42035</v>
      </c>
      <c r="G102" s="90">
        <v>750104</v>
      </c>
      <c r="H102" s="91">
        <v>2291248</v>
      </c>
      <c r="I102" s="92" t="s">
        <v>19</v>
      </c>
      <c r="J102" s="93">
        <v>2291248</v>
      </c>
      <c r="K102" s="98"/>
      <c r="L102" s="78">
        <f>763469.05+327778.95</f>
        <v>1091248</v>
      </c>
      <c r="M102" s="95">
        <f t="shared" si="3"/>
        <v>1200000</v>
      </c>
    </row>
    <row r="103" spans="1:13">
      <c r="A103" s="123" t="s">
        <v>111</v>
      </c>
      <c r="B103" s="124">
        <v>448000</v>
      </c>
      <c r="C103" s="127" t="s">
        <v>112</v>
      </c>
      <c r="D103" s="88" t="s">
        <v>96</v>
      </c>
      <c r="E103" s="89">
        <v>42009</v>
      </c>
      <c r="F103" s="89">
        <v>42104</v>
      </c>
      <c r="G103" s="90">
        <v>730601</v>
      </c>
      <c r="H103" s="92" t="s">
        <v>19</v>
      </c>
      <c r="I103" s="91">
        <v>11200</v>
      </c>
      <c r="J103" s="93">
        <v>11200</v>
      </c>
      <c r="K103" s="98"/>
      <c r="L103" s="78">
        <v>11200</v>
      </c>
      <c r="M103" s="95">
        <f t="shared" si="3"/>
        <v>0</v>
      </c>
    </row>
    <row r="104" spans="1:13">
      <c r="A104" s="123"/>
      <c r="B104" s="126"/>
      <c r="C104" s="127"/>
      <c r="D104" s="88" t="s">
        <v>97</v>
      </c>
      <c r="E104" s="89">
        <v>42009</v>
      </c>
      <c r="F104" s="89">
        <v>42104</v>
      </c>
      <c r="G104" s="97"/>
      <c r="H104" s="92" t="s">
        <v>19</v>
      </c>
      <c r="I104" s="92" t="s">
        <v>19</v>
      </c>
      <c r="J104" s="92" t="s">
        <v>19</v>
      </c>
      <c r="K104" s="98"/>
      <c r="L104" s="98"/>
      <c r="M104" s="95">
        <v>0</v>
      </c>
    </row>
    <row r="105" spans="1:13" ht="18">
      <c r="A105" s="123"/>
      <c r="B105" s="126"/>
      <c r="C105" s="127"/>
      <c r="D105" s="88" t="s">
        <v>33</v>
      </c>
      <c r="E105" s="89">
        <v>42009</v>
      </c>
      <c r="F105" s="89">
        <v>42369</v>
      </c>
      <c r="G105" s="90">
        <v>750104</v>
      </c>
      <c r="H105" s="91">
        <v>212800</v>
      </c>
      <c r="I105" s="92" t="s">
        <v>19</v>
      </c>
      <c r="J105" s="93">
        <v>212800</v>
      </c>
      <c r="K105" s="99"/>
      <c r="L105" s="104"/>
      <c r="M105" s="95">
        <f t="shared" si="3"/>
        <v>212800</v>
      </c>
    </row>
    <row r="106" spans="1:13">
      <c r="A106" s="123"/>
      <c r="B106" s="126"/>
      <c r="C106" s="127" t="s">
        <v>113</v>
      </c>
      <c r="D106" s="88" t="s">
        <v>96</v>
      </c>
      <c r="E106" s="89">
        <v>42009</v>
      </c>
      <c r="F106" s="89">
        <v>42104</v>
      </c>
      <c r="G106" s="90">
        <v>730601</v>
      </c>
      <c r="H106" s="92" t="s">
        <v>19</v>
      </c>
      <c r="I106" s="91">
        <v>11200</v>
      </c>
      <c r="J106" s="93">
        <v>11200</v>
      </c>
      <c r="K106" s="99"/>
      <c r="L106" s="100">
        <v>11200</v>
      </c>
      <c r="M106" s="95">
        <f t="shared" si="3"/>
        <v>0</v>
      </c>
    </row>
    <row r="107" spans="1:13">
      <c r="A107" s="123"/>
      <c r="B107" s="126"/>
      <c r="C107" s="127"/>
      <c r="D107" s="88" t="s">
        <v>97</v>
      </c>
      <c r="E107" s="89">
        <v>42009</v>
      </c>
      <c r="F107" s="89">
        <v>42104</v>
      </c>
      <c r="G107" s="97"/>
      <c r="H107" s="92" t="s">
        <v>19</v>
      </c>
      <c r="I107" s="92" t="s">
        <v>19</v>
      </c>
      <c r="J107" s="92" t="s">
        <v>19</v>
      </c>
      <c r="K107" s="98"/>
      <c r="L107" s="98"/>
      <c r="M107" s="95">
        <v>0</v>
      </c>
    </row>
    <row r="108" spans="1:13" ht="18">
      <c r="A108" s="123"/>
      <c r="B108" s="125"/>
      <c r="C108" s="127"/>
      <c r="D108" s="88" t="s">
        <v>33</v>
      </c>
      <c r="E108" s="89">
        <v>42009</v>
      </c>
      <c r="F108" s="89">
        <v>42369</v>
      </c>
      <c r="G108" s="90">
        <v>750104</v>
      </c>
      <c r="H108" s="91">
        <v>212800</v>
      </c>
      <c r="I108" s="92" t="s">
        <v>19</v>
      </c>
      <c r="J108" s="93">
        <v>212800</v>
      </c>
      <c r="K108" s="98"/>
      <c r="L108" s="105"/>
      <c r="M108" s="95">
        <f t="shared" si="3"/>
        <v>212800</v>
      </c>
    </row>
    <row r="109" spans="1:13">
      <c r="A109" s="48" t="s">
        <v>11</v>
      </c>
      <c r="B109" s="49">
        <f>SUM(B85:B108)</f>
        <v>8588892.0099999998</v>
      </c>
      <c r="C109" s="50"/>
      <c r="D109" s="51"/>
      <c r="E109" s="52"/>
      <c r="F109" s="52"/>
      <c r="G109" s="53"/>
      <c r="H109" s="54">
        <f>SUM(H85:H108)</f>
        <v>8566492.0099999998</v>
      </c>
      <c r="I109" s="54">
        <f>SUM(I85:I108)</f>
        <v>22400</v>
      </c>
      <c r="J109" s="83">
        <f>+H109+I109</f>
        <v>8588892.0099999998</v>
      </c>
      <c r="K109" s="106">
        <f>SUM(K85:K108)</f>
        <v>0</v>
      </c>
      <c r="L109" s="106">
        <f>SUM(L85:L108)</f>
        <v>3380846.19</v>
      </c>
      <c r="M109" s="107">
        <f>SUM(M85:M108)</f>
        <v>5208045.82</v>
      </c>
    </row>
    <row r="110" spans="1:13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108"/>
      <c r="L110" s="108"/>
      <c r="M110" s="108"/>
    </row>
    <row r="111" spans="1:13" ht="18">
      <c r="A111" s="109" t="s">
        <v>114</v>
      </c>
      <c r="B111" s="109"/>
      <c r="C111" s="85"/>
      <c r="D111" s="86"/>
      <c r="E111" s="86"/>
      <c r="F111" s="86"/>
      <c r="G111" s="86"/>
      <c r="H111" s="86"/>
      <c r="I111" s="86"/>
      <c r="J111" s="86"/>
      <c r="K111" s="108"/>
      <c r="L111" s="108"/>
      <c r="M111" s="108"/>
    </row>
    <row r="112" spans="1:13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108"/>
      <c r="L112" s="108"/>
      <c r="M112" s="108"/>
    </row>
    <row r="113" spans="1:13">
      <c r="A113" s="136" t="s">
        <v>3</v>
      </c>
      <c r="B113" s="56"/>
      <c r="C113" s="136" t="s">
        <v>5</v>
      </c>
      <c r="D113" s="132" t="s">
        <v>6</v>
      </c>
      <c r="E113" s="132" t="s">
        <v>7</v>
      </c>
      <c r="F113" s="132" t="s">
        <v>8</v>
      </c>
      <c r="G113" s="132" t="s">
        <v>9</v>
      </c>
      <c r="H113" s="130" t="s">
        <v>10</v>
      </c>
      <c r="I113" s="131"/>
      <c r="J113" s="132" t="s">
        <v>11</v>
      </c>
      <c r="K113" s="134" t="s">
        <v>93</v>
      </c>
      <c r="L113" s="134" t="s">
        <v>13</v>
      </c>
      <c r="M113" s="134" t="s">
        <v>11</v>
      </c>
    </row>
    <row r="114" spans="1:13">
      <c r="A114" s="137"/>
      <c r="B114" s="58"/>
      <c r="C114" s="137"/>
      <c r="D114" s="133"/>
      <c r="E114" s="133"/>
      <c r="F114" s="133"/>
      <c r="G114" s="133"/>
      <c r="H114" s="3" t="s">
        <v>14</v>
      </c>
      <c r="I114" s="3" t="s">
        <v>15</v>
      </c>
      <c r="J114" s="133"/>
      <c r="K114" s="135"/>
      <c r="L114" s="135"/>
      <c r="M114" s="135"/>
    </row>
    <row r="115" spans="1:13">
      <c r="A115" s="138" t="s">
        <v>115</v>
      </c>
      <c r="B115" s="141">
        <v>6936640</v>
      </c>
      <c r="C115" s="127" t="s">
        <v>116</v>
      </c>
      <c r="D115" s="88" t="s">
        <v>96</v>
      </c>
      <c r="E115" s="89">
        <v>42009</v>
      </c>
      <c r="F115" s="89">
        <v>42104</v>
      </c>
      <c r="G115" s="90">
        <v>730601</v>
      </c>
      <c r="H115" s="91">
        <v>56000</v>
      </c>
      <c r="I115" s="92" t="s">
        <v>19</v>
      </c>
      <c r="J115" s="93">
        <v>56000</v>
      </c>
      <c r="K115" s="94"/>
      <c r="L115" s="78">
        <v>56000</v>
      </c>
      <c r="M115" s="95">
        <f>+J115+K115-L115</f>
        <v>0</v>
      </c>
    </row>
    <row r="116" spans="1:13">
      <c r="A116" s="139"/>
      <c r="B116" s="142"/>
      <c r="C116" s="127"/>
      <c r="D116" s="88" t="s">
        <v>97</v>
      </c>
      <c r="E116" s="89">
        <v>42009</v>
      </c>
      <c r="F116" s="89">
        <v>42104</v>
      </c>
      <c r="G116" s="97"/>
      <c r="H116" s="92" t="s">
        <v>19</v>
      </c>
      <c r="I116" s="92" t="s">
        <v>19</v>
      </c>
      <c r="J116" s="92" t="s">
        <v>19</v>
      </c>
      <c r="K116" s="94"/>
      <c r="L116" s="94"/>
      <c r="M116" s="95">
        <v>0</v>
      </c>
    </row>
    <row r="117" spans="1:13" ht="18">
      <c r="A117" s="139"/>
      <c r="B117" s="142"/>
      <c r="C117" s="127"/>
      <c r="D117" s="88" t="s">
        <v>33</v>
      </c>
      <c r="E117" s="89">
        <v>42200</v>
      </c>
      <c r="F117" s="89">
        <v>42369</v>
      </c>
      <c r="G117" s="90">
        <v>750104</v>
      </c>
      <c r="H117" s="91">
        <v>1064000</v>
      </c>
      <c r="I117" s="92" t="s">
        <v>19</v>
      </c>
      <c r="J117" s="93">
        <v>1064000</v>
      </c>
      <c r="K117" s="110"/>
      <c r="L117" s="110">
        <f>1064000-25676.61-76009.13</f>
        <v>962314.26</v>
      </c>
      <c r="M117" s="95">
        <f t="shared" ref="M117:M125" si="4">+J117+K117-L117</f>
        <v>101685.73999999999</v>
      </c>
    </row>
    <row r="118" spans="1:13">
      <c r="A118" s="139"/>
      <c r="B118" s="142"/>
      <c r="C118" s="127" t="s">
        <v>117</v>
      </c>
      <c r="D118" s="88" t="s">
        <v>97</v>
      </c>
      <c r="E118" s="89">
        <v>42009</v>
      </c>
      <c r="F118" s="89">
        <v>42104</v>
      </c>
      <c r="G118" s="97"/>
      <c r="H118" s="92" t="s">
        <v>19</v>
      </c>
      <c r="I118" s="92" t="s">
        <v>19</v>
      </c>
      <c r="J118" s="92" t="s">
        <v>19</v>
      </c>
      <c r="K118" s="94"/>
      <c r="L118" s="94"/>
      <c r="M118" s="95">
        <v>0</v>
      </c>
    </row>
    <row r="119" spans="1:13" ht="18">
      <c r="A119" s="139"/>
      <c r="B119" s="142"/>
      <c r="C119" s="127"/>
      <c r="D119" s="88" t="s">
        <v>33</v>
      </c>
      <c r="E119" s="89">
        <v>42109</v>
      </c>
      <c r="F119" s="89">
        <v>42369</v>
      </c>
      <c r="G119" s="90">
        <v>750104</v>
      </c>
      <c r="H119" s="91">
        <v>2376400</v>
      </c>
      <c r="I119" s="92" t="s">
        <v>19</v>
      </c>
      <c r="J119" s="93">
        <v>2376400</v>
      </c>
      <c r="K119" s="110"/>
      <c r="L119" s="95">
        <v>2376400</v>
      </c>
      <c r="M119" s="95">
        <f t="shared" si="4"/>
        <v>0</v>
      </c>
    </row>
    <row r="120" spans="1:13">
      <c r="A120" s="139"/>
      <c r="B120" s="142"/>
      <c r="C120" s="127" t="s">
        <v>118</v>
      </c>
      <c r="D120" s="88" t="s">
        <v>97</v>
      </c>
      <c r="E120" s="89">
        <v>42009</v>
      </c>
      <c r="F120" s="89">
        <v>42104</v>
      </c>
      <c r="G120" s="97"/>
      <c r="H120" s="92" t="s">
        <v>19</v>
      </c>
      <c r="I120" s="92" t="s">
        <v>19</v>
      </c>
      <c r="J120" s="92" t="s">
        <v>19</v>
      </c>
      <c r="K120" s="94"/>
      <c r="L120" s="94"/>
      <c r="M120" s="95">
        <v>0</v>
      </c>
    </row>
    <row r="121" spans="1:13" ht="18">
      <c r="A121" s="139"/>
      <c r="B121" s="142"/>
      <c r="C121" s="127"/>
      <c r="D121" s="88" t="s">
        <v>33</v>
      </c>
      <c r="E121" s="89">
        <v>42109</v>
      </c>
      <c r="F121" s="89">
        <v>42369</v>
      </c>
      <c r="G121" s="90">
        <v>750104</v>
      </c>
      <c r="H121" s="91">
        <v>1200000</v>
      </c>
      <c r="I121" s="92" t="s">
        <v>19</v>
      </c>
      <c r="J121" s="93">
        <v>1200000</v>
      </c>
      <c r="K121" s="98"/>
      <c r="L121" s="98"/>
      <c r="M121" s="95">
        <f t="shared" si="4"/>
        <v>1200000</v>
      </c>
    </row>
    <row r="122" spans="1:13">
      <c r="A122" s="139"/>
      <c r="B122" s="142"/>
      <c r="C122" s="127" t="s">
        <v>84</v>
      </c>
      <c r="D122" s="88" t="s">
        <v>97</v>
      </c>
      <c r="E122" s="89">
        <v>42009</v>
      </c>
      <c r="F122" s="89">
        <v>42104</v>
      </c>
      <c r="G122" s="97"/>
      <c r="H122" s="92" t="s">
        <v>19</v>
      </c>
      <c r="I122" s="92" t="s">
        <v>19</v>
      </c>
      <c r="J122" s="92" t="s">
        <v>19</v>
      </c>
      <c r="K122" s="98"/>
      <c r="L122" s="98"/>
      <c r="M122" s="95">
        <v>0</v>
      </c>
    </row>
    <row r="123" spans="1:13">
      <c r="A123" s="139"/>
      <c r="B123" s="142"/>
      <c r="C123" s="127"/>
      <c r="D123" s="88" t="s">
        <v>96</v>
      </c>
      <c r="E123" s="89">
        <v>42009</v>
      </c>
      <c r="F123" s="89">
        <v>42104</v>
      </c>
      <c r="G123" s="90">
        <v>730601</v>
      </c>
      <c r="H123" s="91">
        <v>112000</v>
      </c>
      <c r="I123" s="92" t="s">
        <v>19</v>
      </c>
      <c r="J123" s="93">
        <v>112000</v>
      </c>
      <c r="K123" s="99"/>
      <c r="L123" s="100">
        <v>112000</v>
      </c>
      <c r="M123" s="95">
        <f t="shared" si="4"/>
        <v>0</v>
      </c>
    </row>
    <row r="124" spans="1:13" ht="18">
      <c r="A124" s="140"/>
      <c r="B124" s="143"/>
      <c r="C124" s="127"/>
      <c r="D124" s="88" t="s">
        <v>33</v>
      </c>
      <c r="E124" s="89">
        <v>42009</v>
      </c>
      <c r="F124" s="89">
        <v>42369</v>
      </c>
      <c r="G124" s="90">
        <v>750104</v>
      </c>
      <c r="H124" s="91">
        <v>2128240</v>
      </c>
      <c r="I124" s="92" t="s">
        <v>19</v>
      </c>
      <c r="J124" s="93">
        <v>2128240</v>
      </c>
      <c r="K124" s="99"/>
      <c r="L124" s="100">
        <f>150000+50017.14+428222.86+500000</f>
        <v>1128240</v>
      </c>
      <c r="M124" s="95">
        <f t="shared" si="4"/>
        <v>1000000</v>
      </c>
    </row>
    <row r="125" spans="1:13" ht="23.25">
      <c r="A125" s="102" t="s">
        <v>119</v>
      </c>
      <c r="B125" s="103">
        <v>504000</v>
      </c>
      <c r="C125" s="101" t="s">
        <v>120</v>
      </c>
      <c r="D125" s="88" t="s">
        <v>121</v>
      </c>
      <c r="E125" s="89">
        <v>42005</v>
      </c>
      <c r="F125" s="89">
        <v>42369</v>
      </c>
      <c r="G125" s="90">
        <v>730207</v>
      </c>
      <c r="H125" s="91">
        <v>504000</v>
      </c>
      <c r="I125" s="92" t="s">
        <v>19</v>
      </c>
      <c r="J125" s="93">
        <v>504000</v>
      </c>
      <c r="K125" s="111"/>
      <c r="L125" s="111">
        <v>504000</v>
      </c>
      <c r="M125" s="95">
        <f t="shared" si="4"/>
        <v>0</v>
      </c>
    </row>
    <row r="126" spans="1:13">
      <c r="A126" s="48" t="s">
        <v>11</v>
      </c>
      <c r="B126" s="49">
        <f>SUM(B115:B125)</f>
        <v>7440640</v>
      </c>
      <c r="C126" s="50"/>
      <c r="D126" s="51"/>
      <c r="E126" s="52"/>
      <c r="F126" s="52"/>
      <c r="G126" s="53"/>
      <c r="H126" s="54">
        <f>SUM(H115:H125)</f>
        <v>7440640</v>
      </c>
      <c r="I126" s="54">
        <f>SUM(I115:I125)</f>
        <v>0</v>
      </c>
      <c r="J126" s="83">
        <f>+H126+I126</f>
        <v>7440640</v>
      </c>
      <c r="K126" s="83">
        <f>SUM(K115:K125)</f>
        <v>0</v>
      </c>
      <c r="L126" s="83">
        <f>SUM(L115:L125)</f>
        <v>5138954.26</v>
      </c>
      <c r="M126" s="83">
        <f>SUM(M115:M125)</f>
        <v>2301685.7400000002</v>
      </c>
    </row>
    <row r="127" spans="1:13">
      <c r="A127" s="109" t="s">
        <v>122</v>
      </c>
      <c r="B127" s="109"/>
      <c r="C127" s="85"/>
      <c r="D127" s="86"/>
      <c r="E127" s="86"/>
      <c r="F127" s="86"/>
      <c r="G127" s="86"/>
      <c r="H127" s="86"/>
      <c r="I127" s="86"/>
      <c r="J127" s="86"/>
      <c r="K127" s="108"/>
      <c r="L127" s="108"/>
      <c r="M127" s="108"/>
    </row>
    <row r="128" spans="1:13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108"/>
      <c r="L128" s="108"/>
      <c r="M128" s="108"/>
    </row>
    <row r="129" spans="1:13">
      <c r="A129" s="136" t="s">
        <v>3</v>
      </c>
      <c r="B129" s="56"/>
      <c r="C129" s="136" t="s">
        <v>5</v>
      </c>
      <c r="D129" s="132" t="s">
        <v>6</v>
      </c>
      <c r="E129" s="132" t="s">
        <v>7</v>
      </c>
      <c r="F129" s="132" t="s">
        <v>8</v>
      </c>
      <c r="G129" s="132" t="s">
        <v>9</v>
      </c>
      <c r="H129" s="130" t="s">
        <v>10</v>
      </c>
      <c r="I129" s="131"/>
      <c r="J129" s="132" t="s">
        <v>11</v>
      </c>
      <c r="K129" s="134" t="s">
        <v>93</v>
      </c>
      <c r="L129" s="134" t="s">
        <v>13</v>
      </c>
      <c r="M129" s="134" t="s">
        <v>11</v>
      </c>
    </row>
    <row r="130" spans="1:13">
      <c r="A130" s="137"/>
      <c r="B130" s="58"/>
      <c r="C130" s="137"/>
      <c r="D130" s="133"/>
      <c r="E130" s="133"/>
      <c r="F130" s="133"/>
      <c r="G130" s="133"/>
      <c r="H130" s="3" t="s">
        <v>14</v>
      </c>
      <c r="I130" s="3" t="s">
        <v>15</v>
      </c>
      <c r="J130" s="133"/>
      <c r="K130" s="135"/>
      <c r="L130" s="135"/>
      <c r="M130" s="135"/>
    </row>
    <row r="131" spans="1:13">
      <c r="A131" s="123" t="s">
        <v>123</v>
      </c>
      <c r="B131" s="124">
        <v>860000</v>
      </c>
      <c r="C131" s="127" t="s">
        <v>124</v>
      </c>
      <c r="D131" s="88" t="s">
        <v>96</v>
      </c>
      <c r="E131" s="89">
        <v>42009</v>
      </c>
      <c r="F131" s="89">
        <v>42109</v>
      </c>
      <c r="G131" s="90">
        <v>730601</v>
      </c>
      <c r="H131" s="91">
        <v>43000</v>
      </c>
      <c r="I131" s="92" t="s">
        <v>19</v>
      </c>
      <c r="J131" s="93">
        <v>43000</v>
      </c>
      <c r="K131" s="94">
        <v>63416.45</v>
      </c>
      <c r="L131" s="94"/>
      <c r="M131" s="95">
        <f>+J131+K131-L131</f>
        <v>106416.45</v>
      </c>
    </row>
    <row r="132" spans="1:13">
      <c r="A132" s="123"/>
      <c r="B132" s="126"/>
      <c r="C132" s="127"/>
      <c r="D132" s="88" t="s">
        <v>97</v>
      </c>
      <c r="E132" s="89">
        <v>42109</v>
      </c>
      <c r="F132" s="89">
        <v>42195</v>
      </c>
      <c r="G132" s="97"/>
      <c r="H132" s="92" t="s">
        <v>19</v>
      </c>
      <c r="I132" s="92" t="s">
        <v>19</v>
      </c>
      <c r="J132" s="92" t="s">
        <v>19</v>
      </c>
      <c r="K132" s="94"/>
      <c r="L132" s="94"/>
      <c r="M132" s="95">
        <v>0</v>
      </c>
    </row>
    <row r="133" spans="1:13" ht="18">
      <c r="A133" s="123"/>
      <c r="B133" s="125"/>
      <c r="C133" s="127"/>
      <c r="D133" s="88" t="s">
        <v>33</v>
      </c>
      <c r="E133" s="89">
        <v>42200</v>
      </c>
      <c r="F133" s="89">
        <v>42369</v>
      </c>
      <c r="G133" s="90">
        <v>750104</v>
      </c>
      <c r="H133" s="91">
        <v>817000</v>
      </c>
      <c r="I133" s="92" t="s">
        <v>19</v>
      </c>
      <c r="J133" s="93">
        <v>817000</v>
      </c>
      <c r="K133" s="94"/>
      <c r="L133" s="94">
        <v>63416.45</v>
      </c>
      <c r="M133" s="95">
        <f t="shared" ref="M133" si="5">+J133+K133-L133</f>
        <v>753583.55</v>
      </c>
    </row>
    <row r="134" spans="1:13">
      <c r="A134" s="48" t="s">
        <v>11</v>
      </c>
      <c r="B134" s="49">
        <f>SUM(B131)</f>
        <v>860000</v>
      </c>
      <c r="C134" s="50"/>
      <c r="D134" s="51"/>
      <c r="E134" s="52"/>
      <c r="F134" s="52"/>
      <c r="G134" s="53"/>
      <c r="H134" s="54">
        <f>SUM(H131:H133)</f>
        <v>860000</v>
      </c>
      <c r="I134" s="54">
        <f>SUM(I131:I133)</f>
        <v>0</v>
      </c>
      <c r="J134" s="83">
        <f>+H134+I134</f>
        <v>860000</v>
      </c>
      <c r="K134" s="98">
        <f>SUM(K131:K133)</f>
        <v>63416.45</v>
      </c>
      <c r="L134" s="98">
        <f>SUM(L131:L133)</f>
        <v>63416.45</v>
      </c>
      <c r="M134" s="99">
        <f>SUM(M131:M133)</f>
        <v>860000</v>
      </c>
    </row>
    <row r="135" spans="1:13">
      <c r="A135" s="109"/>
      <c r="B135" s="109"/>
      <c r="C135" s="85"/>
      <c r="D135" s="86"/>
      <c r="E135" s="86"/>
      <c r="F135" s="86"/>
      <c r="G135" s="86"/>
      <c r="H135" s="86"/>
      <c r="I135" s="86"/>
      <c r="J135" s="86"/>
      <c r="K135" s="108"/>
      <c r="L135" s="108"/>
      <c r="M135" s="108"/>
    </row>
    <row r="136" spans="1:13" ht="28.5">
      <c r="A136" s="112" t="s">
        <v>125</v>
      </c>
      <c r="B136" s="2"/>
      <c r="C136" s="85"/>
      <c r="D136" s="86"/>
      <c r="E136" s="86"/>
      <c r="F136" s="86"/>
      <c r="G136" s="86"/>
      <c r="H136" s="86"/>
      <c r="I136" s="86"/>
      <c r="J136" s="86"/>
      <c r="K136" s="108"/>
      <c r="L136" s="108"/>
      <c r="M136" s="108"/>
    </row>
    <row r="137" spans="1:13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108"/>
      <c r="L137" s="108"/>
      <c r="M137" s="108"/>
    </row>
    <row r="138" spans="1:13">
      <c r="A138" s="136" t="s">
        <v>3</v>
      </c>
      <c r="B138" s="56"/>
      <c r="C138" s="136" t="s">
        <v>5</v>
      </c>
      <c r="D138" s="132" t="s">
        <v>6</v>
      </c>
      <c r="E138" s="132" t="s">
        <v>7</v>
      </c>
      <c r="F138" s="132" t="s">
        <v>8</v>
      </c>
      <c r="G138" s="132" t="s">
        <v>9</v>
      </c>
      <c r="H138" s="130" t="s">
        <v>10</v>
      </c>
      <c r="I138" s="131"/>
      <c r="J138" s="132" t="s">
        <v>11</v>
      </c>
      <c r="K138" s="134" t="s">
        <v>93</v>
      </c>
      <c r="L138" s="134" t="s">
        <v>13</v>
      </c>
      <c r="M138" s="134" t="s">
        <v>11</v>
      </c>
    </row>
    <row r="139" spans="1:13">
      <c r="A139" s="137"/>
      <c r="B139" s="58"/>
      <c r="C139" s="137"/>
      <c r="D139" s="133"/>
      <c r="E139" s="133"/>
      <c r="F139" s="133"/>
      <c r="G139" s="133"/>
      <c r="H139" s="3" t="s">
        <v>14</v>
      </c>
      <c r="I139" s="3" t="s">
        <v>15</v>
      </c>
      <c r="J139" s="133"/>
      <c r="K139" s="135"/>
      <c r="L139" s="135"/>
      <c r="M139" s="135"/>
    </row>
    <row r="140" spans="1:13" ht="18">
      <c r="A140" s="123" t="s">
        <v>126</v>
      </c>
      <c r="B140" s="124">
        <v>384000</v>
      </c>
      <c r="C140" s="101" t="s">
        <v>127</v>
      </c>
      <c r="D140" s="88" t="s">
        <v>78</v>
      </c>
      <c r="E140" s="89">
        <v>42221</v>
      </c>
      <c r="F140" s="89">
        <v>42369</v>
      </c>
      <c r="G140" s="90">
        <v>730605</v>
      </c>
      <c r="H140" s="91">
        <v>184000</v>
      </c>
      <c r="I140" s="92" t="s">
        <v>19</v>
      </c>
      <c r="J140" s="93">
        <v>184000</v>
      </c>
      <c r="K140" s="113"/>
      <c r="L140" s="110">
        <v>184000</v>
      </c>
      <c r="M140" s="95">
        <f>+J140+K140-L140</f>
        <v>0</v>
      </c>
    </row>
    <row r="141" spans="1:13">
      <c r="A141" s="123"/>
      <c r="B141" s="125"/>
      <c r="C141" s="101" t="s">
        <v>128</v>
      </c>
      <c r="D141" s="88" t="s">
        <v>78</v>
      </c>
      <c r="E141" s="89">
        <v>42160</v>
      </c>
      <c r="F141" s="89">
        <v>42369</v>
      </c>
      <c r="G141" s="90">
        <v>730601</v>
      </c>
      <c r="H141" s="91">
        <v>200000</v>
      </c>
      <c r="I141" s="92" t="s">
        <v>19</v>
      </c>
      <c r="J141" s="93">
        <v>200000</v>
      </c>
      <c r="K141" s="113"/>
      <c r="L141" s="110">
        <v>200000</v>
      </c>
      <c r="M141" s="95">
        <f t="shared" ref="M141:M157" si="6">+J141+K141-L141</f>
        <v>0</v>
      </c>
    </row>
    <row r="142" spans="1:13" ht="18">
      <c r="A142" s="102" t="s">
        <v>129</v>
      </c>
      <c r="B142" s="103">
        <v>164000</v>
      </c>
      <c r="C142" s="101" t="s">
        <v>130</v>
      </c>
      <c r="D142" s="88" t="s">
        <v>78</v>
      </c>
      <c r="E142" s="89">
        <v>42160</v>
      </c>
      <c r="F142" s="89">
        <v>42369</v>
      </c>
      <c r="G142" s="90">
        <v>730601</v>
      </c>
      <c r="H142" s="91">
        <v>164000</v>
      </c>
      <c r="I142" s="92" t="s">
        <v>19</v>
      </c>
      <c r="J142" s="93">
        <v>164000</v>
      </c>
      <c r="K142" s="113"/>
      <c r="L142" s="110">
        <v>164000</v>
      </c>
      <c r="M142" s="95">
        <f t="shared" si="6"/>
        <v>0</v>
      </c>
    </row>
    <row r="143" spans="1:13" ht="34.5">
      <c r="A143" s="102" t="s">
        <v>131</v>
      </c>
      <c r="B143" s="114">
        <v>134400</v>
      </c>
      <c r="C143" s="101" t="s">
        <v>132</v>
      </c>
      <c r="D143" s="88" t="s">
        <v>133</v>
      </c>
      <c r="E143" s="89">
        <v>42160</v>
      </c>
      <c r="F143" s="89">
        <v>42369</v>
      </c>
      <c r="G143" s="90">
        <v>730601</v>
      </c>
      <c r="H143" s="91">
        <v>134400</v>
      </c>
      <c r="I143" s="92" t="s">
        <v>19</v>
      </c>
      <c r="J143" s="93">
        <v>134400</v>
      </c>
      <c r="K143" s="115"/>
      <c r="L143" s="111">
        <v>134400</v>
      </c>
      <c r="M143" s="95">
        <f t="shared" si="6"/>
        <v>0</v>
      </c>
    </row>
    <row r="144" spans="1:13">
      <c r="A144" s="123" t="s">
        <v>134</v>
      </c>
      <c r="B144" s="124">
        <v>1429600</v>
      </c>
      <c r="C144" s="101" t="s">
        <v>135</v>
      </c>
      <c r="D144" s="88" t="s">
        <v>78</v>
      </c>
      <c r="E144" s="89">
        <v>42009</v>
      </c>
      <c r="F144" s="89">
        <v>42369</v>
      </c>
      <c r="G144" s="90">
        <v>730605</v>
      </c>
      <c r="H144" s="91">
        <v>500000</v>
      </c>
      <c r="I144" s="92" t="s">
        <v>19</v>
      </c>
      <c r="J144" s="93">
        <v>500000</v>
      </c>
      <c r="K144" s="99"/>
      <c r="L144" s="111"/>
      <c r="M144" s="95">
        <f t="shared" si="6"/>
        <v>500000</v>
      </c>
    </row>
    <row r="145" spans="1:13">
      <c r="A145" s="123"/>
      <c r="B145" s="126"/>
      <c r="C145" s="127" t="s">
        <v>136</v>
      </c>
      <c r="D145" s="128" t="s">
        <v>78</v>
      </c>
      <c r="E145" s="129">
        <v>42009</v>
      </c>
      <c r="F145" s="129">
        <v>42154</v>
      </c>
      <c r="G145" s="90">
        <v>730601</v>
      </c>
      <c r="H145" s="91">
        <v>200000</v>
      </c>
      <c r="I145" s="92" t="s">
        <v>19</v>
      </c>
      <c r="J145" s="93">
        <v>200000</v>
      </c>
      <c r="K145" s="98"/>
      <c r="L145" s="78">
        <v>100000</v>
      </c>
      <c r="M145" s="95">
        <f t="shared" si="6"/>
        <v>100000</v>
      </c>
    </row>
    <row r="146" spans="1:13">
      <c r="A146" s="123"/>
      <c r="B146" s="126"/>
      <c r="C146" s="127"/>
      <c r="D146" s="128"/>
      <c r="E146" s="129"/>
      <c r="F146" s="129"/>
      <c r="G146" s="90">
        <v>730809</v>
      </c>
      <c r="H146" s="91">
        <v>248000</v>
      </c>
      <c r="I146" s="92" t="s">
        <v>19</v>
      </c>
      <c r="J146" s="93">
        <v>248000</v>
      </c>
      <c r="K146" s="98"/>
      <c r="L146" s="98"/>
      <c r="M146" s="95">
        <f t="shared" si="6"/>
        <v>248000</v>
      </c>
    </row>
    <row r="147" spans="1:13">
      <c r="A147" s="123"/>
      <c r="B147" s="126"/>
      <c r="C147" s="101" t="s">
        <v>137</v>
      </c>
      <c r="D147" s="88" t="s">
        <v>78</v>
      </c>
      <c r="E147" s="89">
        <v>42100</v>
      </c>
      <c r="F147" s="89">
        <v>42369</v>
      </c>
      <c r="G147" s="90">
        <v>730605</v>
      </c>
      <c r="H147" s="91">
        <v>145600</v>
      </c>
      <c r="I147" s="92" t="s">
        <v>19</v>
      </c>
      <c r="J147" s="93">
        <v>145600</v>
      </c>
      <c r="K147" s="99"/>
      <c r="L147" s="99"/>
      <c r="M147" s="95">
        <f t="shared" si="6"/>
        <v>145600</v>
      </c>
    </row>
    <row r="148" spans="1:13">
      <c r="A148" s="123"/>
      <c r="B148" s="125"/>
      <c r="C148" s="101" t="s">
        <v>138</v>
      </c>
      <c r="D148" s="88" t="s">
        <v>78</v>
      </c>
      <c r="E148" s="89">
        <v>42160</v>
      </c>
      <c r="F148" s="89">
        <v>42369</v>
      </c>
      <c r="G148" s="90">
        <v>730605</v>
      </c>
      <c r="H148" s="91">
        <v>336000</v>
      </c>
      <c r="I148" s="92" t="s">
        <v>19</v>
      </c>
      <c r="J148" s="93">
        <v>336000</v>
      </c>
      <c r="K148" s="98"/>
      <c r="L148" s="98"/>
      <c r="M148" s="95">
        <f t="shared" si="6"/>
        <v>336000</v>
      </c>
    </row>
    <row r="149" spans="1:13">
      <c r="A149" s="123" t="s">
        <v>139</v>
      </c>
      <c r="B149" s="124">
        <v>1700200</v>
      </c>
      <c r="C149" s="101" t="s">
        <v>140</v>
      </c>
      <c r="D149" s="88" t="s">
        <v>141</v>
      </c>
      <c r="E149" s="89">
        <v>42005</v>
      </c>
      <c r="F149" s="89">
        <v>42369</v>
      </c>
      <c r="G149" s="90">
        <v>730207</v>
      </c>
      <c r="H149" s="91">
        <v>1288000</v>
      </c>
      <c r="I149" s="92" t="s">
        <v>19</v>
      </c>
      <c r="J149" s="93">
        <v>1288000</v>
      </c>
      <c r="K149" s="98"/>
      <c r="L149" s="78">
        <v>288000</v>
      </c>
      <c r="M149" s="95">
        <f t="shared" si="6"/>
        <v>1000000</v>
      </c>
    </row>
    <row r="150" spans="1:13">
      <c r="A150" s="123"/>
      <c r="B150" s="125"/>
      <c r="C150" s="101" t="s">
        <v>142</v>
      </c>
      <c r="D150" s="88" t="s">
        <v>141</v>
      </c>
      <c r="E150" s="89">
        <v>42005</v>
      </c>
      <c r="F150" s="89">
        <v>42369</v>
      </c>
      <c r="G150" s="90">
        <v>730207</v>
      </c>
      <c r="H150" s="91">
        <v>412200</v>
      </c>
      <c r="I150" s="92" t="s">
        <v>19</v>
      </c>
      <c r="J150" s="93">
        <v>412200</v>
      </c>
      <c r="K150" s="99"/>
      <c r="L150" s="99"/>
      <c r="M150" s="95">
        <f t="shared" si="6"/>
        <v>412200</v>
      </c>
    </row>
    <row r="151" spans="1:13" ht="18">
      <c r="A151" s="102" t="s">
        <v>143</v>
      </c>
      <c r="B151" s="103">
        <v>372000</v>
      </c>
      <c r="C151" s="101" t="s">
        <v>144</v>
      </c>
      <c r="D151" s="88" t="s">
        <v>78</v>
      </c>
      <c r="E151" s="89">
        <v>42160</v>
      </c>
      <c r="F151" s="89">
        <v>42369</v>
      </c>
      <c r="G151" s="90">
        <v>730605</v>
      </c>
      <c r="H151" s="92" t="s">
        <v>19</v>
      </c>
      <c r="I151" s="91">
        <v>372000</v>
      </c>
      <c r="J151" s="93">
        <v>372000</v>
      </c>
      <c r="K151" s="99"/>
      <c r="L151" s="100">
        <v>372000</v>
      </c>
      <c r="M151" s="95">
        <f t="shared" si="6"/>
        <v>0</v>
      </c>
    </row>
    <row r="152" spans="1:13" ht="18">
      <c r="A152" s="102" t="s">
        <v>145</v>
      </c>
      <c r="B152" s="103">
        <v>246400</v>
      </c>
      <c r="C152" s="101" t="s">
        <v>146</v>
      </c>
      <c r="D152" s="88" t="s">
        <v>78</v>
      </c>
      <c r="E152" s="89">
        <v>42100</v>
      </c>
      <c r="F152" s="89">
        <v>42369</v>
      </c>
      <c r="G152" s="90">
        <v>730605</v>
      </c>
      <c r="H152" s="92" t="s">
        <v>19</v>
      </c>
      <c r="I152" s="91">
        <v>246400</v>
      </c>
      <c r="J152" s="93">
        <v>246400</v>
      </c>
      <c r="K152" s="99"/>
      <c r="L152" s="99"/>
      <c r="M152" s="95">
        <f t="shared" si="6"/>
        <v>246400</v>
      </c>
    </row>
    <row r="153" spans="1:13" ht="18">
      <c r="A153" s="123" t="s">
        <v>147</v>
      </c>
      <c r="B153" s="124">
        <v>1982400</v>
      </c>
      <c r="C153" s="101" t="s">
        <v>148</v>
      </c>
      <c r="D153" s="88" t="s">
        <v>78</v>
      </c>
      <c r="E153" s="89">
        <v>42160</v>
      </c>
      <c r="F153" s="89">
        <v>42369</v>
      </c>
      <c r="G153" s="90">
        <v>730601</v>
      </c>
      <c r="H153" s="92" t="s">
        <v>19</v>
      </c>
      <c r="I153" s="91">
        <v>1226400</v>
      </c>
      <c r="J153" s="93">
        <v>1226400</v>
      </c>
      <c r="K153" s="99"/>
      <c r="L153" s="100">
        <v>526400</v>
      </c>
      <c r="M153" s="95">
        <f t="shared" si="6"/>
        <v>700000</v>
      </c>
    </row>
    <row r="154" spans="1:13" ht="18">
      <c r="A154" s="123"/>
      <c r="B154" s="126"/>
      <c r="C154" s="101" t="s">
        <v>149</v>
      </c>
      <c r="D154" s="88" t="s">
        <v>78</v>
      </c>
      <c r="E154" s="89">
        <v>42099</v>
      </c>
      <c r="F154" s="89">
        <v>42369</v>
      </c>
      <c r="G154" s="90">
        <v>730601</v>
      </c>
      <c r="H154" s="92" t="s">
        <v>19</v>
      </c>
      <c r="I154" s="91">
        <v>196000</v>
      </c>
      <c r="J154" s="93">
        <v>196000</v>
      </c>
      <c r="K154" s="99"/>
      <c r="L154" s="99"/>
      <c r="M154" s="95">
        <f t="shared" si="6"/>
        <v>196000</v>
      </c>
    </row>
    <row r="155" spans="1:13" ht="18">
      <c r="A155" s="123"/>
      <c r="B155" s="125"/>
      <c r="C155" s="101" t="s">
        <v>150</v>
      </c>
      <c r="D155" s="88" t="s">
        <v>78</v>
      </c>
      <c r="E155" s="89">
        <v>42005</v>
      </c>
      <c r="F155" s="89">
        <v>42094</v>
      </c>
      <c r="G155" s="90">
        <v>730601</v>
      </c>
      <c r="H155" s="92" t="s">
        <v>19</v>
      </c>
      <c r="I155" s="91">
        <v>560000</v>
      </c>
      <c r="J155" s="93">
        <v>560000</v>
      </c>
      <c r="K155" s="98"/>
      <c r="L155" s="98"/>
      <c r="M155" s="95">
        <f t="shared" si="6"/>
        <v>560000</v>
      </c>
    </row>
    <row r="156" spans="1:13" ht="26.25">
      <c r="A156" s="102" t="s">
        <v>151</v>
      </c>
      <c r="B156" s="103">
        <v>201600</v>
      </c>
      <c r="C156" s="101" t="s">
        <v>152</v>
      </c>
      <c r="D156" s="88" t="s">
        <v>153</v>
      </c>
      <c r="E156" s="89">
        <v>42005</v>
      </c>
      <c r="F156" s="89">
        <v>42369</v>
      </c>
      <c r="G156" s="90">
        <v>730601</v>
      </c>
      <c r="H156" s="92" t="s">
        <v>19</v>
      </c>
      <c r="I156" s="91">
        <v>201600</v>
      </c>
      <c r="J156" s="93">
        <v>201600</v>
      </c>
      <c r="K156" s="98"/>
      <c r="L156" s="98"/>
      <c r="M156" s="95">
        <f t="shared" si="6"/>
        <v>201600</v>
      </c>
    </row>
    <row r="157" spans="1:13" ht="18">
      <c r="A157" s="102" t="s">
        <v>154</v>
      </c>
      <c r="B157" s="103">
        <v>1125800</v>
      </c>
      <c r="C157" s="101" t="s">
        <v>155</v>
      </c>
      <c r="D157" s="88" t="s">
        <v>153</v>
      </c>
      <c r="E157" s="89">
        <v>42005</v>
      </c>
      <c r="F157" s="89">
        <v>42369</v>
      </c>
      <c r="G157" s="90">
        <v>730601</v>
      </c>
      <c r="H157" s="92" t="s">
        <v>19</v>
      </c>
      <c r="I157" s="91">
        <v>1125800</v>
      </c>
      <c r="J157" s="93">
        <v>1125800</v>
      </c>
      <c r="K157" s="98"/>
      <c r="L157" s="98"/>
      <c r="M157" s="95">
        <f t="shared" si="6"/>
        <v>1125800</v>
      </c>
    </row>
    <row r="158" spans="1:13">
      <c r="A158" s="48" t="s">
        <v>11</v>
      </c>
      <c r="B158" s="49">
        <f>SUM(B140:B157)</f>
        <v>7740400</v>
      </c>
      <c r="C158" s="50"/>
      <c r="D158" s="51"/>
      <c r="E158" s="52"/>
      <c r="F158" s="52"/>
      <c r="G158" s="53"/>
      <c r="H158" s="54">
        <f>SUM(H140:H157)</f>
        <v>3812200</v>
      </c>
      <c r="I158" s="54">
        <f>SUM(I140:I157)</f>
        <v>3928200</v>
      </c>
      <c r="J158" s="83">
        <f>+H158+I158</f>
        <v>7740400</v>
      </c>
      <c r="K158" s="99">
        <f>SUM(K140:K157)</f>
        <v>0</v>
      </c>
      <c r="L158" s="99">
        <f>SUM(L140:L157)</f>
        <v>1968800</v>
      </c>
      <c r="M158" s="99">
        <f>SUM(M140:M157)</f>
        <v>5771600</v>
      </c>
    </row>
    <row r="159" spans="1:13">
      <c r="B159" s="116">
        <f>+B158+B134+B126+B109+B79+B50</f>
        <v>37283682</v>
      </c>
      <c r="C159" s="117" t="s">
        <v>156</v>
      </c>
      <c r="D159" s="118"/>
      <c r="E159" s="118"/>
      <c r="F159" s="118"/>
      <c r="G159" s="118"/>
      <c r="H159" s="118"/>
      <c r="I159" s="118"/>
      <c r="J159" s="119">
        <f>+J158+J134+J126+J109+J79+J50</f>
        <v>37283682</v>
      </c>
      <c r="K159" s="12">
        <f>+K152+K128+K120+K103+K73+K44</f>
        <v>91693.32</v>
      </c>
      <c r="L159" s="12">
        <f>+L152+L128+L120+L103+L73+L44</f>
        <v>11200</v>
      </c>
      <c r="M159" s="12">
        <f>+M158+M134+M126+M109+M79+M50</f>
        <v>32783682</v>
      </c>
    </row>
    <row r="160" spans="1:13">
      <c r="B160" s="120">
        <v>4616318</v>
      </c>
      <c r="C160" s="117" t="s">
        <v>157</v>
      </c>
      <c r="D160" s="118"/>
      <c r="E160" s="118"/>
      <c r="F160" s="118"/>
      <c r="G160" s="118"/>
      <c r="H160" s="118"/>
      <c r="I160" s="118"/>
      <c r="J160" s="120">
        <v>4616318</v>
      </c>
      <c r="K160" s="12"/>
      <c r="L160" s="12">
        <f>+L158+L134+L126+L109</f>
        <v>10552016.9</v>
      </c>
      <c r="M160" s="121">
        <f>+J160</f>
        <v>4616318</v>
      </c>
    </row>
    <row r="161" spans="2:13" ht="26.25">
      <c r="B161" s="120">
        <v>4000000</v>
      </c>
      <c r="C161" s="117" t="s">
        <v>158</v>
      </c>
      <c r="D161" s="118"/>
      <c r="E161" s="118"/>
      <c r="F161" s="118"/>
      <c r="G161" s="118"/>
      <c r="H161" s="118"/>
      <c r="I161" s="118"/>
      <c r="J161" s="120">
        <v>4000000</v>
      </c>
      <c r="L161" s="12"/>
      <c r="M161" s="121">
        <f>+J161</f>
        <v>4000000</v>
      </c>
    </row>
    <row r="162" spans="2:13">
      <c r="B162" s="122">
        <f>+B159+B160+B161</f>
        <v>45900000</v>
      </c>
      <c r="C162" s="117" t="s">
        <v>159</v>
      </c>
      <c r="D162" s="94"/>
      <c r="E162" s="94"/>
      <c r="F162" s="94"/>
      <c r="G162" s="94"/>
      <c r="H162" s="94"/>
      <c r="I162" s="94"/>
      <c r="J162" s="122">
        <f>+J159+J160+J161</f>
        <v>45900000</v>
      </c>
      <c r="L162" s="12"/>
      <c r="M162" s="121">
        <f>+M159+M160+M161</f>
        <v>41400000</v>
      </c>
    </row>
    <row r="163" spans="2:13">
      <c r="J163" s="12">
        <f>+B162-J162</f>
        <v>0</v>
      </c>
      <c r="M163" s="121"/>
    </row>
    <row r="165" spans="2:13">
      <c r="C165" s="71"/>
      <c r="K165" s="12">
        <f>+K158+K134+K126+K109+K79+K50</f>
        <v>7454228.5399999991</v>
      </c>
      <c r="L165" s="12">
        <f>+L158+L134+L126+L109+L79+L50</f>
        <v>11954228.539999999</v>
      </c>
      <c r="M165" s="222">
        <f>+M159-M81</f>
        <v>14141331.560000002</v>
      </c>
    </row>
  </sheetData>
  <mergeCells count="172">
    <mergeCell ref="A2:J2"/>
    <mergeCell ref="A3:J3"/>
    <mergeCell ref="A8:A9"/>
    <mergeCell ref="B8:B9"/>
    <mergeCell ref="C8:C9"/>
    <mergeCell ref="D8:D9"/>
    <mergeCell ref="E8:E9"/>
    <mergeCell ref="F8:F9"/>
    <mergeCell ref="G8:G9"/>
    <mergeCell ref="H8:I8"/>
    <mergeCell ref="J8:J9"/>
    <mergeCell ref="K8:K9"/>
    <mergeCell ref="L8:L9"/>
    <mergeCell ref="M8:M9"/>
    <mergeCell ref="A10:A15"/>
    <mergeCell ref="B10:B15"/>
    <mergeCell ref="C10:C12"/>
    <mergeCell ref="D10:D11"/>
    <mergeCell ref="C14:C15"/>
    <mergeCell ref="D14:D15"/>
    <mergeCell ref="A21:A23"/>
    <mergeCell ref="B21:B23"/>
    <mergeCell ref="A24:A35"/>
    <mergeCell ref="B24:B35"/>
    <mergeCell ref="C24:C29"/>
    <mergeCell ref="C32:C34"/>
    <mergeCell ref="E14:E15"/>
    <mergeCell ref="F14:F15"/>
    <mergeCell ref="A16:A20"/>
    <mergeCell ref="B16:B20"/>
    <mergeCell ref="C17:C20"/>
    <mergeCell ref="D18:D20"/>
    <mergeCell ref="E18:E20"/>
    <mergeCell ref="F18:F20"/>
    <mergeCell ref="D32:D34"/>
    <mergeCell ref="E32:E34"/>
    <mergeCell ref="F32:F34"/>
    <mergeCell ref="A36:A39"/>
    <mergeCell ref="B36:B39"/>
    <mergeCell ref="C36:C37"/>
    <mergeCell ref="D36:D37"/>
    <mergeCell ref="E36:E37"/>
    <mergeCell ref="F36:F37"/>
    <mergeCell ref="F42:F43"/>
    <mergeCell ref="C44:C45"/>
    <mergeCell ref="C46:C48"/>
    <mergeCell ref="D46:D48"/>
    <mergeCell ref="E46:E48"/>
    <mergeCell ref="F46:F48"/>
    <mergeCell ref="A40:A49"/>
    <mergeCell ref="B40:B49"/>
    <mergeCell ref="C40:C41"/>
    <mergeCell ref="C42:C43"/>
    <mergeCell ref="D42:D43"/>
    <mergeCell ref="E42:E43"/>
    <mergeCell ref="H54:I54"/>
    <mergeCell ref="J54:J55"/>
    <mergeCell ref="K54:K55"/>
    <mergeCell ref="M54:M55"/>
    <mergeCell ref="A56:A58"/>
    <mergeCell ref="B56:B58"/>
    <mergeCell ref="C56:C58"/>
    <mergeCell ref="D56:D58"/>
    <mergeCell ref="E56:E58"/>
    <mergeCell ref="F56:F58"/>
    <mergeCell ref="A54:A55"/>
    <mergeCell ref="C54:C55"/>
    <mergeCell ref="D54:D55"/>
    <mergeCell ref="E54:E55"/>
    <mergeCell ref="F54:F55"/>
    <mergeCell ref="G54:G55"/>
    <mergeCell ref="D66:D67"/>
    <mergeCell ref="E66:E67"/>
    <mergeCell ref="F66:F67"/>
    <mergeCell ref="C68:C69"/>
    <mergeCell ref="D68:D69"/>
    <mergeCell ref="E68:E69"/>
    <mergeCell ref="F68:F69"/>
    <mergeCell ref="A59:A64"/>
    <mergeCell ref="B59:B64"/>
    <mergeCell ref="C60:C61"/>
    <mergeCell ref="A65:A70"/>
    <mergeCell ref="B65:B70"/>
    <mergeCell ref="C66:C67"/>
    <mergeCell ref="K83:K84"/>
    <mergeCell ref="L83:L84"/>
    <mergeCell ref="M83:M84"/>
    <mergeCell ref="A85:A93"/>
    <mergeCell ref="B85:B93"/>
    <mergeCell ref="C85:C87"/>
    <mergeCell ref="C88:C90"/>
    <mergeCell ref="C91:C93"/>
    <mergeCell ref="F77:F78"/>
    <mergeCell ref="A80:M80"/>
    <mergeCell ref="A83:A84"/>
    <mergeCell ref="C83:C84"/>
    <mergeCell ref="D83:D84"/>
    <mergeCell ref="E83:E84"/>
    <mergeCell ref="F83:F84"/>
    <mergeCell ref="G83:G84"/>
    <mergeCell ref="H83:I83"/>
    <mergeCell ref="J83:J84"/>
    <mergeCell ref="A71:A78"/>
    <mergeCell ref="B71:B78"/>
    <mergeCell ref="C72:C74"/>
    <mergeCell ref="C77:C78"/>
    <mergeCell ref="D77:D78"/>
    <mergeCell ref="E77:E78"/>
    <mergeCell ref="A103:A108"/>
    <mergeCell ref="B103:B108"/>
    <mergeCell ref="C103:C105"/>
    <mergeCell ref="C106:C108"/>
    <mergeCell ref="A113:A114"/>
    <mergeCell ref="C113:C114"/>
    <mergeCell ref="A94:A97"/>
    <mergeCell ref="B94:B97"/>
    <mergeCell ref="C94:C96"/>
    <mergeCell ref="A99:A102"/>
    <mergeCell ref="B99:B102"/>
    <mergeCell ref="C100:C102"/>
    <mergeCell ref="K113:K114"/>
    <mergeCell ref="L113:L114"/>
    <mergeCell ref="M113:M114"/>
    <mergeCell ref="A115:A124"/>
    <mergeCell ref="B115:B124"/>
    <mergeCell ref="C115:C117"/>
    <mergeCell ref="C118:C119"/>
    <mergeCell ref="C120:C121"/>
    <mergeCell ref="C122:C124"/>
    <mergeCell ref="D113:D114"/>
    <mergeCell ref="E113:E114"/>
    <mergeCell ref="F113:F114"/>
    <mergeCell ref="G113:G114"/>
    <mergeCell ref="H113:I113"/>
    <mergeCell ref="J113:J114"/>
    <mergeCell ref="H129:I129"/>
    <mergeCell ref="J129:J130"/>
    <mergeCell ref="K129:K130"/>
    <mergeCell ref="L129:L130"/>
    <mergeCell ref="M129:M130"/>
    <mergeCell ref="A131:A133"/>
    <mergeCell ref="B131:B133"/>
    <mergeCell ref="C131:C133"/>
    <mergeCell ref="A129:A130"/>
    <mergeCell ref="C129:C130"/>
    <mergeCell ref="D129:D130"/>
    <mergeCell ref="E129:E130"/>
    <mergeCell ref="F129:F130"/>
    <mergeCell ref="G129:G130"/>
    <mergeCell ref="F145:F146"/>
    <mergeCell ref="H138:I138"/>
    <mergeCell ref="J138:J139"/>
    <mergeCell ref="K138:K139"/>
    <mergeCell ref="L138:L139"/>
    <mergeCell ref="M138:M139"/>
    <mergeCell ref="A140:A141"/>
    <mergeCell ref="B140:B141"/>
    <mergeCell ref="A138:A139"/>
    <mergeCell ref="C138:C139"/>
    <mergeCell ref="D138:D139"/>
    <mergeCell ref="E138:E139"/>
    <mergeCell ref="F138:F139"/>
    <mergeCell ref="G138:G139"/>
    <mergeCell ref="A149:A150"/>
    <mergeCell ref="B149:B150"/>
    <mergeCell ref="A153:A155"/>
    <mergeCell ref="B153:B155"/>
    <mergeCell ref="A144:A148"/>
    <mergeCell ref="B144:B148"/>
    <mergeCell ref="C145:C146"/>
    <mergeCell ref="D145:D146"/>
    <mergeCell ref="E145:E1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rechavez</dc:creator>
  <cp:lastModifiedBy>rechavez</cp:lastModifiedBy>
  <dcterms:created xsi:type="dcterms:W3CDTF">2015-02-04T15:26:16Z</dcterms:created>
  <dcterms:modified xsi:type="dcterms:W3CDTF">2015-02-04T15:34:33Z</dcterms:modified>
</cp:coreProperties>
</file>