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bruno_viana_accenture_com/Documents/Oi/NBA/Transformação Planilha de Produtos/Ofertas  500 - RETOT/3PMov/Dts RTOT NBA/"/>
    </mc:Choice>
  </mc:AlternateContent>
  <bookViews>
    <workbookView xWindow="0" yWindow="0" windowWidth="20490" windowHeight="7530" activeTab="1"/>
  </bookViews>
  <sheets>
    <sheet name="Com Fidelidade" sheetId="1" r:id="rId1"/>
    <sheet name="Erro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'Com Fidelidade'!#REF!</definedName>
    <definedName name="_validValues">[2]Settings!$A$1</definedName>
    <definedName name="validValues">[3]Settings!$A$1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J26" i="2" l="1"/>
  <c r="GB26" i="2"/>
  <c r="GA26" i="2"/>
  <c r="FQ26" i="2"/>
  <c r="FP26" i="2"/>
  <c r="FJ26" i="2"/>
  <c r="FK26" i="2" s="1"/>
  <c r="FH26" i="2"/>
  <c r="FG26" i="2"/>
  <c r="FD26" i="2"/>
  <c r="FE26" i="2" s="1"/>
  <c r="EA26" i="2"/>
  <c r="DX26" i="2"/>
  <c r="DY26" i="2" s="1"/>
  <c r="DQ26" i="2"/>
  <c r="DR26" i="2" s="1"/>
  <c r="DI26" i="2"/>
  <c r="DJ26" i="2" s="1"/>
  <c r="DA26" i="2"/>
  <c r="DB26" i="2" s="1"/>
  <c r="CS26" i="2"/>
  <c r="CT26" i="2" s="1"/>
  <c r="CP26" i="2"/>
  <c r="CO26" i="2"/>
  <c r="CK26" i="2"/>
  <c r="CL26" i="2" s="1"/>
  <c r="CG26" i="2"/>
  <c r="CH26" i="2" s="1"/>
  <c r="CC26" i="2"/>
  <c r="CD26" i="2" s="1"/>
  <c r="BY26" i="2"/>
  <c r="BZ26" i="2" s="1"/>
  <c r="BU26" i="2"/>
  <c r="BV26" i="2" s="1"/>
  <c r="BQ26" i="2"/>
  <c r="BR26" i="2" s="1"/>
  <c r="BK26" i="2"/>
  <c r="BL26" i="2" s="1"/>
  <c r="BI26" i="2"/>
  <c r="EI26" i="2" s="1"/>
  <c r="A26" i="2"/>
  <c r="GJ25" i="2"/>
  <c r="GB25" i="2"/>
  <c r="GA25" i="2"/>
  <c r="FQ25" i="2"/>
  <c r="FP25" i="2"/>
  <c r="FJ25" i="2"/>
  <c r="FK25" i="2" s="1"/>
  <c r="FH25" i="2"/>
  <c r="FG25" i="2"/>
  <c r="FD25" i="2"/>
  <c r="FE25" i="2" s="1"/>
  <c r="EG25" i="2"/>
  <c r="EM25" i="2" s="1"/>
  <c r="EN25" i="2" s="1"/>
  <c r="EA25" i="2"/>
  <c r="DX25" i="2"/>
  <c r="DY25" i="2" s="1"/>
  <c r="DQ25" i="2"/>
  <c r="DR25" i="2" s="1"/>
  <c r="DI25" i="2"/>
  <c r="DJ25" i="2" s="1"/>
  <c r="DA25" i="2"/>
  <c r="DB25" i="2" s="1"/>
  <c r="CS25" i="2"/>
  <c r="CT25" i="2" s="1"/>
  <c r="CP25" i="2"/>
  <c r="CO25" i="2"/>
  <c r="CK25" i="2"/>
  <c r="CL25" i="2" s="1"/>
  <c r="CH25" i="2"/>
  <c r="CG25" i="2"/>
  <c r="CC25" i="2"/>
  <c r="CD25" i="2" s="1"/>
  <c r="BY25" i="2"/>
  <c r="BZ25" i="2" s="1"/>
  <c r="BU25" i="2"/>
  <c r="BV25" i="2" s="1"/>
  <c r="BR25" i="2"/>
  <c r="BQ25" i="2"/>
  <c r="BK25" i="2"/>
  <c r="BL25" i="2" s="1"/>
  <c r="BI25" i="2"/>
  <c r="EI25" i="2" s="1"/>
  <c r="A25" i="2"/>
  <c r="GJ24" i="2"/>
  <c r="GB24" i="2"/>
  <c r="GA24" i="2"/>
  <c r="FQ24" i="2"/>
  <c r="FP24" i="2"/>
  <c r="FM24" i="2"/>
  <c r="FN24" i="2" s="1"/>
  <c r="FK24" i="2"/>
  <c r="FJ24" i="2"/>
  <c r="FG24" i="2"/>
  <c r="FH24" i="2" s="1"/>
  <c r="FE24" i="2"/>
  <c r="FD24" i="2"/>
  <c r="EM24" i="2"/>
  <c r="EN24" i="2" s="1"/>
  <c r="EI24" i="2"/>
  <c r="EA24" i="2"/>
  <c r="DX24" i="2"/>
  <c r="DY24" i="2" s="1"/>
  <c r="DQ24" i="2"/>
  <c r="DR24" i="2" s="1"/>
  <c r="DJ24" i="2"/>
  <c r="DI24" i="2"/>
  <c r="DA24" i="2"/>
  <c r="DB24" i="2" s="1"/>
  <c r="CS24" i="2"/>
  <c r="CT24" i="2" s="1"/>
  <c r="CO24" i="2"/>
  <c r="CP24" i="2" s="1"/>
  <c r="CL24" i="2"/>
  <c r="CK24" i="2"/>
  <c r="CG24" i="2"/>
  <c r="CH24" i="2" s="1"/>
  <c r="CC24" i="2"/>
  <c r="CD24" i="2" s="1"/>
  <c r="BY24" i="2"/>
  <c r="BZ24" i="2" s="1"/>
  <c r="BV24" i="2"/>
  <c r="BU24" i="2"/>
  <c r="BQ24" i="2"/>
  <c r="BR24" i="2" s="1"/>
  <c r="BK24" i="2"/>
  <c r="BL24" i="2" s="1"/>
  <c r="BI24" i="2"/>
  <c r="EG24" i="2" s="1"/>
  <c r="A24" i="2"/>
  <c r="GJ23" i="2"/>
  <c r="GB23" i="2"/>
  <c r="GA23" i="2"/>
  <c r="FQ23" i="2"/>
  <c r="FP23" i="2"/>
  <c r="FN23" i="2"/>
  <c r="FM23" i="2"/>
  <c r="FK23" i="2"/>
  <c r="FJ23" i="2"/>
  <c r="FH23" i="2"/>
  <c r="FG23" i="2"/>
  <c r="FE23" i="2"/>
  <c r="FD23" i="2"/>
  <c r="EN23" i="2"/>
  <c r="EG23" i="2"/>
  <c r="EM23" i="2" s="1"/>
  <c r="EA23" i="2"/>
  <c r="DX23" i="2"/>
  <c r="DY23" i="2" s="1"/>
  <c r="DQ23" i="2"/>
  <c r="DR23" i="2" s="1"/>
  <c r="DI23" i="2"/>
  <c r="DJ23" i="2" s="1"/>
  <c r="DB23" i="2"/>
  <c r="DA23" i="2"/>
  <c r="CS23" i="2"/>
  <c r="CT23" i="2" s="1"/>
  <c r="CO23" i="2"/>
  <c r="CP23" i="2" s="1"/>
  <c r="CK23" i="2"/>
  <c r="CL23" i="2" s="1"/>
  <c r="CH23" i="2"/>
  <c r="CG23" i="2"/>
  <c r="CC23" i="2"/>
  <c r="CD23" i="2" s="1"/>
  <c r="BY23" i="2"/>
  <c r="BZ23" i="2" s="1"/>
  <c r="BU23" i="2"/>
  <c r="BV23" i="2" s="1"/>
  <c r="BR23" i="2"/>
  <c r="BQ23" i="2"/>
  <c r="BK23" i="2"/>
  <c r="BL23" i="2" s="1"/>
  <c r="BI23" i="2"/>
  <c r="EI23" i="2" s="1"/>
  <c r="A23" i="2"/>
  <c r="GJ22" i="2"/>
  <c r="GB22" i="2"/>
  <c r="GA22" i="2"/>
  <c r="FQ22" i="2"/>
  <c r="FP22" i="2"/>
  <c r="FN22" i="2"/>
  <c r="FM22" i="2"/>
  <c r="FK22" i="2"/>
  <c r="FJ22" i="2"/>
  <c r="FH22" i="2"/>
  <c r="FG22" i="2"/>
  <c r="FE22" i="2"/>
  <c r="FD22" i="2"/>
  <c r="EI22" i="2"/>
  <c r="EA22" i="2"/>
  <c r="DY22" i="2"/>
  <c r="DX22" i="2"/>
  <c r="DQ22" i="2"/>
  <c r="DR22" i="2" s="1"/>
  <c r="DI22" i="2"/>
  <c r="DJ22" i="2" s="1"/>
  <c r="DA22" i="2"/>
  <c r="DB22" i="2" s="1"/>
  <c r="CT22" i="2"/>
  <c r="CS22" i="2"/>
  <c r="CO22" i="2"/>
  <c r="CP22" i="2" s="1"/>
  <c r="CK22" i="2"/>
  <c r="CL22" i="2" s="1"/>
  <c r="CG22" i="2"/>
  <c r="CH22" i="2" s="1"/>
  <c r="CD22" i="2"/>
  <c r="CC22" i="2"/>
  <c r="BY22" i="2"/>
  <c r="BZ22" i="2" s="1"/>
  <c r="BU22" i="2"/>
  <c r="BV22" i="2" s="1"/>
  <c r="BQ22" i="2"/>
  <c r="BR22" i="2" s="1"/>
  <c r="BL22" i="2"/>
  <c r="BK22" i="2"/>
  <c r="BI22" i="2"/>
  <c r="EG22" i="2" s="1"/>
  <c r="EM22" i="2" s="1"/>
  <c r="EN22" i="2" s="1"/>
  <c r="A22" i="2"/>
  <c r="GJ21" i="2"/>
  <c r="GB21" i="2"/>
  <c r="GA21" i="2"/>
  <c r="FP21" i="2"/>
  <c r="FQ21" i="2" s="1"/>
  <c r="FN21" i="2"/>
  <c r="FM21" i="2"/>
  <c r="FJ21" i="2"/>
  <c r="FK21" i="2" s="1"/>
  <c r="FH21" i="2"/>
  <c r="FG21" i="2"/>
  <c r="FD21" i="2"/>
  <c r="FE21" i="2" s="1"/>
  <c r="EA21" i="2"/>
  <c r="DX21" i="2"/>
  <c r="DY21" i="2" s="1"/>
  <c r="DR21" i="2"/>
  <c r="DQ21" i="2"/>
  <c r="DI21" i="2"/>
  <c r="DJ21" i="2" s="1"/>
  <c r="DA21" i="2"/>
  <c r="DB21" i="2" s="1"/>
  <c r="CS21" i="2"/>
  <c r="CT21" i="2" s="1"/>
  <c r="CP21" i="2"/>
  <c r="CO21" i="2"/>
  <c r="CK21" i="2"/>
  <c r="CL21" i="2" s="1"/>
  <c r="CG21" i="2"/>
  <c r="CH21" i="2" s="1"/>
  <c r="CC21" i="2"/>
  <c r="CD21" i="2" s="1"/>
  <c r="BZ21" i="2"/>
  <c r="BY21" i="2"/>
  <c r="BU21" i="2"/>
  <c r="BV21" i="2" s="1"/>
  <c r="BQ21" i="2"/>
  <c r="BR21" i="2" s="1"/>
  <c r="BK21" i="2"/>
  <c r="BL21" i="2" s="1"/>
  <c r="BI21" i="2"/>
  <c r="A21" i="2"/>
  <c r="GJ20" i="2"/>
  <c r="GB20" i="2"/>
  <c r="GA20" i="2"/>
  <c r="FQ20" i="2"/>
  <c r="FP20" i="2"/>
  <c r="FM20" i="2"/>
  <c r="FN20" i="2" s="1"/>
  <c r="FK20" i="2"/>
  <c r="FJ20" i="2"/>
  <c r="FG20" i="2"/>
  <c r="FH20" i="2" s="1"/>
  <c r="FE20" i="2"/>
  <c r="FD20" i="2"/>
  <c r="EM20" i="2"/>
  <c r="EN20" i="2" s="1"/>
  <c r="EI20" i="2"/>
  <c r="EA20" i="2"/>
  <c r="DX20" i="2"/>
  <c r="DY20" i="2" s="1"/>
  <c r="DQ20" i="2"/>
  <c r="DR20" i="2" s="1"/>
  <c r="DJ20" i="2"/>
  <c r="DI20" i="2"/>
  <c r="DA20" i="2"/>
  <c r="DB20" i="2" s="1"/>
  <c r="CS20" i="2"/>
  <c r="CT20" i="2" s="1"/>
  <c r="CO20" i="2"/>
  <c r="CP20" i="2" s="1"/>
  <c r="CL20" i="2"/>
  <c r="CK20" i="2"/>
  <c r="CG20" i="2"/>
  <c r="CH20" i="2" s="1"/>
  <c r="CC20" i="2"/>
  <c r="CD20" i="2" s="1"/>
  <c r="BY20" i="2"/>
  <c r="BZ20" i="2" s="1"/>
  <c r="BV20" i="2"/>
  <c r="BU20" i="2"/>
  <c r="BQ20" i="2"/>
  <c r="BR20" i="2" s="1"/>
  <c r="BK20" i="2"/>
  <c r="BL20" i="2" s="1"/>
  <c r="BI20" i="2"/>
  <c r="EG20" i="2" s="1"/>
  <c r="A20" i="2"/>
  <c r="GJ19" i="2"/>
  <c r="GB19" i="2"/>
  <c r="GA19" i="2"/>
  <c r="FQ19" i="2"/>
  <c r="FP19" i="2"/>
  <c r="FN19" i="2"/>
  <c r="FM19" i="2"/>
  <c r="FK19" i="2"/>
  <c r="FJ19" i="2"/>
  <c r="FH19" i="2"/>
  <c r="FG19" i="2"/>
  <c r="FE19" i="2"/>
  <c r="FD19" i="2"/>
  <c r="EN19" i="2"/>
  <c r="EG19" i="2"/>
  <c r="EM19" i="2" s="1"/>
  <c r="EA19" i="2"/>
  <c r="DX19" i="2"/>
  <c r="DY19" i="2" s="1"/>
  <c r="DQ19" i="2"/>
  <c r="DR19" i="2" s="1"/>
  <c r="DI19" i="2"/>
  <c r="DJ19" i="2" s="1"/>
  <c r="DB19" i="2"/>
  <c r="DA19" i="2"/>
  <c r="CS19" i="2"/>
  <c r="CT19" i="2" s="1"/>
  <c r="CO19" i="2"/>
  <c r="CP19" i="2" s="1"/>
  <c r="CK19" i="2"/>
  <c r="CL19" i="2" s="1"/>
  <c r="CH19" i="2"/>
  <c r="CG19" i="2"/>
  <c r="CC19" i="2"/>
  <c r="CD19" i="2" s="1"/>
  <c r="BY19" i="2"/>
  <c r="BZ19" i="2" s="1"/>
  <c r="BU19" i="2"/>
  <c r="BV19" i="2" s="1"/>
  <c r="BR19" i="2"/>
  <c r="BQ19" i="2"/>
  <c r="BK19" i="2"/>
  <c r="BL19" i="2" s="1"/>
  <c r="BI19" i="2"/>
  <c r="EI19" i="2" s="1"/>
  <c r="A19" i="2"/>
  <c r="GJ18" i="2"/>
  <c r="GB18" i="2"/>
  <c r="GA18" i="2"/>
  <c r="FQ18" i="2"/>
  <c r="FP18" i="2"/>
  <c r="FN18" i="2"/>
  <c r="FM18" i="2"/>
  <c r="FK18" i="2"/>
  <c r="FJ18" i="2"/>
  <c r="FH18" i="2"/>
  <c r="FG18" i="2"/>
  <c r="FE18" i="2"/>
  <c r="FD18" i="2"/>
  <c r="EI18" i="2"/>
  <c r="EA18" i="2"/>
  <c r="DY18" i="2"/>
  <c r="DX18" i="2"/>
  <c r="DQ18" i="2"/>
  <c r="DR18" i="2" s="1"/>
  <c r="DI18" i="2"/>
  <c r="DJ18" i="2" s="1"/>
  <c r="DA18" i="2"/>
  <c r="DB18" i="2" s="1"/>
  <c r="CT18" i="2"/>
  <c r="CS18" i="2"/>
  <c r="CO18" i="2"/>
  <c r="CP18" i="2" s="1"/>
  <c r="CK18" i="2"/>
  <c r="CL18" i="2" s="1"/>
  <c r="CG18" i="2"/>
  <c r="CH18" i="2" s="1"/>
  <c r="CD18" i="2"/>
  <c r="CC18" i="2"/>
  <c r="BY18" i="2"/>
  <c r="BZ18" i="2" s="1"/>
  <c r="BU18" i="2"/>
  <c r="BV18" i="2" s="1"/>
  <c r="BQ18" i="2"/>
  <c r="BR18" i="2" s="1"/>
  <c r="BL18" i="2"/>
  <c r="BK18" i="2"/>
  <c r="BI18" i="2"/>
  <c r="EG18" i="2" s="1"/>
  <c r="EM18" i="2" s="1"/>
  <c r="EN18" i="2" s="1"/>
  <c r="A18" i="2"/>
  <c r="GJ17" i="2"/>
  <c r="GB17" i="2"/>
  <c r="GA17" i="2"/>
  <c r="FP17" i="2"/>
  <c r="FQ17" i="2" s="1"/>
  <c r="FN17" i="2"/>
  <c r="FM17" i="2"/>
  <c r="FJ17" i="2"/>
  <c r="FK17" i="2" s="1"/>
  <c r="FH17" i="2"/>
  <c r="FG17" i="2"/>
  <c r="FD17" i="2"/>
  <c r="FE17" i="2" s="1"/>
  <c r="EA17" i="2"/>
  <c r="DX17" i="2"/>
  <c r="DY17" i="2" s="1"/>
  <c r="DR17" i="2"/>
  <c r="DQ17" i="2"/>
  <c r="DI17" i="2"/>
  <c r="DJ17" i="2" s="1"/>
  <c r="DA17" i="2"/>
  <c r="DB17" i="2" s="1"/>
  <c r="CS17" i="2"/>
  <c r="CT17" i="2" s="1"/>
  <c r="CP17" i="2"/>
  <c r="CO17" i="2"/>
  <c r="CK17" i="2"/>
  <c r="CL17" i="2" s="1"/>
  <c r="CG17" i="2"/>
  <c r="CH17" i="2" s="1"/>
  <c r="CC17" i="2"/>
  <c r="CD17" i="2" s="1"/>
  <c r="BZ17" i="2"/>
  <c r="BY17" i="2"/>
  <c r="BU17" i="2"/>
  <c r="BV17" i="2" s="1"/>
  <c r="BQ17" i="2"/>
  <c r="BR17" i="2" s="1"/>
  <c r="BK17" i="2"/>
  <c r="BL17" i="2" s="1"/>
  <c r="BI17" i="2"/>
  <c r="EG17" i="2" s="1"/>
  <c r="EM17" i="2" s="1"/>
  <c r="EN17" i="2" s="1"/>
  <c r="A17" i="2"/>
  <c r="GJ16" i="2"/>
  <c r="GB16" i="2"/>
  <c r="GA16" i="2"/>
  <c r="FQ16" i="2"/>
  <c r="FP16" i="2"/>
  <c r="FM16" i="2"/>
  <c r="FN16" i="2" s="1"/>
  <c r="FK16" i="2"/>
  <c r="FJ16" i="2"/>
  <c r="FG16" i="2"/>
  <c r="FH16" i="2" s="1"/>
  <c r="FE16" i="2"/>
  <c r="FD16" i="2"/>
  <c r="EI16" i="2"/>
  <c r="EA16" i="2"/>
  <c r="DX16" i="2"/>
  <c r="DY16" i="2" s="1"/>
  <c r="DQ16" i="2"/>
  <c r="DR16" i="2" s="1"/>
  <c r="DJ16" i="2"/>
  <c r="DI16" i="2"/>
  <c r="DA16" i="2"/>
  <c r="DB16" i="2" s="1"/>
  <c r="CS16" i="2"/>
  <c r="CT16" i="2" s="1"/>
  <c r="CO16" i="2"/>
  <c r="CP16" i="2" s="1"/>
  <c r="CL16" i="2"/>
  <c r="CK16" i="2"/>
  <c r="CG16" i="2"/>
  <c r="CH16" i="2" s="1"/>
  <c r="CC16" i="2"/>
  <c r="CD16" i="2" s="1"/>
  <c r="BY16" i="2"/>
  <c r="BZ16" i="2" s="1"/>
  <c r="BU16" i="2"/>
  <c r="BV16" i="2" s="1"/>
  <c r="BQ16" i="2"/>
  <c r="BR16" i="2" s="1"/>
  <c r="BK16" i="2"/>
  <c r="BL16" i="2" s="1"/>
  <c r="BI16" i="2"/>
  <c r="EG16" i="2" s="1"/>
  <c r="EM16" i="2" s="1"/>
  <c r="EN16" i="2" s="1"/>
  <c r="A16" i="2"/>
  <c r="GJ15" i="2"/>
  <c r="GB15" i="2"/>
  <c r="GA15" i="2"/>
  <c r="FQ15" i="2"/>
  <c r="FP15" i="2"/>
  <c r="FN15" i="2"/>
  <c r="FM15" i="2"/>
  <c r="FK15" i="2"/>
  <c r="FJ15" i="2"/>
  <c r="FH15" i="2"/>
  <c r="FG15" i="2"/>
  <c r="FE15" i="2"/>
  <c r="FD15" i="2"/>
  <c r="FB15" i="2"/>
  <c r="FA15" i="2"/>
  <c r="EY15" i="2"/>
  <c r="EX15" i="2"/>
  <c r="EP15" i="2"/>
  <c r="EE15" i="2"/>
  <c r="EF15" i="2" s="1"/>
  <c r="EA15" i="2"/>
  <c r="DY15" i="2"/>
  <c r="DX15" i="2"/>
  <c r="DU15" i="2"/>
  <c r="DV15" i="2" s="1"/>
  <c r="DR15" i="2"/>
  <c r="DQ15" i="2"/>
  <c r="DM15" i="2"/>
  <c r="DN15" i="2" s="1"/>
  <c r="DJ15" i="2"/>
  <c r="DI15" i="2"/>
  <c r="DE15" i="2"/>
  <c r="DF15" i="2" s="1"/>
  <c r="DB15" i="2"/>
  <c r="DA15" i="2"/>
  <c r="CW15" i="2"/>
  <c r="CX15" i="2" s="1"/>
  <c r="CT15" i="2"/>
  <c r="CS15" i="2"/>
  <c r="CO15" i="2"/>
  <c r="CP15" i="2" s="1"/>
  <c r="CL15" i="2"/>
  <c r="CK15" i="2"/>
  <c r="CG15" i="2"/>
  <c r="CH15" i="2" s="1"/>
  <c r="CD15" i="2"/>
  <c r="CC15" i="2"/>
  <c r="BY15" i="2"/>
  <c r="BZ15" i="2" s="1"/>
  <c r="BV15" i="2"/>
  <c r="BU15" i="2"/>
  <c r="BQ15" i="2"/>
  <c r="BR15" i="2" s="1"/>
  <c r="BL15" i="2"/>
  <c r="BK15" i="2"/>
  <c r="BI15" i="2"/>
  <c r="EG15" i="2" s="1"/>
  <c r="EM15" i="2" s="1"/>
  <c r="EN15" i="2" s="1"/>
  <c r="A15" i="2"/>
  <c r="GN14" i="2"/>
  <c r="GJ14" i="2"/>
  <c r="GB14" i="2"/>
  <c r="GA14" i="2"/>
  <c r="FQ14" i="2"/>
  <c r="FP14" i="2"/>
  <c r="FK14" i="2"/>
  <c r="FJ14" i="2"/>
  <c r="FH14" i="2"/>
  <c r="FG14" i="2"/>
  <c r="FE14" i="2"/>
  <c r="FD14" i="2"/>
  <c r="EI14" i="2"/>
  <c r="EA14" i="2"/>
  <c r="DY14" i="2"/>
  <c r="DX14" i="2"/>
  <c r="DQ14" i="2"/>
  <c r="DR14" i="2" s="1"/>
  <c r="DI14" i="2"/>
  <c r="DJ14" i="2" s="1"/>
  <c r="DA14" i="2"/>
  <c r="DB14" i="2" s="1"/>
  <c r="CS14" i="2"/>
  <c r="CT14" i="2" s="1"/>
  <c r="CO14" i="2"/>
  <c r="CP14" i="2" s="1"/>
  <c r="CK14" i="2"/>
  <c r="CL14" i="2" s="1"/>
  <c r="CG14" i="2"/>
  <c r="CH14" i="2" s="1"/>
  <c r="CD14" i="2"/>
  <c r="CC14" i="2"/>
  <c r="BY14" i="2"/>
  <c r="BZ14" i="2" s="1"/>
  <c r="BU14" i="2"/>
  <c r="BV14" i="2" s="1"/>
  <c r="BQ14" i="2"/>
  <c r="BR14" i="2" s="1"/>
  <c r="BK14" i="2"/>
  <c r="BL14" i="2" s="1"/>
  <c r="BI14" i="2"/>
  <c r="EG14" i="2" s="1"/>
  <c r="EM14" i="2" s="1"/>
  <c r="EN14" i="2" s="1"/>
  <c r="A14" i="2"/>
  <c r="GO14" i="2" s="1"/>
  <c r="GO13" i="2"/>
  <c r="GP13" i="2" s="1"/>
  <c r="GQ13" i="2" s="1"/>
  <c r="GJ13" i="2"/>
  <c r="GB13" i="2"/>
  <c r="GA13" i="2"/>
  <c r="FP13" i="2"/>
  <c r="FQ13" i="2" s="1"/>
  <c r="FJ13" i="2"/>
  <c r="FK13" i="2" s="1"/>
  <c r="FG13" i="2"/>
  <c r="FH13" i="2" s="1"/>
  <c r="FE13" i="2"/>
  <c r="FD13" i="2"/>
  <c r="EA13" i="2"/>
  <c r="DY13" i="2"/>
  <c r="DX13" i="2"/>
  <c r="DR13" i="2"/>
  <c r="DQ13" i="2"/>
  <c r="DJ13" i="2"/>
  <c r="DI13" i="2"/>
  <c r="DB13" i="2"/>
  <c r="DA13" i="2"/>
  <c r="CT13" i="2"/>
  <c r="CS13" i="2"/>
  <c r="CP13" i="2"/>
  <c r="CO13" i="2"/>
  <c r="CL13" i="2"/>
  <c r="CK13" i="2"/>
  <c r="CH13" i="2"/>
  <c r="CG13" i="2"/>
  <c r="CD13" i="2"/>
  <c r="CC13" i="2"/>
  <c r="BZ13" i="2"/>
  <c r="BY13" i="2"/>
  <c r="BV13" i="2"/>
  <c r="BU13" i="2"/>
  <c r="BR13" i="2"/>
  <c r="BQ13" i="2"/>
  <c r="BL13" i="2"/>
  <c r="BK13" i="2"/>
  <c r="BI13" i="2"/>
  <c r="EG13" i="2" s="1"/>
  <c r="EM13" i="2" s="1"/>
  <c r="EN13" i="2" s="1"/>
  <c r="A13" i="2"/>
  <c r="GN13" i="2" s="1"/>
  <c r="GJ12" i="2"/>
  <c r="GB12" i="2"/>
  <c r="GA12" i="2"/>
  <c r="FQ12" i="2"/>
  <c r="FP12" i="2"/>
  <c r="FM12" i="2"/>
  <c r="FN12" i="2" s="1"/>
  <c r="FK12" i="2"/>
  <c r="FJ12" i="2"/>
  <c r="FG12" i="2"/>
  <c r="FH12" i="2" s="1"/>
  <c r="FE12" i="2"/>
  <c r="FD12" i="2"/>
  <c r="EM12" i="2"/>
  <c r="EN12" i="2" s="1"/>
  <c r="EI12" i="2"/>
  <c r="EA12" i="2"/>
  <c r="DX12" i="2"/>
  <c r="DY12" i="2" s="1"/>
  <c r="DQ12" i="2"/>
  <c r="DR12" i="2" s="1"/>
  <c r="DJ12" i="2"/>
  <c r="DI12" i="2"/>
  <c r="DA12" i="2"/>
  <c r="DB12" i="2" s="1"/>
  <c r="CS12" i="2"/>
  <c r="CT12" i="2" s="1"/>
  <c r="CO12" i="2"/>
  <c r="CP12" i="2" s="1"/>
  <c r="CL12" i="2"/>
  <c r="CK12" i="2"/>
  <c r="CG12" i="2"/>
  <c r="CH12" i="2" s="1"/>
  <c r="CC12" i="2"/>
  <c r="CD12" i="2" s="1"/>
  <c r="BY12" i="2"/>
  <c r="BZ12" i="2" s="1"/>
  <c r="BV12" i="2"/>
  <c r="BU12" i="2"/>
  <c r="BQ12" i="2"/>
  <c r="BR12" i="2" s="1"/>
  <c r="BK12" i="2"/>
  <c r="BL12" i="2" s="1"/>
  <c r="BI12" i="2"/>
  <c r="EG12" i="2" s="1"/>
  <c r="A12" i="2"/>
  <c r="GO12" i="2" s="1"/>
  <c r="GJ11" i="2"/>
  <c r="GB11" i="2"/>
  <c r="GA11" i="2"/>
  <c r="FP11" i="2"/>
  <c r="FQ11" i="2" s="1"/>
  <c r="FN11" i="2"/>
  <c r="FM11" i="2"/>
  <c r="FJ11" i="2"/>
  <c r="FK11" i="2" s="1"/>
  <c r="FG11" i="2"/>
  <c r="FH11" i="2" s="1"/>
  <c r="FD11" i="2"/>
  <c r="FE11" i="2" s="1"/>
  <c r="EA11" i="2"/>
  <c r="DY11" i="2"/>
  <c r="DX11" i="2"/>
  <c r="DR11" i="2"/>
  <c r="DQ11" i="2"/>
  <c r="DJ11" i="2"/>
  <c r="DI11" i="2"/>
  <c r="DB11" i="2"/>
  <c r="DA11" i="2"/>
  <c r="CT11" i="2"/>
  <c r="CS11" i="2"/>
  <c r="CP11" i="2"/>
  <c r="CO11" i="2"/>
  <c r="CL11" i="2"/>
  <c r="CK11" i="2"/>
  <c r="CH11" i="2"/>
  <c r="CG11" i="2"/>
  <c r="CD11" i="2"/>
  <c r="CC11" i="2"/>
  <c r="BZ11" i="2"/>
  <c r="BY11" i="2"/>
  <c r="BV11" i="2"/>
  <c r="BU11" i="2"/>
  <c r="BR11" i="2"/>
  <c r="BQ11" i="2"/>
  <c r="BL11" i="2"/>
  <c r="BK11" i="2"/>
  <c r="BI11" i="2"/>
  <c r="EI11" i="2" s="1"/>
  <c r="A11" i="2"/>
  <c r="GN11" i="2" s="1"/>
  <c r="GN10" i="2"/>
  <c r="GJ10" i="2"/>
  <c r="GB10" i="2"/>
  <c r="GA10" i="2"/>
  <c r="FQ10" i="2"/>
  <c r="FP10" i="2"/>
  <c r="FN10" i="2"/>
  <c r="FM10" i="2"/>
  <c r="FK10" i="2"/>
  <c r="FJ10" i="2"/>
  <c r="FH10" i="2"/>
  <c r="FG10" i="2"/>
  <c r="FE10" i="2"/>
  <c r="FD10" i="2"/>
  <c r="EG10" i="2"/>
  <c r="EM10" i="2" s="1"/>
  <c r="EN10" i="2" s="1"/>
  <c r="EA10" i="2"/>
  <c r="DX10" i="2"/>
  <c r="DY10" i="2" s="1"/>
  <c r="DQ10" i="2"/>
  <c r="DR10" i="2" s="1"/>
  <c r="DI10" i="2"/>
  <c r="DJ10" i="2" s="1"/>
  <c r="DB10" i="2"/>
  <c r="DA10" i="2"/>
  <c r="CS10" i="2"/>
  <c r="CT10" i="2" s="1"/>
  <c r="CO10" i="2"/>
  <c r="CP10" i="2" s="1"/>
  <c r="CK10" i="2"/>
  <c r="CL10" i="2" s="1"/>
  <c r="CH10" i="2"/>
  <c r="CG10" i="2"/>
  <c r="CC10" i="2"/>
  <c r="CD10" i="2" s="1"/>
  <c r="BY10" i="2"/>
  <c r="BZ10" i="2" s="1"/>
  <c r="BU10" i="2"/>
  <c r="BV10" i="2" s="1"/>
  <c r="BR10" i="2"/>
  <c r="BQ10" i="2"/>
  <c r="BK10" i="2"/>
  <c r="BL10" i="2" s="1"/>
  <c r="BI10" i="2"/>
  <c r="EI10" i="2" s="1"/>
  <c r="A10" i="2"/>
  <c r="GO10" i="2" s="1"/>
  <c r="GP10" i="2" s="1"/>
  <c r="GO9" i="2"/>
  <c r="GP9" i="2" s="1"/>
  <c r="GN9" i="2"/>
  <c r="GQ9" i="2" s="1"/>
  <c r="GR9" i="2" s="1"/>
  <c r="GJ9" i="2"/>
  <c r="GB9" i="2"/>
  <c r="GA9" i="2"/>
  <c r="FP9" i="2"/>
  <c r="FQ9" i="2" s="1"/>
  <c r="FM9" i="2"/>
  <c r="FN9" i="2" s="1"/>
  <c r="FK9" i="2"/>
  <c r="FJ9" i="2"/>
  <c r="FG9" i="2"/>
  <c r="FH9" i="2" s="1"/>
  <c r="FD9" i="2"/>
  <c r="FE9" i="2" s="1"/>
  <c r="EI9" i="2"/>
  <c r="EA9" i="2"/>
  <c r="DX9" i="2"/>
  <c r="DY9" i="2" s="1"/>
  <c r="DR9" i="2"/>
  <c r="DQ9" i="2"/>
  <c r="DI9" i="2"/>
  <c r="DJ9" i="2" s="1"/>
  <c r="DB9" i="2"/>
  <c r="DA9" i="2"/>
  <c r="CS9" i="2"/>
  <c r="CT9" i="2" s="1"/>
  <c r="CP9" i="2"/>
  <c r="CO9" i="2"/>
  <c r="CK9" i="2"/>
  <c r="CL9" i="2" s="1"/>
  <c r="CH9" i="2"/>
  <c r="CG9" i="2"/>
  <c r="CC9" i="2"/>
  <c r="CD9" i="2" s="1"/>
  <c r="BZ9" i="2"/>
  <c r="BY9" i="2"/>
  <c r="BU9" i="2"/>
  <c r="BV9" i="2" s="1"/>
  <c r="BR9" i="2"/>
  <c r="BQ9" i="2"/>
  <c r="BK9" i="2"/>
  <c r="BL9" i="2" s="1"/>
  <c r="BI9" i="2"/>
  <c r="EG9" i="2" s="1"/>
  <c r="EM9" i="2" s="1"/>
  <c r="EN9" i="2" s="1"/>
  <c r="A9" i="2"/>
  <c r="GN8" i="2"/>
  <c r="GJ8" i="2"/>
  <c r="GB8" i="2"/>
  <c r="GA8" i="2"/>
  <c r="FQ8" i="2"/>
  <c r="FP8" i="2"/>
  <c r="FN8" i="2"/>
  <c r="FM8" i="2"/>
  <c r="FK8" i="2"/>
  <c r="FJ8" i="2"/>
  <c r="FH8" i="2"/>
  <c r="FG8" i="2"/>
  <c r="FE8" i="2"/>
  <c r="FD8" i="2"/>
  <c r="EI8" i="2"/>
  <c r="EA8" i="2"/>
  <c r="DY8" i="2"/>
  <c r="DX8" i="2"/>
  <c r="DQ8" i="2"/>
  <c r="DR8" i="2" s="1"/>
  <c r="DI8" i="2"/>
  <c r="DJ8" i="2" s="1"/>
  <c r="DA8" i="2"/>
  <c r="DB8" i="2" s="1"/>
  <c r="CT8" i="2"/>
  <c r="CS8" i="2"/>
  <c r="CO8" i="2"/>
  <c r="CP8" i="2" s="1"/>
  <c r="CK8" i="2"/>
  <c r="CL8" i="2" s="1"/>
  <c r="CG8" i="2"/>
  <c r="CH8" i="2" s="1"/>
  <c r="CD8" i="2"/>
  <c r="CC8" i="2"/>
  <c r="BY8" i="2"/>
  <c r="BZ8" i="2" s="1"/>
  <c r="BU8" i="2"/>
  <c r="BV8" i="2" s="1"/>
  <c r="BQ8" i="2"/>
  <c r="BR8" i="2" s="1"/>
  <c r="BL8" i="2"/>
  <c r="BK8" i="2"/>
  <c r="BI8" i="2"/>
  <c r="EG8" i="2" s="1"/>
  <c r="EM8" i="2" s="1"/>
  <c r="EN8" i="2" s="1"/>
  <c r="A8" i="2"/>
  <c r="GO8" i="2" s="1"/>
  <c r="GP8" i="2" s="1"/>
  <c r="GO7" i="2"/>
  <c r="GP7" i="2" s="1"/>
  <c r="GQ7" i="2" s="1"/>
  <c r="GJ7" i="2"/>
  <c r="GB7" i="2"/>
  <c r="GA7" i="2"/>
  <c r="FP7" i="2"/>
  <c r="FQ7" i="2" s="1"/>
  <c r="FM7" i="2"/>
  <c r="FN7" i="2" s="1"/>
  <c r="FJ7" i="2"/>
  <c r="FK7" i="2" s="1"/>
  <c r="FG7" i="2"/>
  <c r="FH7" i="2" s="1"/>
  <c r="FD7" i="2"/>
  <c r="FE7" i="2" s="1"/>
  <c r="EA7" i="2"/>
  <c r="DY7" i="2"/>
  <c r="DX7" i="2"/>
  <c r="DR7" i="2"/>
  <c r="DQ7" i="2"/>
  <c r="DJ7" i="2"/>
  <c r="DI7" i="2"/>
  <c r="DB7" i="2"/>
  <c r="DA7" i="2"/>
  <c r="CT7" i="2"/>
  <c r="CS7" i="2"/>
  <c r="CP7" i="2"/>
  <c r="CO7" i="2"/>
  <c r="CL7" i="2"/>
  <c r="CK7" i="2"/>
  <c r="CH7" i="2"/>
  <c r="CG7" i="2"/>
  <c r="CD7" i="2"/>
  <c r="CC7" i="2"/>
  <c r="BZ7" i="2"/>
  <c r="BY7" i="2"/>
  <c r="BV7" i="2"/>
  <c r="BU7" i="2"/>
  <c r="BR7" i="2"/>
  <c r="BQ7" i="2"/>
  <c r="BL7" i="2"/>
  <c r="BK7" i="2"/>
  <c r="BI7" i="2"/>
  <c r="EI7" i="2" s="1"/>
  <c r="A7" i="2"/>
  <c r="GN7" i="2" s="1"/>
  <c r="GN6" i="2"/>
  <c r="GJ6" i="2"/>
  <c r="GB6" i="2"/>
  <c r="GA6" i="2"/>
  <c r="FQ6" i="2"/>
  <c r="FP6" i="2"/>
  <c r="FN6" i="2"/>
  <c r="FM6" i="2"/>
  <c r="FK6" i="2"/>
  <c r="FJ6" i="2"/>
  <c r="FH6" i="2"/>
  <c r="FG6" i="2"/>
  <c r="FE6" i="2"/>
  <c r="FD6" i="2"/>
  <c r="EI6" i="2"/>
  <c r="EA6" i="2"/>
  <c r="DX6" i="2"/>
  <c r="DY6" i="2" s="1"/>
  <c r="DQ6" i="2"/>
  <c r="DR6" i="2" s="1"/>
  <c r="DI6" i="2"/>
  <c r="DJ6" i="2" s="1"/>
  <c r="DA6" i="2"/>
  <c r="DB6" i="2" s="1"/>
  <c r="CS6" i="2"/>
  <c r="CT6" i="2" s="1"/>
  <c r="CO6" i="2"/>
  <c r="CP6" i="2" s="1"/>
  <c r="CK6" i="2"/>
  <c r="CL6" i="2" s="1"/>
  <c r="CG6" i="2"/>
  <c r="CH6" i="2" s="1"/>
  <c r="CC6" i="2"/>
  <c r="CD6" i="2" s="1"/>
  <c r="BY6" i="2"/>
  <c r="BZ6" i="2" s="1"/>
  <c r="BU6" i="2"/>
  <c r="BV6" i="2" s="1"/>
  <c r="BQ6" i="2"/>
  <c r="BR6" i="2" s="1"/>
  <c r="BK6" i="2"/>
  <c r="BL6" i="2" s="1"/>
  <c r="BI6" i="2"/>
  <c r="EG6" i="2" s="1"/>
  <c r="EM6" i="2" s="1"/>
  <c r="EN6" i="2" s="1"/>
  <c r="A6" i="2"/>
  <c r="GO6" i="2" s="1"/>
  <c r="GP6" i="2" s="1"/>
  <c r="GO5" i="2"/>
  <c r="GP5" i="2" s="1"/>
  <c r="GQ5" i="2" s="1"/>
  <c r="GN5" i="2"/>
  <c r="GR5" i="2" s="1"/>
  <c r="GJ5" i="2"/>
  <c r="GB5" i="2"/>
  <c r="GA5" i="2"/>
  <c r="FP5" i="2"/>
  <c r="FQ5" i="2" s="1"/>
  <c r="FM5" i="2"/>
  <c r="FN5" i="2" s="1"/>
  <c r="FJ5" i="2"/>
  <c r="FK5" i="2" s="1"/>
  <c r="FG5" i="2"/>
  <c r="FH5" i="2" s="1"/>
  <c r="FD5" i="2"/>
  <c r="FE5" i="2" s="1"/>
  <c r="EA5" i="2"/>
  <c r="DY5" i="2"/>
  <c r="DX5" i="2"/>
  <c r="DR5" i="2"/>
  <c r="DQ5" i="2"/>
  <c r="DJ5" i="2"/>
  <c r="DI5" i="2"/>
  <c r="DB5" i="2"/>
  <c r="DA5" i="2"/>
  <c r="CT5" i="2"/>
  <c r="CS5" i="2"/>
  <c r="CP5" i="2"/>
  <c r="CO5" i="2"/>
  <c r="CL5" i="2"/>
  <c r="CK5" i="2"/>
  <c r="CH5" i="2"/>
  <c r="CG5" i="2"/>
  <c r="CD5" i="2"/>
  <c r="CC5" i="2"/>
  <c r="BZ5" i="2"/>
  <c r="BY5" i="2"/>
  <c r="BV5" i="2"/>
  <c r="BU5" i="2"/>
  <c r="BR5" i="2"/>
  <c r="BQ5" i="2"/>
  <c r="BL5" i="2"/>
  <c r="BK5" i="2"/>
  <c r="BI5" i="2"/>
  <c r="EI5" i="2" s="1"/>
  <c r="A5" i="2"/>
  <c r="GJ4" i="2"/>
  <c r="GB4" i="2"/>
  <c r="GA4" i="2"/>
  <c r="FQ4" i="2"/>
  <c r="FP4" i="2"/>
  <c r="FN4" i="2"/>
  <c r="FM4" i="2"/>
  <c r="FK4" i="2"/>
  <c r="FJ4" i="2"/>
  <c r="FH4" i="2"/>
  <c r="FG4" i="2"/>
  <c r="FE4" i="2"/>
  <c r="FD4" i="2"/>
  <c r="EI4" i="2"/>
  <c r="EA4" i="2"/>
  <c r="DX4" i="2"/>
  <c r="DY4" i="2" s="1"/>
  <c r="DQ4" i="2"/>
  <c r="DR4" i="2" s="1"/>
  <c r="DI4" i="2"/>
  <c r="DJ4" i="2" s="1"/>
  <c r="DA4" i="2"/>
  <c r="DB4" i="2" s="1"/>
  <c r="CS4" i="2"/>
  <c r="CT4" i="2" s="1"/>
  <c r="CO4" i="2"/>
  <c r="CP4" i="2" s="1"/>
  <c r="CK4" i="2"/>
  <c r="CL4" i="2" s="1"/>
  <c r="CG4" i="2"/>
  <c r="CH4" i="2" s="1"/>
  <c r="CC4" i="2"/>
  <c r="CD4" i="2" s="1"/>
  <c r="BY4" i="2"/>
  <c r="BZ4" i="2" s="1"/>
  <c r="BU4" i="2"/>
  <c r="BV4" i="2" s="1"/>
  <c r="BQ4" i="2"/>
  <c r="BR4" i="2" s="1"/>
  <c r="BK4" i="2"/>
  <c r="BL4" i="2" s="1"/>
  <c r="BI4" i="2"/>
  <c r="EG4" i="2" s="1"/>
  <c r="EM4" i="2" s="1"/>
  <c r="EN4" i="2" s="1"/>
  <c r="A4" i="2"/>
  <c r="GO4" i="2" s="1"/>
  <c r="GO3" i="2"/>
  <c r="GJ3" i="2"/>
  <c r="GB3" i="2"/>
  <c r="GA3" i="2"/>
  <c r="FP3" i="2"/>
  <c r="FQ3" i="2" s="1"/>
  <c r="FM3" i="2"/>
  <c r="FN3" i="2" s="1"/>
  <c r="FJ3" i="2"/>
  <c r="FK3" i="2" s="1"/>
  <c r="FG3" i="2"/>
  <c r="FH3" i="2" s="1"/>
  <c r="FD3" i="2"/>
  <c r="FE3" i="2" s="1"/>
  <c r="EA3" i="2"/>
  <c r="DY3" i="2"/>
  <c r="DX3" i="2"/>
  <c r="DR3" i="2"/>
  <c r="DQ3" i="2"/>
  <c r="DJ3" i="2"/>
  <c r="DI3" i="2"/>
  <c r="DB3" i="2"/>
  <c r="DA3" i="2"/>
  <c r="CT3" i="2"/>
  <c r="CS3" i="2"/>
  <c r="CP3" i="2"/>
  <c r="CO3" i="2"/>
  <c r="CL3" i="2"/>
  <c r="CK3" i="2"/>
  <c r="CH3" i="2"/>
  <c r="CG3" i="2"/>
  <c r="CD3" i="2"/>
  <c r="CC3" i="2"/>
  <c r="BZ3" i="2"/>
  <c r="BY3" i="2"/>
  <c r="BV3" i="2"/>
  <c r="BU3" i="2"/>
  <c r="BR3" i="2"/>
  <c r="BQ3" i="2"/>
  <c r="BL3" i="2"/>
  <c r="BK3" i="2"/>
  <c r="BI3" i="2"/>
  <c r="EG3" i="2" s="1"/>
  <c r="EM3" i="2" s="1"/>
  <c r="EN3" i="2" s="1"/>
  <c r="A3" i="2"/>
  <c r="GN3" i="2" s="1"/>
  <c r="EZ1" i="2"/>
  <c r="EW1" i="2"/>
  <c r="BJ1" i="2"/>
  <c r="GV5" i="2" l="1"/>
  <c r="GU5" i="2"/>
  <c r="GP3" i="2"/>
  <c r="GQ3" i="2" s="1"/>
  <c r="GR3" i="2" s="1"/>
  <c r="GV9" i="2"/>
  <c r="GU9" i="2"/>
  <c r="GN4" i="2"/>
  <c r="GP4" i="2" s="1"/>
  <c r="EG5" i="2"/>
  <c r="EM5" i="2" s="1"/>
  <c r="EN5" i="2" s="1"/>
  <c r="GQ10" i="2"/>
  <c r="GR10" i="2" s="1"/>
  <c r="EG11" i="2"/>
  <c r="EM11" i="2" s="1"/>
  <c r="EN11" i="2" s="1"/>
  <c r="GQ6" i="2"/>
  <c r="GR6" i="2" s="1"/>
  <c r="GR7" i="2"/>
  <c r="GO11" i="2"/>
  <c r="GP11" i="2" s="1"/>
  <c r="GN12" i="2"/>
  <c r="EI13" i="2"/>
  <c r="EI15" i="2"/>
  <c r="EI17" i="2"/>
  <c r="EG7" i="2"/>
  <c r="EM7" i="2" s="1"/>
  <c r="EN7" i="2" s="1"/>
  <c r="GQ8" i="2"/>
  <c r="GR8" i="2" s="1"/>
  <c r="EI21" i="2"/>
  <c r="EG21" i="2"/>
  <c r="EM21" i="2" s="1"/>
  <c r="EN21" i="2" s="1"/>
  <c r="EI3" i="2"/>
  <c r="GR11" i="2"/>
  <c r="GQ11" i="2"/>
  <c r="GR13" i="2"/>
  <c r="GP14" i="2"/>
  <c r="GQ14" i="2" s="1"/>
  <c r="GR14" i="2" s="1"/>
  <c r="EG26" i="2"/>
  <c r="EM26" i="2" s="1"/>
  <c r="EN26" i="2" s="1"/>
  <c r="GU10" i="2" l="1"/>
  <c r="GV10" i="2"/>
  <c r="GV3" i="2"/>
  <c r="GU3" i="2"/>
  <c r="GV8" i="2"/>
  <c r="GU8" i="2"/>
  <c r="GU6" i="2"/>
  <c r="GV6" i="2"/>
  <c r="GU14" i="2"/>
  <c r="GV14" i="2"/>
  <c r="GU11" i="2"/>
  <c r="GV11" i="2"/>
  <c r="GV7" i="2"/>
  <c r="GU7" i="2"/>
  <c r="GV13" i="2"/>
  <c r="GU13" i="2"/>
  <c r="GP12" i="2"/>
  <c r="GQ12" i="2" s="1"/>
  <c r="GR12" i="2" s="1"/>
  <c r="GQ4" i="2"/>
  <c r="GR4" i="2" s="1"/>
  <c r="GV4" i="2" l="1"/>
  <c r="GU4" i="2"/>
  <c r="GV12" i="2"/>
  <c r="GU12" i="2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comments2.xml><?xml version="1.0" encoding="utf-8"?>
<comments xmlns="http://schemas.openxmlformats.org/spreadsheetml/2006/main">
  <authors>
    <author>profile</author>
  </authors>
  <commentList>
    <comment ref="AW2" authorId="0" shapeId="0">
      <text>
        <r>
          <rPr>
            <b/>
            <sz val="9"/>
            <color indexed="81"/>
            <rFont val="Segoe UI"/>
            <family val="2"/>
          </rPr>
          <t>Consultar planilha de localidade. Filtrar pela coluna Portfólio.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<sst xmlns="http://schemas.openxmlformats.org/spreadsheetml/2006/main" count="8996" uniqueCount="822">
  <si>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</si>
  <si>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</si>
  <si>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</si>
  <si>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</si>
  <si>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</si>
  <si>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</si>
  <si>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</si>
  <si>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</si>
  <si>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</si>
  <si>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</si>
  <si>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</si>
  <si>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</si>
  <si>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</si>
  <si>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</si>
  <si>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</si>
  <si>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PrecoTotalDoOiTotalSemFidel</t>
  </si>
  <si>
    <t>PrecoMovelVozSemFidel</t>
  </si>
  <si>
    <t>PrecoMovelDadosTitularSemFidel</t>
  </si>
  <si>
    <t>PrecoPlanoFixoSemFidel</t>
  </si>
  <si>
    <t>PrecoFixoLDSemFidel</t>
  </si>
  <si>
    <t>PrecoFixoVCSemFidel</t>
  </si>
  <si>
    <t>PrecoPlanoTVSemFidel</t>
  </si>
  <si>
    <t>PrecoPlanoVeloxSemSVASemFidel</t>
  </si>
  <si>
    <t>PrecoPlanoVeloxComSVASemFidel</t>
  </si>
  <si>
    <t>PrecoSVAVeloxSemFidel</t>
  </si>
  <si>
    <t>.PreSelecao_ConteudoOnline</t>
  </si>
  <si>
    <t>PrecoConteudoOnlineFidel</t>
  </si>
  <si>
    <t>PrecoConteudoOnlineSemFidel</t>
  </si>
  <si>
    <t>.CodigoPlanoConteudoOnline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</si>
  <si>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</si>
  <si>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</si>
  <si>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</si>
  <si>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</si>
  <si>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</si>
  <si>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</si>
  <si>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</si>
  <si>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</si>
  <si>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</si>
  <si>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</si>
  <si>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</si>
  <si>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</si>
  <si>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</si>
  <si>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</si>
  <si>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</si>
  <si>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</si>
  <si>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</si>
  <si>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EmpacotaDados</t>
  </si>
  <si>
    <t>NivelPreco</t>
  </si>
  <si>
    <t>.MesesFidel</t>
  </si>
  <si>
    <t>.ClassificacaoPreco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</si>
  <si>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</si>
  <si>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</si>
  <si>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</si>
  <si>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</si>
  <si>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</si>
  <si>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</si>
  <si>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</si>
  <si>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</si>
  <si>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</si>
  <si>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</si>
  <si>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</si>
  <si>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</si>
  <si>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</si>
  <si>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</si>
  <si>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</si>
  <si>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</si>
  <si>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</si>
  <si>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</si>
  <si>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</si>
  <si>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</si>
  <si>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</si>
  <si>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</si>
  <si>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</si>
  <si>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</si>
  <si>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</si>
  <si>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</si>
  <si>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</si>
  <si>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</si>
  <si>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</si>
  <si>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</si>
  <si>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</si>
  <si>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</si>
  <si>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</si>
  <si>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</si>
  <si>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</si>
  <si>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.EmpacotaDados</t>
  </si>
  <si>
    <t>.NivelPrecoRet</t>
  </si>
  <si>
    <t>"Avancado"</t>
  </si>
  <si>
    <t>"Fixo Ilimitado"</t>
  </si>
  <si>
    <t>"BLM 10gb"</t>
  </si>
  <si>
    <t>"franquia 250 min + ilimitado oi"</t>
  </si>
  <si>
    <t>"RetencaoOT"</t>
  </si>
  <si>
    <t>OT_SET17_RET_CONEC_227_P250_ILIMOI_BL2</t>
  </si>
  <si>
    <t>"oi total fixo + pós 250 + banda larga"</t>
  </si>
  <si>
    <t>"Aquisicao"</t>
  </si>
  <si>
    <t>"Retencao"</t>
  </si>
  <si>
    <t>"BLM 10gb""Avancado"0"franquia 250 min + ilimitado oi""Fixo Ilimitado""RetencaoOT"</t>
  </si>
  <si>
    <t>OT_SET17_RET_CONEC_079_P250_ILIMOI_BL2</t>
  </si>
  <si>
    <t>OT_SET17_RET_CONEC_229_P250_ILIMOI_1GB_BL2</t>
  </si>
  <si>
    <t>"BLM 10gb""Avancado"1000"franquia 250 min + ilimitado oi""Fixo Ilimitado""RetencaoOT"</t>
  </si>
  <si>
    <t>OT_SET17_RET_CONEC_231_P250_ILIMOI_1GB_BL2</t>
  </si>
  <si>
    <t>OT_SET17_RET_CONEC_081_P250_ILIMOI_1GB_BL2</t>
  </si>
  <si>
    <t>OT_SET17_RET_CONEC_083_P250_ILIMOI_1GB_BL2</t>
  </si>
  <si>
    <t>"franquia 1000 min"</t>
  </si>
  <si>
    <t>OT_SET17_RET_CONEC_185_P1000_MINLOCLD-F_10GB_BL2</t>
  </si>
  <si>
    <t>"oi total fixo + pós conectado 1.000 + banda larga"</t>
  </si>
  <si>
    <t>"BLM 10gb""Avancado"10000"franquia 1000 min""Fixo Ilimitado""RetencaoOT"</t>
  </si>
  <si>
    <t>OT_SET17_RET_CONEC_203_P1000_MINLOCLD-F_10GB_BL2</t>
  </si>
  <si>
    <t>OT_SET17_RET_CONEC_037_P1000_MINLOCLD-F_10GB_BL2</t>
  </si>
  <si>
    <t>OT_SET17_RET_CONEC_055_P1000_MINLOCLD-F_10GB_BL2</t>
  </si>
  <si>
    <t>OT_SET17_RET_CONEC_245_P250_ILIMOI_10GB_BL2</t>
  </si>
  <si>
    <t>"BLM 10gb""Avancado"10000"franquia 250 min + ilimitado oi""Fixo Ilimitado""RetencaoOT"</t>
  </si>
  <si>
    <t>OT_SET17_RET_CONEC_247_P250_ILIMOI_10GB_BL2</t>
  </si>
  <si>
    <t>OT_SET17_RET_CONEC_097_P250_ILIMOI_10GB_BL2</t>
  </si>
  <si>
    <t>OT_SET17_RET_CONEC_099_P250_ILIMOI_10GB_BL2</t>
  </si>
  <si>
    <t>OT_SET17_RET_CONEC_233_P250_ILIMOI_2GB_BL2</t>
  </si>
  <si>
    <t>"BLM 10gb""Avancado"2000"franquia 250 min + ilimitado oi""Fixo Ilimitado""RetencaoOT"</t>
  </si>
  <si>
    <t>OT_SET17_RET_CONEC_235_P250_ILIMOI_2GB_BL2</t>
  </si>
  <si>
    <t>OT_SET17_RET_CONEC_085_P250_ILIMOI_2GB_BL2</t>
  </si>
  <si>
    <t>OT_SET17_RET_CONEC_087_P250_ILIMOI_2GB_BL2</t>
  </si>
  <si>
    <t>OT_SET17_RET_CONEC_237_P250_ILIMOI_3GB_BL2</t>
  </si>
  <si>
    <t>"BLM 10gb""Avancado"3000"franquia 250 min + ilimitado oi""Fixo Ilimitado""RetencaoOT"</t>
  </si>
  <si>
    <t>OT_SET17_RET_CONEC_239_P250_ILIMOI_3GB_BL2</t>
  </si>
  <si>
    <t>OT_SET17_RET_CONEC_089_P250_ILIMOI_3GB_BL2</t>
  </si>
  <si>
    <t>OT_SET17_RET_CONEC_091_P250_ILIMOI_3GB_BL2</t>
  </si>
  <si>
    <t>OT_SET17_RET_CONEC_241_P250_ILIMOI_5GB_BL2</t>
  </si>
  <si>
    <t>"BLM 10gb""Avancado"5000"franquia 250 min + ilimitado oi""Fixo Ilimitado""RetencaoOT"</t>
  </si>
  <si>
    <t>OT_SET17_RET_CONEC_243_P250_ILIMOI_5GB_BL2</t>
  </si>
  <si>
    <t>OT_SET17_RET_CONEC_093_P250_ILIMOI_5GB_BL2</t>
  </si>
  <si>
    <t>OT_SET17_RET_CONEC_095_P250_ILIMOI_5GB_BL2</t>
  </si>
  <si>
    <t>"Basico"</t>
  </si>
  <si>
    <t>"franquia 50 min + ilimitado oi"</t>
  </si>
  <si>
    <t>OT_SET17_RET_CONEC_103_P50_ILIMOI_BL2</t>
  </si>
  <si>
    <t>"oi total fixo + pós 50 + banda larga"</t>
  </si>
  <si>
    <t>"BLM 10gb""Basico"0"franquia 50 min + ilimitado oi""Fixo Ilimitado""RetencaoOT"</t>
  </si>
  <si>
    <t>OT_SET17_RET_CONEC_101_P50_ILIMOI_BL2</t>
  </si>
  <si>
    <t>"franquia 500 min"</t>
  </si>
  <si>
    <t>OT_SET17_RET_CONEC_149_P500_MINLOCLD-F_BL2</t>
  </si>
  <si>
    <t>"oi total fixo + pós conectado 500 + banda larga"</t>
  </si>
  <si>
    <t>"BLM 10gb""Basico"0"franquia 500 min""Fixo Ilimitado""RetencaoOT"</t>
  </si>
  <si>
    <t>OT_SET17_RET_CONEC_001_P500_MINLOCLD-F_BL2</t>
  </si>
  <si>
    <t>OT_SET17_RET_CONEC_249_P50_ILIMOI_1GB_BL2</t>
  </si>
  <si>
    <t>"BLM 10gb""Basico"1000"franquia 50 min + ilimitado oi""Fixo Ilimitado""RetencaoOT"</t>
  </si>
  <si>
    <t>OT_SET17_RET_CONEC_251_P50_ILIMOI_1GB_BL2</t>
  </si>
  <si>
    <t>OT_SET17_RET_CONEC_105_P50_ILIMOI_1GB_BL2</t>
  </si>
  <si>
    <t>OT_SET17_RET_CONEC_107_P50_ILIMOI_1GB_BL2</t>
  </si>
  <si>
    <t>OT_SET17_RET_CONEC_151_P500_MINLOCLD-F_1GB_BL2</t>
  </si>
  <si>
    <t>"BLM 10gb""Basico"1000"franquia 500 min""Fixo Ilimitado""RetencaoOT"</t>
  </si>
  <si>
    <t>OT_SET17_RET_CONEC_153_P500_MINLOCLD-F_1GB_BL2</t>
  </si>
  <si>
    <t>OT_SET17_RET_CONEC_003_P500_MINLOCLD-F_1GB_BL2</t>
  </si>
  <si>
    <t>OT_SET17_RET_CONEC_005_P500_MINLOCLD-F_1GB_BL2</t>
  </si>
  <si>
    <t>OT_SET17_RET_CONEC_265_P50_ILIMOI_10GB_BL2</t>
  </si>
  <si>
    <t>"BLM 10gb""Basico"10000"franquia 50 min + ilimitado oi""Fixo Ilimitado""RetencaoOT"</t>
  </si>
  <si>
    <t>OT_SET17_RET_CONEC_267_P50_ILIMOI_10GB_BL2</t>
  </si>
  <si>
    <t>OT_SET17_RET_CONEC_165_P500_MINLOCLD-F_10GB_BL2</t>
  </si>
  <si>
    <t>"BLM 10gb""Basico"10000"franquia 500 min""Fixo Ilimitado""RetencaoOT"</t>
  </si>
  <si>
    <t>OT_SET17_RET_CONEC_167_P500_MINLOCLD-F_10GB_BL2</t>
  </si>
  <si>
    <t>OT_SET17_RET_CONEC_017_P500_MINLOCLD-F_10GB_BL2</t>
  </si>
  <si>
    <t>OT_SET17_RET_CONEC_019_P500_MINLOCLD-F_10GB_BL2</t>
  </si>
  <si>
    <t>OT_SET17_RET_CONEC_253_P50_ILIMOI_2GB_BL2</t>
  </si>
  <si>
    <t>"BLM 10gb""Basico"2000"franquia 50 min + ilimitado oi""Fixo Ilimitado""RetencaoOT"</t>
  </si>
  <si>
    <t>OT_SET17_RET_CONEC_255_P50_ILIMOI_2GB_BL2</t>
  </si>
  <si>
    <t>OT_SET17_RET_CONEC_109_P50_ILIMOI_2GB_BL2</t>
  </si>
  <si>
    <t>OT_SET17_RET_CONEC_111_P50_ILIMOI_2GB_BL2</t>
  </si>
  <si>
    <t>OT_SET17_RET_CONEC_155_P500_MINLOCLD-F_2GB_BL2</t>
  </si>
  <si>
    <t>"BLM 10gb""Basico"2000"franquia 500 min""Fixo Ilimitado""RetencaoOT"</t>
  </si>
  <si>
    <t>OT_SET17_RET_CONEC_157_P500_MINLOCLD-F_2GB_BL2</t>
  </si>
  <si>
    <t>OT_SET17_RET_CONEC_007_P500_MINLOCLD-F_2GB_BL2</t>
  </si>
  <si>
    <t>OT_SET17_RET_CONEC_009_P500_MINLOCLD-F_2GB_BL2</t>
  </si>
  <si>
    <t>OT_SET17_RET_CONEC_257_P50_ILIMOI_3GB_BL2</t>
  </si>
  <si>
    <t>"BLM 10gb""Basico"3000"franquia 50 min + ilimitado oi""Fixo Ilimitado""RetencaoOT"</t>
  </si>
  <si>
    <t>OT_SET17_RET_CONEC_259_P50_ILIMOI_3GB_BL2</t>
  </si>
  <si>
    <t>OT_SET17_RET_CONEC_113_P50_ILIMOI_3GB_BL2</t>
  </si>
  <si>
    <t>OT_SET17_RET_CONEC_159_P500_MINLOCLD-F_3GB_BL2</t>
  </si>
  <si>
    <t>"BLM 10gb""Basico"3000"franquia 500 min""Fixo Ilimitado""RetencaoOT"</t>
  </si>
  <si>
    <t>OT_SET17_RET_CONEC_199_P500_MINLOCLD-F_3GB_BL2</t>
  </si>
  <si>
    <t>OT_SET17_RET_CONEC_011_P500_MINLOCLD-F_3GB_BL2</t>
  </si>
  <si>
    <t>OT_SET17_RET_CONEC_051_P500_MINLOCLD-F_3GB_BL2</t>
  </si>
  <si>
    <t>OT_SET17_RET_CONEC_261_P50_ILIMOI_5GB_BL2</t>
  </si>
  <si>
    <t>"BLM 10gb""Basico"5000"franquia 50 min + ilimitado oi""Fixo Ilimitado""RetencaoOT"</t>
  </si>
  <si>
    <t>OT_SET17_RET_CONEC_263_P50_ILIMOI_5GB_BL2</t>
  </si>
  <si>
    <t>OT_SET17_RET_CONEC_161_P500_MINLOCLD-F_5GB_BL2</t>
  </si>
  <si>
    <t>"BLM 10gb""Basico"5000"franquia 500 min""Fixo Ilimitado""RetencaoOT"</t>
  </si>
  <si>
    <t>OT_SET17_RET_CONEC_163_P500_MINLOCLD-F_5GB_BL2</t>
  </si>
  <si>
    <t>OT_SET17_RET_CONEC_013_P500_MINLOCLD-F_5GB_BL2</t>
  </si>
  <si>
    <t>OT_SET17_RET_CONEC_015_P500_MINLOCLD-F_5GB_BL2</t>
  </si>
  <si>
    <t>"Intermediario"</t>
  </si>
  <si>
    <t>"franquia 100 min + ilimitado oi"</t>
  </si>
  <si>
    <t>OT_SET17_RET_CONEC_205_P100_ILIMOI_BL2</t>
  </si>
  <si>
    <t>"oi total fixo + pós 100 + banda larga"</t>
  </si>
  <si>
    <t>"BLM 10gb""Intermediario"0"franquia 100 min + ilimitado oi""Fixo Ilimitado""RetencaoOT"</t>
  </si>
  <si>
    <t>OT_SET17_RET_CONEC_057_P100_ILIMOI_BL2</t>
  </si>
  <si>
    <t>OT_SET17_RET_CONEC_169_P1000_MINLOCLD-F_BL2</t>
  </si>
  <si>
    <t>"BLM 10gb""Intermediario"0"franquia 1000 min""Fixo Ilimitado""RetencaoOT"</t>
  </si>
  <si>
    <t>OT_SET17_RET_CONEC_021_P1000_MINLOCLD-F_BL2</t>
  </si>
  <si>
    <t>OT_SET17_RET_CONEC_207_P100_ILIMOI_1GB_BL2</t>
  </si>
  <si>
    <t>"BLM 10gb""Intermediario"1000"franquia 100 min + ilimitado oi""Fixo Ilimitado""RetencaoOT"</t>
  </si>
  <si>
    <t>OT_SET17_RET_CONEC_209_P100_ILIMOI_1GB_BL2</t>
  </si>
  <si>
    <t>OT_SET17_RET_CONEC_059_P100_ILIMOI_1GB_BL2</t>
  </si>
  <si>
    <t>OT_SET17_RET_CONEC_061_P100_ILIMOI_1GB_BL2</t>
  </si>
  <si>
    <t>OT_SET17_RET_CONEC_171_P1000_MINLOCLD-F_1GB_BL2</t>
  </si>
  <si>
    <t>"BLM 10gb""Intermediario"1000"franquia 1000 min""Fixo Ilimitado""RetencaoOT"</t>
  </si>
  <si>
    <t>OT_SET17_RET_CONEC_173_P1000_MINLOCLD-F_1GB_BL2</t>
  </si>
  <si>
    <t>OT_SET17_RET_CONEC_023_P1000_MINLOCLD-F_1GB_BL2</t>
  </si>
  <si>
    <t>OT_SET17_RET_CONEC_025_P1000_MINLOCLD-F_1GB_BL2</t>
  </si>
  <si>
    <t>OT_SET17_RET_CONEC_223_P100_ILIMOI_10GB_BL2</t>
  </si>
  <si>
    <t>"BLM 10gb""Intermediario"10000"franquia 100 min + ilimitado oi""Fixo Ilimitado""RetencaoOT"</t>
  </si>
  <si>
    <t>OT_SET17_RET_CONEC_225_P100_ILIMOI_10GB_BL2</t>
  </si>
  <si>
    <t>OT_SET17_RET_CONEC_075_P100_ILIMOI_10GB_BL2</t>
  </si>
  <si>
    <t>OT_SET17_RET_CONEC_077_P100_ILIMOI_10GB_BL2</t>
  </si>
  <si>
    <t>OT_SET17_RET_CONEC_211_P100_ILIMOI_2GB_BL2</t>
  </si>
  <si>
    <t>"BLM 10gb""Intermediario"2000"franquia 100 min + ilimitado oi""Fixo Ilimitado""RetencaoOT"</t>
  </si>
  <si>
    <t>OT_SET17_RET_CONEC_213_P100_ILIMOI_2GB_BL2</t>
  </si>
  <si>
    <t>OT_SET17_RET_CONEC_063_P100_ILIMOI_2GB_BL2</t>
  </si>
  <si>
    <t>OT_SET17_RET_CONEC_065_P100_ILIMOI_2GB_BL2</t>
  </si>
  <si>
    <t>OT_SET17_RET_CONEC_175_P1000_MINLOCLD-F_2GB_BL2</t>
  </si>
  <si>
    <t>"BLM 10gb""Intermediario"2000"franquia 1000 min""Fixo Ilimitado""RetencaoOT"</t>
  </si>
  <si>
    <t>OT_SET17_RET_CONEC_177_P1000_MINLOCLD-F_2GB_BL2</t>
  </si>
  <si>
    <t>OT_SET17_RET_CONEC_027_P1000_MINLOCLD-F_2GB_BL2</t>
  </si>
  <si>
    <t>OT_SET17_RET_CONEC_029_P1000_MINLOCLD-F_2GB_BL2</t>
  </si>
  <si>
    <t>OT_SET17_RET_CONEC_215_P100_ILIMOI_3GB_BL2</t>
  </si>
  <si>
    <t>"BLM 10gb""Intermediario"3000"franquia 100 min + ilimitado oi""Fixo Ilimitado""RetencaoOT"</t>
  </si>
  <si>
    <t>OT_SET17_RET_CONEC_217_P100_ILIMOI_3GB_BL2</t>
  </si>
  <si>
    <t>OT_SET17_RET_CONEC_067_P100_ILIMOI_3GB_BL2</t>
  </si>
  <si>
    <t>OT_SET17_RET_CONEC_069_P100_ILIMOI_3GB_BL2</t>
  </si>
  <si>
    <t>OT_SET17_RET_CONEC_179_P1000_MINLOCLD-F_3GB_BL2</t>
  </si>
  <si>
    <t>"BLM 10gb""Intermediario"3000"franquia 1000 min""Fixo Ilimitado""RetencaoOT"</t>
  </si>
  <si>
    <t>OT_SET17_RET_CONEC_181_P1000_MINLOCLD-F_3GB_BL2</t>
  </si>
  <si>
    <t>OT_SET17_RET_CONEC_031_P1000_MINLOCLD-F_3GB_BL2</t>
  </si>
  <si>
    <t>OT_SET17_RET_CONEC_033_P1000_MINLOCLD-F_3GB_BL2</t>
  </si>
  <si>
    <t>OT_SET17_RET_CONEC_219_P100_ILIMOI_5GB_BL2</t>
  </si>
  <si>
    <t>"BLM 10gb""Intermediario"5000"franquia 100 min + ilimitado oi""Fixo Ilimitado""RetencaoOT"</t>
  </si>
  <si>
    <t>OT_SET17_RET_CONEC_221_P100_ILIMOI_5GB_BL2</t>
  </si>
  <si>
    <t>OT_SET17_RET_CONEC_071_P100_ILIMOI_5GB_BL2</t>
  </si>
  <si>
    <t>OT_SET17_RET_CONEC_073_P100_ILIMOI_5GB_BL2</t>
  </si>
  <si>
    <t>OT_SET17_RET_CONEC_183_P1000_MINLOCLD-F_5GB_BL2</t>
  </si>
  <si>
    <t>"BLM 10gb""Intermediario"5000"franquia 1000 min""Fixo Ilimitado""RetencaoOT"</t>
  </si>
  <si>
    <t>OT_SET17_RET_CONEC_201_P1000_MINLOCLD-F_5GB_BL2</t>
  </si>
  <si>
    <t>OT_SET17_RET_CONEC_035_P1000_MINLOCLD-F_5GB_BL2</t>
  </si>
  <si>
    <t>OT_SET17_RET_CONEC_053_P1000_MINLOCLD-F_5GB_BL2</t>
  </si>
  <si>
    <t>"Top"</t>
  </si>
  <si>
    <t>"franquia 500 min + ilimitado oi"</t>
  </si>
  <si>
    <t>OT_SET17_RET_CONEC_269_P500_ILIMOI_BL2</t>
  </si>
  <si>
    <t>"oi total fixo + pós 500 + banda larga"</t>
  </si>
  <si>
    <t>"BLM 10gb""Top"0"franquia 500 min + ilimitado oi""Fixo Ilimitado""RetencaoOT"</t>
  </si>
  <si>
    <t>OT_SET17_RET_CONEC_125_P500_ILIMOI_BL2</t>
  </si>
  <si>
    <t>"franquia ilimitada"</t>
  </si>
  <si>
    <t>OT_SET17_RET_CONEC_187_PMAIS_ILIM_BL2</t>
  </si>
  <si>
    <t>"oi total fixo + pós conectado mais + banda larga"</t>
  </si>
  <si>
    <t>"BLM 10gb""Top"0"franquia ilimitada""Fixo Ilimitado""RetencaoOT"</t>
  </si>
  <si>
    <t>OT_SET17_RET_CONEC_039_PMAIS_ILIM_BL2</t>
  </si>
  <si>
    <t>OT_SET17_RET_CONEC_271_P500_ILIMOI_1GB_BL2</t>
  </si>
  <si>
    <t>"BLM 10gb""Top"1000"franquia 500 min + ilimitado oi""Fixo Ilimitado""RetencaoOT"</t>
  </si>
  <si>
    <t>OT_SET17_RET_CONEC_127_P500_ILIMOI_1GB_BL2</t>
  </si>
  <si>
    <t>OT_SET17_RET_CONEC_189_PMAIS_ILIM_1GB_BL2</t>
  </si>
  <si>
    <t>"BLM 10gb""Top"1000"franquia ilimitada""Fixo Ilimitado""RetencaoOT"</t>
  </si>
  <si>
    <t>OT_SET17_RET_CONEC_041_PMAIS_ILIM_1GB_BL2</t>
  </si>
  <si>
    <t>OT_SET17_RET_CONEC_279_P500_ILIMOI_10GB_BL2</t>
  </si>
  <si>
    <t>"BLM 10gb""Top"10000"franquia 500 min + ilimitado oi""Fixo Ilimitado""RetencaoOT"</t>
  </si>
  <si>
    <t>OT_SET17_RET_CONEC_135_P500_ILIMOI_10GB_BL2</t>
  </si>
  <si>
    <t>OT_SET17_RET_CONEC_197_PMAIS_ILIM_10GB_BL2</t>
  </si>
  <si>
    <t>"BLM 10gb""Top"10000"franquia ilimitada""Fixo Ilimitado""RetencaoOT"</t>
  </si>
  <si>
    <t>OT_SET17_RET_CONEC_049_PMAIS_ILIM_10GB_BL2</t>
  </si>
  <si>
    <t>OT_SET17_RET_CONEC_273_P500_ILIMOI_2GB_BL2</t>
  </si>
  <si>
    <t>"BLM 10gb""Top"2000"franquia 500 min + ilimitado oi""Fixo Ilimitado""RetencaoOT"</t>
  </si>
  <si>
    <t>OT_SET17_RET_CONEC_129_P500_ILIMOI_2GB_BL2</t>
  </si>
  <si>
    <t>OT_SET17_RET_CONEC_191_PMAIS_ILIM_2GB_BL2</t>
  </si>
  <si>
    <t>"BLM 10gb""Top"2000"franquia ilimitada""Fixo Ilimitado""RetencaoOT"</t>
  </si>
  <si>
    <t>OT_SET17_RET_CONEC_043_PMAIS_ILIM_2GB_BL2</t>
  </si>
  <si>
    <t>OT_SET17_RET_CONEC_275_P500_ILIMOI_3GB_BL2</t>
  </si>
  <si>
    <t>"BLM 10gb""Top"3000"franquia 500 min + ilimitado oi""Fixo Ilimitado""RetencaoOT"</t>
  </si>
  <si>
    <t>OT_SET17_RET_CONEC_131_P500_ILIMOI_3GB_BL2</t>
  </si>
  <si>
    <t>OT_SET17_RET_CONEC_193_PMAIS_ILIM_3GB_BL2</t>
  </si>
  <si>
    <t>"BLM 10gb""Top"3000"franquia ilimitada""Fixo Ilimitado""RetencaoOT"</t>
  </si>
  <si>
    <t>OT_SET17_RET_CONEC_045_PMAIS_ILIM_3GB_BL2</t>
  </si>
  <si>
    <t>OT_SET17_RET_CONEC_277_P500_ILIMOI_5GB_BL2</t>
  </si>
  <si>
    <t>"BLM 10gb""Top"5000"franquia 500 min + ilimitado oi""Fixo Ilimitado""RetencaoOT"</t>
  </si>
  <si>
    <t>OT_SET17_RET_CONEC_133_P500_ILIMOI_5GB_BL2</t>
  </si>
  <si>
    <t>OT_SET17_RET_CONEC_195_PMAIS_ILIM_5GB_BL2</t>
  </si>
  <si>
    <t>"BLM 10gb""Top"5000"franquia ilimitada""Fixo Ilimitado""RetencaoOT"</t>
  </si>
  <si>
    <t>OT_SET17_RET_CONEC_047_PMAIS_ILIM_5GB_BL2</t>
  </si>
  <si>
    <t>"VX 35mb"</t>
  </si>
  <si>
    <t>OT_SET17_RET_CONEC_228_P250_ILIMOI_BL5</t>
  </si>
  <si>
    <t>"VX 35mb""Avancado"0"franquia 250 min + ilimitado oi""Fixo Ilimitado""RetencaoOT"</t>
  </si>
  <si>
    <t>OT_SET17_RET_CONEC_080_P250_ILIMOI_BL5</t>
  </si>
  <si>
    <t>OT_SET17_RET_CONEC_230_P250_ILIMOI_1GB_BL5</t>
  </si>
  <si>
    <t>"VX 35mb""Avancado"1000"franquia 250 min + ilimitado oi""Fixo Ilimitado""RetencaoOT"</t>
  </si>
  <si>
    <t>OT_SET17_RET_CONEC_232_P250_ILIMOI_1GB_BL5</t>
  </si>
  <si>
    <t>OT_SET17_RET_CONEC_082_P250_ILIMOI_1GB_BL5</t>
  </si>
  <si>
    <t>OT_SET17_RET_CONEC_084_P250_ILIMOI_1GB_BL5</t>
  </si>
  <si>
    <t>OT_SET17_RET_CONEC_186_P1000_MINLOCLD-F_10GB_BL5</t>
  </si>
  <si>
    <t>"VX 35mb""Avancado"10000"franquia 1000 min""Fixo Ilimitado""RetencaoOT"</t>
  </si>
  <si>
    <t>OT_SET17_RET_CONEC_204_P1000_MINLOCLD-F_10GB_BL5</t>
  </si>
  <si>
    <t>OT_SET17_RET_CONEC_038_P1000_MINLOCLD-F_10GB_BL5</t>
  </si>
  <si>
    <t>OT_SET17_RET_CONEC_056_P1000_MINLOCLD-F_10GB_BL5</t>
  </si>
  <si>
    <t>OT_SET17_RET_CONEC_246_P250_ILIMOI_10GB_BL5</t>
  </si>
  <si>
    <t>"VX 35mb""Avancado"10000"franquia 250 min + ilimitado oi""Fixo Ilimitado""RetencaoOT"</t>
  </si>
  <si>
    <t>OT_SET17_RET_CONEC_248_P250_ILIMOI_10GB_BL5</t>
  </si>
  <si>
    <t>OT_SET17_RET_CONEC_098_P250_ILIMOI_10GB_BL5</t>
  </si>
  <si>
    <t>OT_SET17_RET_CONEC_100_P250_ILIMOI_10GB_BL5</t>
  </si>
  <si>
    <t>OT_SET17_RET_CONEC_234_P250_ILIMOI_2GB_BL5</t>
  </si>
  <si>
    <t>"VX 35mb""Avancado"2000"franquia 250 min + ilimitado oi""Fixo Ilimitado""RetencaoOT"</t>
  </si>
  <si>
    <t>OT_SET17_RET_CONEC_236_P250_ILIMOI_2GB_BL5</t>
  </si>
  <si>
    <t>OT_SET17_RET_CONEC_086_P250_ILIMOI_2GB_BL5</t>
  </si>
  <si>
    <t>OT_SET17_RET_CONEC_088_P250_ILIMOI_2GB_BL5</t>
  </si>
  <si>
    <t>OT_SET17_RET_CONEC_238_P250_ILIMOI_3GB_BL5</t>
  </si>
  <si>
    <t>"VX 35mb""Avancado"3000"franquia 250 min + ilimitado oi""Fixo Ilimitado""RetencaoOT"</t>
  </si>
  <si>
    <t>OT_SET17_RET_CONEC_240_P250_ILIMOI_3GB_BL5</t>
  </si>
  <si>
    <t>OT_SET17_RET_CONEC_090_P250_ILIMOI_3GB_BL5</t>
  </si>
  <si>
    <t>OT_SET17_RET_CONEC_092_P250_ILIMOI_3GB_BL5</t>
  </si>
  <si>
    <t>OT_SET17_RET_CONEC_242_P250_ILIMOI_5GB_BL5</t>
  </si>
  <si>
    <t>"VX 35mb""Avancado"5000"franquia 250 min + ilimitado oi""Fixo Ilimitado""RetencaoOT"</t>
  </si>
  <si>
    <t>OT_SET17_RET_CONEC_244_P250_ILIMOI_5GB_BL5</t>
  </si>
  <si>
    <t>OT_SET17_RET_CONEC_094_P250_ILIMOI_5GB_BL5</t>
  </si>
  <si>
    <t>OT_SET17_RET_CONEC_096_P250_ILIMOI_5GB_BL5</t>
  </si>
  <si>
    <t>OT_SET17_RET_CONEC_104_P50_ILIMOI_BL5</t>
  </si>
  <si>
    <t>"VX 35mb""Basico"0"franquia 50 min + ilimitado oi""Fixo Ilimitado""RetencaoOT"</t>
  </si>
  <si>
    <t>OT_SET17_RET_CONEC_102_P50_ILIMOI_BL5</t>
  </si>
  <si>
    <t>OT_SET17_RET_CONEC_150_P500_MINLOCLD-F_BL5</t>
  </si>
  <si>
    <t>"VX 35mb""Basico"0"franquia 500 min""Fixo Ilimitado""RetencaoOT"</t>
  </si>
  <si>
    <t>OT_SET17_RET_CONEC_002_P500_MINLOCLD-F_BL5</t>
  </si>
  <si>
    <t>OT_SET17_RET_CONEC_250_P50_ILIMOI_1GB_BL5</t>
  </si>
  <si>
    <t>"VX 35mb""Basico"1000"franquia 50 min + ilimitado oi""Fixo Ilimitado""RetencaoOT"</t>
  </si>
  <si>
    <t>OT_SET17_RET_CONEC_252_P50_ILIMOI_1GB_BL5</t>
  </si>
  <si>
    <t>OT_SET17_RET_CONEC_106_P50_ILIMOI_1GB_BL5</t>
  </si>
  <si>
    <t>OT_SET17_RET_CONEC_108_P50_ILIMOI_1GB_BL5</t>
  </si>
  <si>
    <t>OT_SET17_RET_CONEC_152_P500_MINLOCLD-F_1GB_BL5</t>
  </si>
  <si>
    <t>"VX 35mb""Basico"1000"franquia 500 min""Fixo Ilimitado""RetencaoOT"</t>
  </si>
  <si>
    <t>OT_SET17_RET_CONEC_154_P500_MINLOCLD-F_1GB_BL5</t>
  </si>
  <si>
    <t>OT_SET17_RET_CONEC_004_P500_MINLOCLD-F_1GB_BL5</t>
  </si>
  <si>
    <t>OT_SET17_RET_CONEC_006_P500_MINLOCLD-F_1GB_BL5</t>
  </si>
  <si>
    <t>OT_SET17_RET_CONEC_266_P50_ILIMOI_10GB_BL5</t>
  </si>
  <si>
    <t>"VX 35mb""Basico"10000"franquia 50 min + ilimitado oi""Fixo Ilimitado""RetencaoOT"</t>
  </si>
  <si>
    <t>OT_SET17_RET_CONEC_268_P50_ILIMOI_10GB_BL5</t>
  </si>
  <si>
    <t>OT_SET17_RET_CONEC_121_P50_ILIMOI_10GB_BL5</t>
  </si>
  <si>
    <t>OT_SET17_RET_CONEC_123_P50_ILIMOI_10GB_BL5</t>
  </si>
  <si>
    <t>OT_SET17_RET_CONEC_166_P500_MINLOCLD-F_10GB_BL5</t>
  </si>
  <si>
    <t>"VX 35mb""Basico"10000"franquia 500 min""Fixo Ilimitado""RetencaoOT"</t>
  </si>
  <si>
    <t>OT_SET17_RET_CONEC_168_P500_MINLOCLD-F_10GB_BL5</t>
  </si>
  <si>
    <t>OT_SET17_RET_CONEC_018_P500_MINLOCLD-F_10GB_BL5</t>
  </si>
  <si>
    <t>OT_SET17_RET_CONEC_020_P500_MINLOCLD-F_10GB_BL5</t>
  </si>
  <si>
    <t>OT_SET17_RET_CONEC_254_P50_ILIMOI_2GB_BL5</t>
  </si>
  <si>
    <t>"VX 35mb""Basico"2000"franquia 50 min + ilimitado oi""Fixo Ilimitado""RetencaoOT"</t>
  </si>
  <si>
    <t>OT_SET17_RET_CONEC_256_P50_ILIMOI_2GB_BL5</t>
  </si>
  <si>
    <t>OT_SET17_RET_CONEC_110_P50_ILIMOI_2GB_BL5</t>
  </si>
  <si>
    <t>OT_SET17_RET_CONEC_112_P50_ILIMOI_2GB_BL5</t>
  </si>
  <si>
    <t>OT_SET17_RET_CONEC_156_P500_MINLOCLD-F_2GB_BL5</t>
  </si>
  <si>
    <t>"VX 35mb""Basico"2000"franquia 500 min""Fixo Ilimitado""RetencaoOT"</t>
  </si>
  <si>
    <t>OT_SET17_RET_CONEC_158_P500_MINLOCLD-F_2GB_BL5</t>
  </si>
  <si>
    <t>OT_SET17_RET_CONEC_008_P500_MINLOCLD-F_2GB_BL5</t>
  </si>
  <si>
    <t>OT_SET17_RET_CONEC_010_P500_MINLOCLD-F_2GB_BL5</t>
  </si>
  <si>
    <t>OT_SET17_RET_CONEC_258_P50_ILIMOI_3GB_BL5</t>
  </si>
  <si>
    <t>"VX 35mb""Basico"3000"franquia 50 min + ilimitado oi""Fixo Ilimitado""RetencaoOT"</t>
  </si>
  <si>
    <t>OT_SET17_RET_CONEC_260_P50_ILIMOI_3GB_BL5</t>
  </si>
  <si>
    <t>OT_SET17_RET_CONEC_114_P50_ILIMOI_3GB_BL5</t>
  </si>
  <si>
    <t>OT_SET17_RET_CONEC_115_P50_ILIMOI_3GB_BL5</t>
  </si>
  <si>
    <t>OT_SET17_RET_CONEC_160_P500_MINLOCLD-F_3GB_BL5</t>
  </si>
  <si>
    <t>"VX 35mb""Basico"3000"franquia 500 min""Fixo Ilimitado""RetencaoOT"</t>
  </si>
  <si>
    <t>OT_SET17_RET_CONEC_200_P500_MINLOCLD-F_3GB_BL5</t>
  </si>
  <si>
    <t>OT_SET17_RET_CONEC_012_P500_MINLOCLD-F_3GB_BL5</t>
  </si>
  <si>
    <t>OT_SET17_RET_CONEC_052_P500_MINLOCLD-F_3GB_BL5</t>
  </si>
  <si>
    <t>OT_SET17_RET_CONEC_262_P50_ILIMOI_5GB_BL5</t>
  </si>
  <si>
    <t>"VX 35mb""Basico"5000"franquia 50 min + ilimitado oi""Fixo Ilimitado""RetencaoOT"</t>
  </si>
  <si>
    <t>OT_SET17_RET_CONEC_264_P50_ILIMOI_5GB_BL5</t>
  </si>
  <si>
    <t>OT_SET17_RET_CONEC_117_P50_ILIMOI_5GB_BL5</t>
  </si>
  <si>
    <t>OT_SET17_RET_CONEC_119_P50_ILIMOI_5GB_BL5</t>
  </si>
  <si>
    <t>OT_SET17_RET_CONEC_162_P500_MINLOCLD-F_5GB_BL5</t>
  </si>
  <si>
    <t>"VX 35mb""Basico"5000"franquia 500 min""Fixo Ilimitado""RetencaoOT"</t>
  </si>
  <si>
    <t>OT_SET17_RET_CONEC_164_P500_MINLOCLD-F_5GB_BL5</t>
  </si>
  <si>
    <t>OT_SET17_RET_CONEC_014_P500_MINLOCLD-F_5GB_BL5</t>
  </si>
  <si>
    <t>OT_SET17_RET_CONEC_016_P500_MINLOCLD-F_5GB_BL5</t>
  </si>
  <si>
    <t>OT_SET17_RET_CONEC_206_P100_ILIMOI_BL5</t>
  </si>
  <si>
    <t>"VX 35mb""Intermediario"0"franquia 100 min + ilimitado oi""Fixo Ilimitado""RetencaoOT"</t>
  </si>
  <si>
    <t>OT_SET17_RET_CONEC_058_P100_ILIMOI_BL5</t>
  </si>
  <si>
    <t>OT_SET17_RET_CONEC_170_P1000_MINLOCLD-F_BL5</t>
  </si>
  <si>
    <t>"VX 35mb""Intermediario"0"franquia 1000 min""Fixo Ilimitado""RetencaoOT"</t>
  </si>
  <si>
    <t>OT_SET17_RET_CONEC_022_P1000_MINLOCLD-F_BL5</t>
  </si>
  <si>
    <t>OT_SET17_RET_CONEC_208_P100_ILIMOI_1GB_BL5</t>
  </si>
  <si>
    <t>"VX 35mb""Intermediario"1000"franquia 100 min + ilimitado oi""Fixo Ilimitado""RetencaoOT"</t>
  </si>
  <si>
    <t>OT_SET17_RET_CONEC_210_P100_ILIMOI_1GB_BL5</t>
  </si>
  <si>
    <t>OT_SET17_RET_CONEC_060_P100_ILIMOI_1GB_BL5</t>
  </si>
  <si>
    <t>OT_SET17_RET_CONEC_062_P100_ILIMOI_1GB_BL5</t>
  </si>
  <si>
    <t>OT_SET17_RET_CONEC_172_P1000_MINLOCLD-F_1GB_BL5</t>
  </si>
  <si>
    <t>"VX 35mb""Intermediario"1000"franquia 1000 min""Fixo Ilimitado""RetencaoOT"</t>
  </si>
  <si>
    <t>OT_SET17_RET_CONEC_174_P1000_MINLOCLD-F_1GB_BL5</t>
  </si>
  <si>
    <t>OT_SET17_RET_CONEC_024_P1000_MINLOCLD-F_1GB_BL5</t>
  </si>
  <si>
    <t>OT_SET17_RET_CONEC_026_P1000_MINLOCLD-F_1GB_BL5</t>
  </si>
  <si>
    <t>OT_SET17_RET_CONEC_224_P100_ILIMOI_10GB_BL5</t>
  </si>
  <si>
    <t>"VX 35mb""Intermediario"10000"franquia 100 min + ilimitado oi""Fixo Ilimitado""RetencaoOT"</t>
  </si>
  <si>
    <t>OT_SET17_RET_CONEC_226_P100_ILIMOI_10GB_BL5</t>
  </si>
  <si>
    <t>OT_SET17_RET_CONEC_076_P100_ILIMOI_10GB_BL5</t>
  </si>
  <si>
    <t>OT_SET17_RET_CONEC_078_P100_ILIMOI_10GB_BL5</t>
  </si>
  <si>
    <t>OT_SET17_RET_CONEC_212_P100_ILIMOI_2GB_BL5</t>
  </si>
  <si>
    <t>"VX 35mb""Intermediario"2000"franquia 100 min + ilimitado oi""Fixo Ilimitado""RetencaoOT"</t>
  </si>
  <si>
    <t>OT_SET17_RET_CONEC_214_P100_ILIMOI_2GB_BL5</t>
  </si>
  <si>
    <t>OT_SET17_RET_CONEC_064_P100_ILIMOI_2GB_BL5</t>
  </si>
  <si>
    <t>OT_SET17_RET_CONEC_066_P100_ILIMOI_2GB_BL5</t>
  </si>
  <si>
    <t>OT_SET17_RET_CONEC_176_P1000_MINLOCLD-F_2GB_BL5</t>
  </si>
  <si>
    <t>"VX 35mb""Intermediario"2000"franquia 1000 min""Fixo Ilimitado""RetencaoOT"</t>
  </si>
  <si>
    <t>OT_SET17_RET_CONEC_178_P1000_MINLOCLD-F_2GB_BL5</t>
  </si>
  <si>
    <t>OT_SET17_RET_CONEC_028_P1000_MINLOCLD-F_2GB_BL5</t>
  </si>
  <si>
    <t>OT_SET17_RET_CONEC_030_P1000_MINLOCLD-F_2GB_BL5</t>
  </si>
  <si>
    <t>OT_SET17_RET_CONEC_216_P100_ILIMOI_3GB_BL5</t>
  </si>
  <si>
    <t>"VX 35mb""Intermediario"3000"franquia 100 min + ilimitado oi""Fixo Ilimitado""RetencaoOT"</t>
  </si>
  <si>
    <t>OT_SET17_RET_CONEC_218_P100_ILIMOI_3GB_BL5</t>
  </si>
  <si>
    <t>OT_SET17_RET_CONEC_068_P100_ILIMOI_3GB_BL5</t>
  </si>
  <si>
    <t>OT_SET17_RET_CONEC_070_P100_ILIMOI_3GB_BL5</t>
  </si>
  <si>
    <t>OT_SET17_RET_CONEC_180_P1000_MINLOCLD-F_3GB_BL5</t>
  </si>
  <si>
    <t>"VX 35mb""Intermediario"3000"franquia 1000 min""Fixo Ilimitado""RetencaoOT"</t>
  </si>
  <si>
    <t>OT_SET17_RET_CONEC_182_P1000_MINLOCLD-F_3GB_BL5</t>
  </si>
  <si>
    <t>OT_SET17_RET_CONEC_032_P1000_MINLOCLD-F_3GB_BL5</t>
  </si>
  <si>
    <t>OT_SET17_RET_CONEC_034_P1000_MINLOCLD-F_3GB_BL5</t>
  </si>
  <si>
    <t>OT_SET17_RET_CONEC_220_P100_ILIMOI_5GB_BL5</t>
  </si>
  <si>
    <t>"VX 35mb""Intermediario"5000"franquia 100 min + ilimitado oi""Fixo Ilimitado""RetencaoOT"</t>
  </si>
  <si>
    <t>OT_SET17_RET_CONEC_222_P100_ILIMOI_5GB_BL5</t>
  </si>
  <si>
    <t>OT_SET17_RET_CONEC_072_P100_ILIMOI_5GB_BL5</t>
  </si>
  <si>
    <t>OT_SET17_RET_CONEC_074_P100_ILIMOI_5GB_BL5</t>
  </si>
  <si>
    <t>OT_SET17_RET_CONEC_184_P1000_MINLOCLD-F_5GB_BL5</t>
  </si>
  <si>
    <t>"VX 35mb""Intermediario"5000"franquia 1000 min""Fixo Ilimitado""RetencaoOT"</t>
  </si>
  <si>
    <t>OT_SET17_RET_CONEC_202_P1000_MINLOCLD-F_5GB_BL5</t>
  </si>
  <si>
    <t>OT_SET17_RET_CONEC_036_P1000_MINLOCLD-F_5GB_BL5</t>
  </si>
  <si>
    <t>OT_SET17_RET_CONEC_054_P1000_MINLOCLD-F_5GB_BL5</t>
  </si>
  <si>
    <t>OT_SET17_RET_CONEC_270_P500_ILIMOI_BL5</t>
  </si>
  <si>
    <t>"VX 35mb""Top"0"franquia 500 min + ilimitado oi""Fixo Ilimitado""RetencaoOT"</t>
  </si>
  <si>
    <t>OT_SET17_RET_CONEC_126_P500_ILIMOI_BL5</t>
  </si>
  <si>
    <t>OT_SET17_RET_CONEC_188_PMAIS_ILIM_BL5</t>
  </si>
  <si>
    <t>"VX 35mb""Top"0"franquia ilimitada""Fixo Ilimitado""RetencaoOT"</t>
  </si>
  <si>
    <t>OT_SET17_RET_CONEC_040_PMAIS_ILIM_BL5</t>
  </si>
  <si>
    <t>OT_SET17_RET_CONEC_272_P500_ILIMOI_1GB_BL5</t>
  </si>
  <si>
    <t>"VX 35mb""Top"1000"franquia 500 min + ilimitado oi""Fixo Ilimitado""RetencaoOT"</t>
  </si>
  <si>
    <t>OT_SET17_RET_CONEC_128_P500_ILIMOI_1GB_BL5</t>
  </si>
  <si>
    <t>OT_SET17_RET_CONEC_190_PMAIS_ILIM_1GB_BL5</t>
  </si>
  <si>
    <t>"VX 35mb""Top"1000"franquia ilimitada""Fixo Ilimitado""RetencaoOT"</t>
  </si>
  <si>
    <t>OT_SET17_RET_CONEC_042_PMAIS_ILIM_1GB_BL5</t>
  </si>
  <si>
    <t>OT_SET17_RET_CONEC_280_P500_ILIMOI_10GB_BL5</t>
  </si>
  <si>
    <t>"VX 35mb""Top"10000"franquia 500 min + ilimitado oi""Fixo Ilimitado""RetencaoOT"</t>
  </si>
  <si>
    <t>OT_SET17_RET_CONEC_136_P500_ILIMOI_10GB_BL5</t>
  </si>
  <si>
    <t>OT_SET17_RET_CONEC_198_PMAIS_ILIM_10GB_BL5</t>
  </si>
  <si>
    <t>"VX 35mb""Top"10000"franquia ilimitada""Fixo Ilimitado""RetencaoOT"</t>
  </si>
  <si>
    <t>OT_SET17_RET_CONEC_050_PMAIS_ILIM_10GB_BL5</t>
  </si>
  <si>
    <t>OT_SET17_RET_CONEC_274_P500_ILIMOI_2GB_BL5</t>
  </si>
  <si>
    <t>"VX 35mb""Top"2000"franquia 500 min + ilimitado oi""Fixo Ilimitado""RetencaoOT"</t>
  </si>
  <si>
    <t>OT_SET17_RET_CONEC_130_P500_ILIMOI_2GB_BL5</t>
  </si>
  <si>
    <t>OT_SET17_RET_CONEC_192_PMAIS_ILIM_2GB_BL5</t>
  </si>
  <si>
    <t>"VX 35mb""Top"2000"franquia ilimitada""Fixo Ilimitado""RetencaoOT"</t>
  </si>
  <si>
    <t>OT_SET17_RET_CONEC_044_PMAIS_ILIM_2GB_BL5</t>
  </si>
  <si>
    <t>OT_SET17_RET_CONEC_276_P500_ILIMOI_3GB_BL5</t>
  </si>
  <si>
    <t>"VX 35mb""Top"3000"franquia 500 min + ilimitado oi""Fixo Ilimitado""RetencaoOT"</t>
  </si>
  <si>
    <t>OT_SET17_RET_CONEC_132_P500_ILIMOI_3GB_BL5</t>
  </si>
  <si>
    <t>OT_SET17_RET_CONEC_194_PMAIS_ILIM_3GB_BL5</t>
  </si>
  <si>
    <t>"VX 35mb""Top"3000"franquia ilimitada""Fixo Ilimitado""RetencaoOT"</t>
  </si>
  <si>
    <t>OT_SET17_RET_CONEC_046_PMAIS_ILIM_3GB_BL5</t>
  </si>
  <si>
    <t>OT_SET17_RET_CONEC_278_P500_ILIMOI_5GB_BL5</t>
  </si>
  <si>
    <t>"VX 35mb""Top"5000"franquia 500 min + ilimitado oi""Fixo Ilimitado""RetencaoOT"</t>
  </si>
  <si>
    <t>OT_SET17_RET_CONEC_134_P500_ILIMOI_5GB_BL5</t>
  </si>
  <si>
    <t>OT_SET17_RET_CONEC_196_PMAIS_ILIM_5GB_BL5</t>
  </si>
  <si>
    <t>"VX 35mb""Top"5000"franquia ilimitada""Fixo Ilimitado""RetencaoOT"</t>
  </si>
  <si>
    <t>OT_SET17_RET_CONEC_048_PMAIS_ILIM_5GB_BL5</t>
  </si>
  <si>
    <t>"VX Até 15mb"</t>
  </si>
  <si>
    <t>"VX Até 15mb""Avancado"0"franquia 250 min + ilimitado oi""Fixo Ilimitado""RetencaoOT"</t>
  </si>
  <si>
    <t>"VX Até 15mb""Avancado"1000"franquia 250 min + ilimitado oi""Fixo Ilimitado""RetencaoOT"</t>
  </si>
  <si>
    <t>"VX Até 15mb""Avancado"10000"franquia 1000 min""Fixo Ilimitado""RetencaoOT"</t>
  </si>
  <si>
    <t>"VX Até 15mb""Avancado"10000"franquia 250 min + ilimitado oi""Fixo Ilimitado""RetencaoOT"</t>
  </si>
  <si>
    <t>"VX Até 15mb""Avancado"2000"franquia 250 min + ilimitado oi""Fixo Ilimitado""RetencaoOT"</t>
  </si>
  <si>
    <t>"VX Até 15mb""Avancado"3000"franquia 250 min + ilimitado oi""Fixo Ilimitado""RetencaoOT"</t>
  </si>
  <si>
    <t>"VX Até 15mb""Avancado"5000"franquia 250 min + ilimitado oi""Fixo Ilimitado""RetencaoOT"</t>
  </si>
  <si>
    <t>"VX Até 15mb""Basico"0"franquia 50 min + ilimitado oi""Fixo Ilimitado""RetencaoOT"</t>
  </si>
  <si>
    <t>"VX Até 15mb""Basico"0"franquia 500 min""Fixo Ilimitado""RetencaoOT"</t>
  </si>
  <si>
    <t>"VX Até 15mb""Basico"1000"franquia 50 min + ilimitado oi""Fixo Ilimitado""RetencaoOT"</t>
  </si>
  <si>
    <t>"VX Até 15mb""Basico"1000"franquia 500 min""Fixo Ilimitado""RetencaoOT"</t>
  </si>
  <si>
    <t>"VX Até 15mb""Basico"10000"franquia 50 min + ilimitado oi""Fixo Ilimitado""RetencaoOT"</t>
  </si>
  <si>
    <t>"VX Até 15mb""Basico"10000"franquia 500 min""Fixo Ilimitado""RetencaoOT"</t>
  </si>
  <si>
    <t>"VX Até 15mb""Basico"2000"franquia 50 min + ilimitado oi""Fixo Ilimitado""RetencaoOT"</t>
  </si>
  <si>
    <t>"VX Até 15mb""Basico"2000"franquia 500 min""Fixo Ilimitado""RetencaoOT"</t>
  </si>
  <si>
    <t>"VX Até 15mb""Basico"3000"franquia 50 min + ilimitado oi""Fixo Ilimitado""RetencaoOT"</t>
  </si>
  <si>
    <t>"VX Até 15mb""Basico"3000"franquia 500 min""Fixo Ilimitado""RetencaoOT"</t>
  </si>
  <si>
    <t>"VX Até 15mb""Basico"5000"franquia 50 min + ilimitado oi""Fixo Ilimitado""RetencaoOT"</t>
  </si>
  <si>
    <t>"VX Até 15mb""Basico"5000"franquia 500 min""Fixo Ilimitado""RetencaoOT"</t>
  </si>
  <si>
    <t>"VX Até 15mb""Intermediario"0"franquia 100 min + ilimitado oi""Fixo Ilimitado""RetencaoOT"</t>
  </si>
  <si>
    <t>"VX Até 15mb""Intermediario"0"franquia 1000 min""Fixo Ilimitado""RetencaoOT"</t>
  </si>
  <si>
    <t>"VX Até 15mb""Intermediario"1000"franquia 100 min + ilimitado oi""Fixo Ilimitado""RetencaoOT"</t>
  </si>
  <si>
    <t>"VX Até 15mb""Intermediario"1000"franquia 1000 min""Fixo Ilimitado""RetencaoOT"</t>
  </si>
  <si>
    <t>"VX Até 15mb""Intermediario"10000"franquia 100 min + ilimitado oi""Fixo Ilimitado""RetencaoOT"</t>
  </si>
  <si>
    <t>"VX Até 15mb""Intermediario"2000"franquia 100 min + ilimitado oi""Fixo Ilimitado""RetencaoOT"</t>
  </si>
  <si>
    <t>"VX Até 15mb""Intermediario"2000"franquia 1000 min""Fixo Ilimitado""RetencaoOT"</t>
  </si>
  <si>
    <t>"VX Até 15mb""Intermediario"3000"franquia 100 min + ilimitado oi""Fixo Ilimitado""RetencaoOT"</t>
  </si>
  <si>
    <t>"VX Até 15mb""Intermediario"3000"franquia 1000 min""Fixo Ilimitado""RetencaoOT"</t>
  </si>
  <si>
    <t>"VX Até 15mb""Intermediario"5000"franquia 100 min + ilimitado oi""Fixo Ilimitado""RetencaoOT"</t>
  </si>
  <si>
    <t>"VX Até 15mb""Intermediario"5000"franquia 1000 min""Fixo Ilimitado""RetencaoOT"</t>
  </si>
  <si>
    <t>"VX Até 15mb""Top"0"franquia 500 min + ilimitado oi""Fixo Ilimitado""RetencaoOT"</t>
  </si>
  <si>
    <t>"VX Até 15mb""Top"0"franquia ilimitada""Fixo Ilimitado""RetencaoOT"</t>
  </si>
  <si>
    <t>"VX Até 15mb""Top"1000"franquia 500 min + ilimitado oi""Fixo Ilimitado""RetencaoOT"</t>
  </si>
  <si>
    <t>"VX Até 15mb""Top"1000"franquia ilimitada""Fixo Ilimitado""RetencaoOT"</t>
  </si>
  <si>
    <t>"VX Até 15mb""Top"10000"franquia 500 min + ilimitado oi""Fixo Ilimitado""RetencaoOT"</t>
  </si>
  <si>
    <t>"VX Até 15mb""Top"10000"franquia ilimitada""Fixo Ilimitado""RetencaoOT"</t>
  </si>
  <si>
    <t>"VX Até 15mb""Top"2000"franquia 500 min + ilimitado oi""Fixo Ilimitado""RetencaoOT"</t>
  </si>
  <si>
    <t>"VX Até 15mb""Top"2000"franquia ilimitada""Fixo Ilimitado""RetencaoOT"</t>
  </si>
  <si>
    <t>"VX Até 15mb""Top"3000"franquia 500 min + ilimitado oi""Fixo Ilimitado""RetencaoOT"</t>
  </si>
  <si>
    <t>"VX Até 15mb""Top"3000"franquia ilimitada""Fixo Ilimitado""RetencaoOT"</t>
  </si>
  <si>
    <t>"VX Até 15mb""Top"5000"franquia 500 min + ilimitado oi""Fixo Ilimitado""RetencaoOT"</t>
  </si>
  <si>
    <t>"VX Até 15mb""Top"5000"franquia ilimitada""Fixo Ilimitado""RetencaoOT"</t>
  </si>
  <si>
    <t>"VX Até 25mb"</t>
  </si>
  <si>
    <t>"VX Até 25mb""Avancado"0"franquia 250 min + ilimitado oi""Fixo Ilimitado""RetencaoOT"</t>
  </si>
  <si>
    <t>"VX Até 25mb""Avancado"1000"franquia 250 min + ilimitado oi""Fixo Ilimitado""RetencaoOT"</t>
  </si>
  <si>
    <t>"VX Até 25mb""Avancado"10000"franquia 1000 min""Fixo Ilimitado""RetencaoOT"</t>
  </si>
  <si>
    <t>"VX Até 25mb""Avancado"10000"franquia 250 min + ilimitado oi""Fixo Ilimitado""RetencaoOT"</t>
  </si>
  <si>
    <t>"VX Até 25mb""Avancado"2000"franquia 250 min + ilimitado oi""Fixo Ilimitado""RetencaoOT"</t>
  </si>
  <si>
    <t>"VX Até 25mb""Avancado"3000"franquia 250 min + ilimitado oi""Fixo Ilimitado""RetencaoOT"</t>
  </si>
  <si>
    <t>"VX Até 25mb""Avancado"5000"franquia 250 min + ilimitado oi""Fixo Ilimitado""RetencaoOT"</t>
  </si>
  <si>
    <t>"VX Até 25mb""Basico"0"franquia 50 min + ilimitado oi""Fixo Ilimitado""RetencaoOT"</t>
  </si>
  <si>
    <t>"VX Até 25mb""Basico"0"franquia 500 min""Fixo Ilimitado""RetencaoOT"</t>
  </si>
  <si>
    <t>"VX Até 25mb""Basico"1000"franquia 50 min + ilimitado oi""Fixo Ilimitado""RetencaoOT"</t>
  </si>
  <si>
    <t>"VX Até 25mb""Basico"1000"franquia 500 min""Fixo Ilimitado""RetencaoOT"</t>
  </si>
  <si>
    <t>"VX Até 25mb""Basico"10000"franquia 50 min + ilimitado oi""Fixo Ilimitado""RetencaoOT"</t>
  </si>
  <si>
    <t>"VX Até 25mb""Basico"10000"franquia 500 min""Fixo Ilimitado""RetencaoOT"</t>
  </si>
  <si>
    <t>"VX Até 25mb""Basico"2000"franquia 50 min + ilimitado oi""Fixo Ilimitado""RetencaoOT"</t>
  </si>
  <si>
    <t>"VX Até 25mb""Basico"2000"franquia 500 min""Fixo Ilimitado""RetencaoOT"</t>
  </si>
  <si>
    <t>"VX Até 25mb""Basico"3000"franquia 50 min + ilimitado oi""Fixo Ilimitado""RetencaoOT"</t>
  </si>
  <si>
    <t>"VX Até 25mb""Basico"3000"franquia 500 min""Fixo Ilimitado""RetencaoOT"</t>
  </si>
  <si>
    <t>"VX Até 25mb""Basico"5000"franquia 50 min + ilimitado oi""Fixo Ilimitado""RetencaoOT"</t>
  </si>
  <si>
    <t>"VX Até 25mb""Basico"5000"franquia 500 min""Fixo Ilimitado""RetencaoOT"</t>
  </si>
  <si>
    <t>"VX Até 25mb""Intermediario"0"franquia 100 min + ilimitado oi""Fixo Ilimitado""RetencaoOT"</t>
  </si>
  <si>
    <t>"VX Até 25mb""Intermediario"0"franquia 1000 min""Fixo Ilimitado""RetencaoOT"</t>
  </si>
  <si>
    <t>"VX Até 25mb""Intermediario"1000"franquia 100 min + ilimitado oi""Fixo Ilimitado""RetencaoOT"</t>
  </si>
  <si>
    <t>"VX Até 25mb""Intermediario"1000"franquia 1000 min""Fixo Ilimitado""RetencaoOT"</t>
  </si>
  <si>
    <t>"VX Até 25mb""Intermediario"10000"franquia 100 min + ilimitado oi""Fixo Ilimitado""RetencaoOT"</t>
  </si>
  <si>
    <t>"VX Até 25mb""Intermediario"2000"franquia 100 min + ilimitado oi""Fixo Ilimitado""RetencaoOT"</t>
  </si>
  <si>
    <t>"VX Até 25mb""Intermediario"2000"franquia 1000 min""Fixo Ilimitado""RetencaoOT"</t>
  </si>
  <si>
    <t>"VX Até 25mb""Intermediario"3000"franquia 100 min + ilimitado oi""Fixo Ilimitado""RetencaoOT"</t>
  </si>
  <si>
    <t>"VX Até 25mb""Intermediario"3000"franquia 1000 min""Fixo Ilimitado""RetencaoOT"</t>
  </si>
  <si>
    <t>"VX Até 25mb""Intermediario"5000"franquia 100 min + ilimitado oi""Fixo Ilimitado""RetencaoOT"</t>
  </si>
  <si>
    <t>"VX Até 25mb""Intermediario"5000"franquia 1000 min""Fixo Ilimitado""RetencaoOT"</t>
  </si>
  <si>
    <t>"VX Até 25mb""Top"0"franquia 500 min + ilimitado oi""Fixo Ilimitado""RetencaoOT"</t>
  </si>
  <si>
    <t>"VX Até 25mb""Top"0"franquia ilimitada""Fixo Ilimitado""RetencaoOT"</t>
  </si>
  <si>
    <t>"VX Até 25mb""Top"1000"franquia 500 min + ilimitado oi""Fixo Ilimitado""RetencaoOT"</t>
  </si>
  <si>
    <t>"VX Até 25mb""Top"1000"franquia ilimitada""Fixo Ilimitado""RetencaoOT"</t>
  </si>
  <si>
    <t>"VX Até 25mb""Top"10000"franquia 500 min + ilimitado oi""Fixo Ilimitado""RetencaoOT"</t>
  </si>
  <si>
    <t>"VX Até 25mb""Top"10000"franquia ilimitada""Fixo Ilimitado""RetencaoOT"</t>
  </si>
  <si>
    <t>"VX Até 25mb""Top"2000"franquia 500 min + ilimitado oi""Fixo Ilimitado""RetencaoOT"</t>
  </si>
  <si>
    <t>"VX Até 25mb""Top"2000"franquia ilimitada""Fixo Ilimitado""RetencaoOT"</t>
  </si>
  <si>
    <t>"VX Até 25mb""Top"3000"franquia 500 min + ilimitado oi""Fixo Ilimitado""RetencaoOT"</t>
  </si>
  <si>
    <t>"VX Até 25mb""Top"3000"franquia ilimitada""Fixo Ilimitado""RetencaoOT"</t>
  </si>
  <si>
    <t>"VX Até 25mb""Top"5000"franquia 500 min + ilimitado oi""Fixo Ilimitado""RetencaoOT"</t>
  </si>
  <si>
    <t>"VX Até 25mb""Top"5000"franquia ilimitada""Fixo Ilimitado""RetencaoOT"</t>
  </si>
  <si>
    <t>"VX Até 2mb"</t>
  </si>
  <si>
    <t>"VX Até 2mb""Avancado"0"franquia 250 min + ilimitado oi""Fixo Ilimitado""RetencaoOT"</t>
  </si>
  <si>
    <t>"VX Até 2mb""Avancado"1000"franquia 250 min + ilimitado oi""Fixo Ilimitado""RetencaoOT"</t>
  </si>
  <si>
    <t>"VX Até 2mb""Avancado"10000"franquia 1000 min""Fixo Ilimitado""RetencaoOT"</t>
  </si>
  <si>
    <t>"VX Até 2mb""Avancado"10000"franquia 250 min + ilimitado oi""Fixo Ilimitado""RetencaoOT"</t>
  </si>
  <si>
    <t>"VX Até 2mb""Avancado"2000"franquia 250 min + ilimitado oi""Fixo Ilimitado""RetencaoOT"</t>
  </si>
  <si>
    <t>"VX Até 2mb""Avancado"3000"franquia 250 min + ilimitado oi""Fixo Ilimitado""RetencaoOT"</t>
  </si>
  <si>
    <t>"VX Até 2mb""Avancado"5000"franquia 250 min + ilimitado oi""Fixo Ilimitado""RetencaoOT"</t>
  </si>
  <si>
    <t>"VX Até 2mb""Basico"0"franquia 50 min + ilimitado oi""Fixo Ilimitado""RetencaoOT"</t>
  </si>
  <si>
    <t>"VX Até 2mb""Basico"0"franquia 500 min""Fixo Ilimitado""RetencaoOT"</t>
  </si>
  <si>
    <t>"VX Até 2mb""Basico"1000"franquia 50 min + ilimitado oi""Fixo Ilimitado""RetencaoOT"</t>
  </si>
  <si>
    <t>"VX Até 2mb""Basico"1000"franquia 500 min""Fixo Ilimitado""RetencaoOT"</t>
  </si>
  <si>
    <t>"VX Até 2mb""Basico"10000"franquia 50 min + ilimitado oi""Fixo Ilimitado""RetencaoOT"</t>
  </si>
  <si>
    <t>"VX Até 2mb""Basico"10000"franquia 500 min""Fixo Ilimitado""RetencaoOT"</t>
  </si>
  <si>
    <t>"VX Até 2mb""Basico"2000"franquia 50 min + ilimitado oi""Fixo Ilimitado""RetencaoOT"</t>
  </si>
  <si>
    <t>"VX Até 2mb""Basico"2000"franquia 500 min""Fixo Ilimitado""RetencaoOT"</t>
  </si>
  <si>
    <t>"VX Até 2mb""Basico"3000"franquia 50 min + ilimitado oi""Fixo Ilimitado""RetencaoOT"</t>
  </si>
  <si>
    <t>"VX Até 2mb""Basico"3000"franquia 500 min""Fixo Ilimitado""RetencaoOT"</t>
  </si>
  <si>
    <t>"VX Até 2mb""Basico"5000"franquia 50 min + ilimitado oi""Fixo Ilimitado""RetencaoOT"</t>
  </si>
  <si>
    <t>"VX Até 2mb""Basico"5000"franquia 500 min""Fixo Ilimitado""RetencaoOT"</t>
  </si>
  <si>
    <t>"VX Até 2mb""Intermediario"0"franquia 100 min + ilimitado oi""Fixo Ilimitado""RetencaoOT"</t>
  </si>
  <si>
    <t>"VX Até 2mb""Intermediario"0"franquia 1000 min""Fixo Ilimitado""RetencaoOT"</t>
  </si>
  <si>
    <t>"VX Até 2mb""Intermediario"1000"franquia 100 min + ilimitado oi""Fixo Ilimitado""RetencaoOT"</t>
  </si>
  <si>
    <t>"VX Até 2mb""Intermediario"1000"franquia 1000 min""Fixo Ilimitado""RetencaoOT"</t>
  </si>
  <si>
    <t>"VX Até 2mb""Intermediario"10000"franquia 100 min + ilimitado oi""Fixo Ilimitado""RetencaoOT"</t>
  </si>
  <si>
    <t>"VX Até 2mb""Intermediario"2000"franquia 100 min + ilimitado oi""Fixo Ilimitado""RetencaoOT"</t>
  </si>
  <si>
    <t>"VX Até 2mb""Intermediario"2000"franquia 1000 min""Fixo Ilimitado""RetencaoOT"</t>
  </si>
  <si>
    <t>"VX Até 2mb""Intermediario"3000"franquia 100 min + ilimitado oi""Fixo Ilimitado""RetencaoOT"</t>
  </si>
  <si>
    <t>"VX Até 2mb""Intermediario"3000"franquia 1000 min""Fixo Ilimitado""RetencaoOT"</t>
  </si>
  <si>
    <t>"VX Até 2mb""Intermediario"5000"franquia 100 min + ilimitado oi""Fixo Ilimitado""RetencaoOT"</t>
  </si>
  <si>
    <t>"VX Até 2mb""Intermediario"5000"franquia 1000 min""Fixo Ilimitado""RetencaoOT"</t>
  </si>
  <si>
    <t>"VX Até 2mb""Top"0"franquia 500 min + ilimitado oi""Fixo Ilimitado""RetencaoOT"</t>
  </si>
  <si>
    <t>"VX Até 2mb""Top"0"franquia ilimitada""Fixo Ilimitado""RetencaoOT"</t>
  </si>
  <si>
    <t>"VX Até 2mb""Top"1000"franquia 500 min + ilimitado oi""Fixo Ilimitado""RetencaoOT"</t>
  </si>
  <si>
    <t>"VX Até 2mb""Top"1000"franquia ilimitada""Fixo Ilimitado""RetencaoOT"</t>
  </si>
  <si>
    <t>"VX Até 2mb""Top"10000"franquia 500 min + ilimitado oi""Fixo Ilimitado""RetencaoOT"</t>
  </si>
  <si>
    <t>"VX Até 2mb""Top"10000"franquia ilimitada""Fixo Ilimitado""RetencaoOT"</t>
  </si>
  <si>
    <t>"VX Até 2mb""Top"2000"franquia 500 min + ilimitado oi""Fixo Ilimitado""RetencaoOT"</t>
  </si>
  <si>
    <t>"VX Até 2mb""Top"2000"franquia ilimitada""Fixo Ilimitado""RetencaoOT"</t>
  </si>
  <si>
    <t>"VX Até 2mb""Top"3000"franquia 500 min + ilimitado oi""Fixo Ilimitado""RetencaoOT"</t>
  </si>
  <si>
    <t>"VX Até 2mb""Top"3000"franquia ilimitada""Fixo Ilimitado""RetencaoOT"</t>
  </si>
  <si>
    <t>"VX Até 2mb""Top"5000"franquia 500 min + ilimitado oi""Fixo Ilimitado""RetencaoOT"</t>
  </si>
  <si>
    <t>"VX Até 2mb""Top"5000"franquia ilimitada""Fixo Ilimitado""RetencaoOT"</t>
  </si>
  <si>
    <t>Oi Total Fixo + Pós Conectado Mais + Banda LargaN2MG</t>
  </si>
  <si>
    <t>Portfolio</t>
  </si>
  <si>
    <t>Estratégia</t>
  </si>
  <si>
    <t>Elegibilidade</t>
  </si>
  <si>
    <t>Oi Vende</t>
  </si>
  <si>
    <t>Canais</t>
  </si>
  <si>
    <t>Campanha</t>
  </si>
  <si>
    <t>Data</t>
  </si>
  <si>
    <t>Configurações da Campanha</t>
  </si>
  <si>
    <t>Regras de Campanha</t>
  </si>
  <si>
    <t>Configurações da Oferta</t>
  </si>
  <si>
    <t>Assinatura Velox 300Kb (PCS-30874g)
R$ 96,93</t>
  </si>
  <si>
    <t>Assinatura Velox 600Kb (PCS-30577g)
R$ 96,93</t>
  </si>
  <si>
    <t>Assinatura Velox 1Mb (PCS-30604g)
R$ 96,93</t>
  </si>
  <si>
    <t>Assinatura Velox 2Mb (PCS-30631g)
R$ 98,26</t>
  </si>
  <si>
    <t>Assinatura Velox 5Mb (PCS-30658g)
R$ 112,31</t>
  </si>
  <si>
    <t>Assinatura Velox 10Mb (PCS-30685g)
R$ 126,34</t>
  </si>
  <si>
    <t>Assinatura Velox 15Mb (PCS-30712g)
R$ 14,38</t>
  </si>
  <si>
    <t>Assinatura Velox 20Mb (PCS-30739g)
R$ 210,58</t>
  </si>
  <si>
    <t>Assinatura Velox 25Mb (PCS-30766g)
R$ 280,77</t>
  </si>
  <si>
    <t>Assinatura Velox 30Mb (PCS-30793g)
R$ 280,77</t>
  </si>
  <si>
    <t>Assinatura Velox 35Mb (PCS-3820g)
R$ 280,77</t>
  </si>
  <si>
    <t>Oi Internet Móvel Substituta 1GB (PCS-21448p2)
R$ 127,9</t>
  </si>
  <si>
    <t>Benefício SVA Indeterminado 
R$ 21,43</t>
  </si>
  <si>
    <t>Preço Móvel</t>
  </si>
  <si>
    <t>Preço Dependente</t>
  </si>
  <si>
    <t>Dados para Celular</t>
  </si>
  <si>
    <t>Oi Internet pra Celular 1GB (PCS-10357)
R$ 65,68</t>
  </si>
  <si>
    <t>Oi Internet pra Celular 2GB (PCS-813565)
R$ 37,95</t>
  </si>
  <si>
    <t>Oi Internet pra Celular 3GB (PCS-7171B)
R$ 98,15</t>
  </si>
  <si>
    <t>Oi Internet pra Celular 5GB (PCS-51793o08)
R$ 142,15</t>
  </si>
  <si>
    <t>Oi Internet pra Celular 10GB (PCS-7171A)
R$ 196,31</t>
  </si>
  <si>
    <t>SVA Dados</t>
  </si>
  <si>
    <t>Aparelhos</t>
  </si>
  <si>
    <t>Multa</t>
  </si>
  <si>
    <t>Benefícios de Minutos/SMS</t>
  </si>
  <si>
    <t>Chip Alone</t>
  </si>
  <si>
    <t>TOTAIS</t>
  </si>
  <si>
    <t>Campos de uso livre</t>
  </si>
  <si>
    <t>chave</t>
  </si>
  <si>
    <t>Portfolio
(linguagem comercial)</t>
  </si>
  <si>
    <t>Estratégia 
(aquisição, retenção ou Oi Pontos)</t>
  </si>
  <si>
    <t>Cliente Elegivel</t>
  </si>
  <si>
    <t>Visível no Oi Vende?</t>
  </si>
  <si>
    <t>Oi BSIM R1</t>
  </si>
  <si>
    <t>Oi BSIM R2</t>
  </si>
  <si>
    <t>Atendimento</t>
  </si>
  <si>
    <t>BO Atendimento</t>
  </si>
  <si>
    <t>Ouvidoria</t>
  </si>
  <si>
    <t>Auditoria de Vendas</t>
  </si>
  <si>
    <t>BO Contratos</t>
  </si>
  <si>
    <t>Hotline</t>
  </si>
  <si>
    <t>BO Hotline</t>
  </si>
  <si>
    <t>Faranqua Alto Valor</t>
  </si>
  <si>
    <t>Franquia Oi Atende</t>
  </si>
  <si>
    <t>Agex</t>
  </si>
  <si>
    <t>Agex Simples</t>
  </si>
  <si>
    <t>Lojas Próprias</t>
  </si>
  <si>
    <t>Pap</t>
  </si>
  <si>
    <t>Televendas Ativo 3P RES</t>
  </si>
  <si>
    <t>Televendas Ativo 4P/ 3P Móvel</t>
  </si>
  <si>
    <t>Televendas Receptivo 3P RES</t>
  </si>
  <si>
    <t>Televendas Receptivo 4P/ 3P MÓVEL</t>
  </si>
  <si>
    <t>Teleagentes</t>
  </si>
  <si>
    <t>Teleagentes 4P</t>
  </si>
  <si>
    <t>Web</t>
  </si>
  <si>
    <t>Retenção</t>
  </si>
  <si>
    <t>BO Retenção</t>
  </si>
  <si>
    <t>Cobrança (Novo!)</t>
  </si>
  <si>
    <t>Ativo de reversão (Novo!)</t>
  </si>
  <si>
    <t>Ilha de loja (Novo!)</t>
  </si>
  <si>
    <t>Portabilidade (Novo!)</t>
  </si>
  <si>
    <t>Blindagem Oi ToTal</t>
  </si>
  <si>
    <t>Blindagem</t>
  </si>
  <si>
    <t>Ilha de Migração</t>
  </si>
  <si>
    <t>Rentabilização</t>
  </si>
  <si>
    <t>Procon</t>
  </si>
  <si>
    <t>JEC</t>
  </si>
  <si>
    <t>BO Oi Pontos</t>
  </si>
  <si>
    <t>x</t>
  </si>
  <si>
    <t>Operações Especiais Retenção (Propenso e Ativo Reversão)</t>
  </si>
  <si>
    <t>PDV's específicos</t>
  </si>
  <si>
    <t>Nome da campanha</t>
  </si>
  <si>
    <t>Objetivo da Campanha</t>
  </si>
  <si>
    <t>Resumo da Campanha</t>
  </si>
  <si>
    <t xml:space="preserve">Data inicio </t>
  </si>
  <si>
    <t>Data fim</t>
  </si>
  <si>
    <t>Localidade</t>
  </si>
  <si>
    <t>Filial</t>
  </si>
  <si>
    <t>DDD's</t>
  </si>
  <si>
    <t>Unidade de Negócio</t>
  </si>
  <si>
    <t>nº Maximo de oportunidades</t>
  </si>
  <si>
    <t>Nº de adesões esperadas</t>
  </si>
  <si>
    <t>Publico  Alvo</t>
  </si>
  <si>
    <t>Campanha
Subsidiada</t>
  </si>
  <si>
    <t>DACC</t>
  </si>
  <si>
    <t>CSP</t>
  </si>
  <si>
    <t>Nome Oferta</t>
  </si>
  <si>
    <t>Plano Voz 
(campo obrigatório)</t>
  </si>
  <si>
    <t>Código
SBL</t>
  </si>
  <si>
    <t>Comercial</t>
  </si>
  <si>
    <t>% Desc Ajust</t>
  </si>
  <si>
    <t>Código</t>
  </si>
  <si>
    <t>Conteúdo</t>
  </si>
  <si>
    <t>Código 
Conteúdo</t>
  </si>
  <si>
    <t>Comercial/
Tratamento</t>
  </si>
  <si>
    <t>% Desc</t>
  </si>
  <si>
    <t>Duração
Meses</t>
  </si>
  <si>
    <t>% Desc
(ind)</t>
  </si>
  <si>
    <t>Comercial SVA</t>
  </si>
  <si>
    <t>Gratuidade?</t>
  </si>
  <si>
    <t xml:space="preserve">
Duração
Meses</t>
  </si>
  <si>
    <t>Arbor</t>
  </si>
  <si>
    <t>Assinatura Titular</t>
  </si>
  <si>
    <t>Desconto Ass. Titular</t>
  </si>
  <si>
    <t>Nome Benefício</t>
  </si>
  <si>
    <t>Comercial (Franquia+Ass) MÓVEL</t>
  </si>
  <si>
    <t>Assinatura dependente</t>
  </si>
  <si>
    <t>Desconto Ass. DEP</t>
  </si>
  <si>
    <t>Intragrupo</t>
  </si>
  <si>
    <t>Desconto Intragrupo</t>
  </si>
  <si>
    <t xml:space="preserve">
Regra da Oferta
Dados para Celular</t>
  </si>
  <si>
    <t>Pincipal (Titular)</t>
  </si>
  <si>
    <t xml:space="preserve">
% Desc
(ind)</t>
  </si>
  <si>
    <t>Aparelhos?
Sim / Não</t>
  </si>
  <si>
    <t>Códigos e nomes dos aparelhos a serem cadastrados (copiar numa única célula os codigos e nomes)</t>
  </si>
  <si>
    <t>Sim/ Não</t>
  </si>
  <si>
    <t>Tipo
Benefício/ Aparelho/ Oi Pontos</t>
  </si>
  <si>
    <t>Valor da multa</t>
  </si>
  <si>
    <t>Duração (meses)</t>
  </si>
  <si>
    <t>Benefício que gerou a fidelização</t>
  </si>
  <si>
    <t>Código Benefício que gerou Fidelização</t>
  </si>
  <si>
    <t xml:space="preserve">ELEMENTO DE MULTA </t>
  </si>
  <si>
    <t>Tipo do benefício</t>
  </si>
  <si>
    <t>Nome do benefício</t>
  </si>
  <si>
    <t>Elementos</t>
  </si>
  <si>
    <r>
      <rPr>
        <b/>
        <sz val="8"/>
        <rFont val="Calibri"/>
        <family val="2"/>
        <scheme val="minor"/>
      </rPr>
      <t xml:space="preserve">[Fixo]
[BL 10Mbps]
</t>
    </r>
    <r>
      <rPr>
        <b/>
        <sz val="8"/>
        <rFont val="Calibri"/>
        <family val="2"/>
        <scheme val="minor"/>
      </rPr>
      <t>[Móvel]
[Dados]</t>
    </r>
  </si>
  <si>
    <t>Livre 1</t>
  </si>
  <si>
    <t>Livre 2</t>
  </si>
  <si>
    <t>NIVEL</t>
  </si>
  <si>
    <t>SVA CAP</t>
  </si>
  <si>
    <t>SVA RETENÇÃO</t>
  </si>
  <si>
    <t>DESCONTO</t>
  </si>
  <si>
    <t>Livre 7</t>
  </si>
  <si>
    <t>Livre 8</t>
  </si>
  <si>
    <t>Livre 9</t>
  </si>
  <si>
    <t>Livre 10</t>
  </si>
  <si>
    <t>dif</t>
  </si>
  <si>
    <t>Linha</t>
  </si>
  <si>
    <t>Mensagem de Erro</t>
  </si>
  <si>
    <t>Oi Total</t>
  </si>
  <si>
    <t>Novos e Atuais</t>
  </si>
  <si>
    <t>Não</t>
  </si>
  <si>
    <t>X</t>
  </si>
  <si>
    <t>OT_SET17_RET_CONEC_137_P800_ILIMOI_BL2</t>
  </si>
  <si>
    <t>Vender OI Total com Fidelidade F+BL+P</t>
  </si>
  <si>
    <t>Produto Fixo + Banda Larga + Pós + Dados com fidelização</t>
  </si>
  <si>
    <t>20. Oi Total</t>
  </si>
  <si>
    <t>Varejo</t>
  </si>
  <si>
    <t>Campanha Restrita</t>
  </si>
  <si>
    <t>Sim</t>
  </si>
  <si>
    <t>Oi Total Fixo + Pós 800 + Banda Larga</t>
  </si>
  <si>
    <t>MKT-1-9825601270</t>
  </si>
  <si>
    <t>0T0T_PAI17_RET_ASSINATURA_MÓVEL_RS15.00.</t>
  </si>
  <si>
    <t>MKT-1-9993306541</t>
  </si>
  <si>
    <t>Benefício</t>
  </si>
  <si>
    <t>Oi benefício fidelização Multiprodutos</t>
  </si>
  <si>
    <t>LD + VC Oi</t>
  </si>
  <si>
    <t>0T0T_MIN_LDN_270000</t>
  </si>
  <si>
    <t>MKT-1-8611306447</t>
  </si>
  <si>
    <t>SMS</t>
  </si>
  <si>
    <t>0T0T_SMS_50000</t>
  </si>
  <si>
    <t>MKT-1-8269296658</t>
  </si>
  <si>
    <t>PCS-SBL11111</t>
  </si>
  <si>
    <t>MG</t>
  </si>
  <si>
    <t>N1</t>
  </si>
  <si>
    <t>Erro:  Linha 139</t>
  </si>
  <si>
    <t>Franquia minutos não prevista</t>
  </si>
  <si>
    <t>OT_SET17_RET_CONEC_138_P800_ILIMOI_BL5</t>
  </si>
  <si>
    <t>Tratamento</t>
  </si>
  <si>
    <t>MKT-1-9825601765</t>
  </si>
  <si>
    <t>Erro:  Linha 140</t>
  </si>
  <si>
    <t>OT_SET17_RET_CONEC_139_P800_ILIMOI_1GB_BL2</t>
  </si>
  <si>
    <t>Exige pelo menos um Pacote de dados</t>
  </si>
  <si>
    <t>1GB</t>
  </si>
  <si>
    <t>MKT-1-10026767331</t>
  </si>
  <si>
    <t>Erro:  Linha 141</t>
  </si>
  <si>
    <t>OT_SET17_RET_CONEC_140_P800_ILIMOI_1GB_BL5</t>
  </si>
  <si>
    <t>Erro:  Linha 142</t>
  </si>
  <si>
    <t>OT_SET17_RET_CONEC_141_P800_ILIMOI_2GB_BL2</t>
  </si>
  <si>
    <t>2GB</t>
  </si>
  <si>
    <t>Erro:  Linha 143</t>
  </si>
  <si>
    <t>OT_SET17_RET_CONEC_142_P800_ILIMOI_2GB_BL5</t>
  </si>
  <si>
    <t>Erro:  Linha 144</t>
  </si>
  <si>
    <t>OT_SET17_RET_CONEC_143_P800_ILIMOI_3GB_BL2</t>
  </si>
  <si>
    <t>3GB</t>
  </si>
  <si>
    <t>Erro:  Linha 145</t>
  </si>
  <si>
    <t>OT_SET17_RET_CONEC_144_P800_ILIMOI_3GB_BL5</t>
  </si>
  <si>
    <t>Erro:  Linha 146</t>
  </si>
  <si>
    <t>OT_SET17_RET_CONEC_145_P800_ILIMOI_5GB_BL2</t>
  </si>
  <si>
    <t>5GB</t>
  </si>
  <si>
    <t>MKT-1-10026709011</t>
  </si>
  <si>
    <t>Erro:  Linha 147</t>
  </si>
  <si>
    <t>OT_SET17_RET_CONEC_146_P800_ILIMOI_5GB_BL5</t>
  </si>
  <si>
    <t>Erro:  Linha 148</t>
  </si>
  <si>
    <t>OT_SET17_RET_CONEC_147_P800_ILIMOI_10GB_BL2</t>
  </si>
  <si>
    <t>10GB</t>
  </si>
  <si>
    <t>Erro:  Linha 149</t>
  </si>
  <si>
    <t>OT_SET17_RET_CONEC_148_P800_ILIMOI_10GB_BL5</t>
  </si>
  <si>
    <t>Erro:  Linha 150</t>
  </si>
  <si>
    <t>OT_SET17_RET_CONEC_281_P800_ILIMOI_BL2</t>
  </si>
  <si>
    <t>N2</t>
  </si>
  <si>
    <t>Erro:  Linha 227</t>
  </si>
  <si>
    <t>OT_SET17_RET_CONEC_282_P800_ILIMOI_BL5</t>
  </si>
  <si>
    <t>Erro:  Linha 228</t>
  </si>
  <si>
    <t>OT_SET17_RET_CONEC_283_P800_ILIMOI_1GB_BL2</t>
  </si>
  <si>
    <t>Erro:  Linha 229</t>
  </si>
  <si>
    <t>OT_SET17_RET_CONEC_284_P800_ILIMOI_1GB_BL5</t>
  </si>
  <si>
    <t>Erro:  Linha 230</t>
  </si>
  <si>
    <t>OT_SET17_RET_CONEC_285_P800_ILIMOI_2GB_BL2</t>
  </si>
  <si>
    <t>Erro:  Linha 231</t>
  </si>
  <si>
    <t>OT_SET17_RET_CONEC_286_P800_ILIMOI_2GB_BL5</t>
  </si>
  <si>
    <t>Erro:  Linha 232</t>
  </si>
  <si>
    <t>OT_SET17_RET_CONEC_287_P800_ILIMOI_3GB_BL2</t>
  </si>
  <si>
    <t>Erro:  Linha 233</t>
  </si>
  <si>
    <t>OT_SET17_RET_CONEC_288_P800_ILIMOI_3GB_BL5</t>
  </si>
  <si>
    <t>Erro:  Linha 234</t>
  </si>
  <si>
    <t>OT_SET17_RET_CONEC_289_P800_ILIMOI_5GB_BL2</t>
  </si>
  <si>
    <t>Erro:  Linha 235</t>
  </si>
  <si>
    <t>OT_SET17_RET_CONEC_290_P800_ILIMOI_5GB_BL5</t>
  </si>
  <si>
    <t>Erro:  Linha 236</t>
  </si>
  <si>
    <t>OT_SET17_RET_CONEC_291_P800_ILIMOI_10GB_BL2</t>
  </si>
  <si>
    <t>Erro:  Linha 237</t>
  </si>
  <si>
    <t>OT_SET17_RET_CONEC_292_P800_ILIMOI_10GB_BL5</t>
  </si>
  <si>
    <t>Erro:  Linha 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</si>
</sst>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R$&quot;* #,##0.00_);_(&quot;R$&quot;* \(#,##0.00\);_(&quot;R$&quot;* &quot;-&quot;??_);_(@_)"/>
    <numFmt numFmtId="164" formatCode="_-[$R$-416]\ * #,##0.00_-;\-[$R$-416]\ * #,##0.00_-;_-[$R$-416]\ * &quot;-&quot;??_-;_-@_-"/>
    <numFmt numFmtId="165" formatCode="#,##0_ ;\-#,##0\ 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671B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B81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auto="1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auto="1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5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4" borderId="0" xfId="0" applyNumberFormat="1" applyFill="1" applyProtection="1">
      <protection locked="0"/>
    </xf>
    <xf numFmtId="0" fontId="0" fillId="4" borderId="0" xfId="0" applyFill="1"/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5" borderId="5" xfId="0" applyFont="1" applyFill="1" applyBorder="1" applyAlignment="1" applyProtection="1">
      <alignment horizontal="center" vertical="center" wrapText="1"/>
      <protection hidden="1"/>
    </xf>
    <xf numFmtId="0" fontId="4" fillId="5" borderId="5" xfId="0" applyFont="1" applyFill="1" applyBorder="1" applyAlignment="1" applyProtection="1">
      <alignment horizontal="center" vertical="center"/>
      <protection hidden="1"/>
    </xf>
    <xf numFmtId="0" fontId="4" fillId="5" borderId="6" xfId="0" applyFont="1" applyFill="1" applyBorder="1" applyAlignment="1" applyProtection="1">
      <alignment horizontal="center" vertical="center" wrapText="1"/>
      <protection hidden="1"/>
    </xf>
    <xf numFmtId="0" fontId="4" fillId="5" borderId="7" xfId="0" applyFont="1" applyFill="1" applyBorder="1" applyAlignment="1" applyProtection="1">
      <alignment horizontal="center" vertical="center" wrapText="1"/>
      <protection hidden="1"/>
    </xf>
    <xf numFmtId="0" fontId="4" fillId="5" borderId="8" xfId="0" applyFont="1" applyFill="1" applyBorder="1" applyAlignment="1" applyProtection="1">
      <alignment horizontal="center" vertical="center"/>
      <protection hidden="1"/>
    </xf>
    <xf numFmtId="0" fontId="4" fillId="6" borderId="9" xfId="0" applyFont="1" applyFill="1" applyBorder="1" applyAlignment="1" applyProtection="1">
      <alignment horizontal="center" vertical="center" wrapText="1"/>
      <protection hidden="1"/>
    </xf>
    <xf numFmtId="0" fontId="4" fillId="6" borderId="10" xfId="0" applyFont="1" applyFill="1" applyBorder="1" applyAlignment="1" applyProtection="1">
      <alignment horizontal="center" vertical="center" wrapText="1"/>
      <protection hidden="1"/>
    </xf>
    <xf numFmtId="0" fontId="4" fillId="6" borderId="11" xfId="0" applyFont="1" applyFill="1" applyBorder="1" applyAlignment="1" applyProtection="1">
      <alignment horizontal="center" vertical="center" wrapText="1"/>
      <protection hidden="1"/>
    </xf>
    <xf numFmtId="0" fontId="4" fillId="6" borderId="12" xfId="0" applyFont="1" applyFill="1" applyBorder="1" applyAlignment="1" applyProtection="1">
      <alignment horizontal="center" vertical="center" wrapText="1"/>
      <protection hidden="1"/>
    </xf>
    <xf numFmtId="0" fontId="4" fillId="6" borderId="13" xfId="0" applyFont="1" applyFill="1" applyBorder="1" applyAlignment="1" applyProtection="1">
      <alignment horizontal="center" vertical="center" wrapText="1"/>
      <protection hidden="1"/>
    </xf>
    <xf numFmtId="0" fontId="4" fillId="6" borderId="14" xfId="0" applyFont="1" applyFill="1" applyBorder="1" applyAlignment="1" applyProtection="1">
      <alignment horizontal="center" vertical="center" wrapText="1"/>
      <protection hidden="1"/>
    </xf>
    <xf numFmtId="0" fontId="4" fillId="6" borderId="6" xfId="0" applyFont="1" applyFill="1" applyBorder="1" applyAlignment="1" applyProtection="1">
      <alignment horizontal="center" vertical="center" wrapText="1"/>
      <protection hidden="1"/>
    </xf>
    <xf numFmtId="0" fontId="4" fillId="6" borderId="7" xfId="0" applyFont="1" applyFill="1" applyBorder="1" applyAlignment="1" applyProtection="1">
      <alignment horizontal="center" vertical="center" wrapText="1"/>
      <protection hidden="1"/>
    </xf>
    <xf numFmtId="0" fontId="4" fillId="6" borderId="8" xfId="0" applyFont="1" applyFill="1" applyBorder="1" applyAlignment="1" applyProtection="1">
      <alignment horizontal="center" vertical="center" wrapText="1"/>
      <protection hidden="1"/>
    </xf>
    <xf numFmtId="0" fontId="5" fillId="7" borderId="12" xfId="0" applyFont="1" applyFill="1" applyBorder="1" applyAlignment="1" applyProtection="1">
      <alignment horizontal="center" vertical="center" wrapText="1"/>
      <protection hidden="1"/>
    </xf>
    <xf numFmtId="0" fontId="5" fillId="7" borderId="13" xfId="0" applyFont="1" applyFill="1" applyBorder="1" applyAlignment="1" applyProtection="1">
      <alignment horizontal="center" vertical="center" wrapText="1"/>
      <protection hidden="1"/>
    </xf>
    <xf numFmtId="0" fontId="5" fillId="7" borderId="14" xfId="0" applyFont="1" applyFill="1" applyBorder="1" applyAlignment="1" applyProtection="1">
      <alignment horizontal="center" vertical="center" wrapText="1"/>
      <protection hidden="1"/>
    </xf>
    <xf numFmtId="0" fontId="6" fillId="8" borderId="12" xfId="0" applyFont="1" applyFill="1" applyBorder="1" applyAlignment="1" applyProtection="1">
      <alignment horizontal="center" vertical="center" wrapText="1"/>
      <protection hidden="1"/>
    </xf>
    <xf numFmtId="0" fontId="6" fillId="8" borderId="13" xfId="0" applyFont="1" applyFill="1" applyBorder="1" applyAlignment="1" applyProtection="1">
      <alignment horizontal="center" vertical="center" wrapText="1"/>
      <protection hidden="1"/>
    </xf>
    <xf numFmtId="0" fontId="6" fillId="8" borderId="6" xfId="0" applyFont="1" applyFill="1" applyBorder="1" applyAlignment="1" applyProtection="1">
      <alignment horizontal="center" vertical="center" wrapText="1"/>
      <protection hidden="1"/>
    </xf>
    <xf numFmtId="0" fontId="6" fillId="8" borderId="7" xfId="0" applyFont="1" applyFill="1" applyBorder="1" applyAlignment="1" applyProtection="1">
      <alignment horizontal="center" vertical="center" wrapText="1"/>
      <protection hidden="1"/>
    </xf>
    <xf numFmtId="0" fontId="6" fillId="8" borderId="8" xfId="0" applyFont="1" applyFill="1" applyBorder="1" applyAlignment="1" applyProtection="1">
      <alignment horizontal="center" vertical="center" wrapText="1"/>
      <protection hidden="1"/>
    </xf>
    <xf numFmtId="0" fontId="6" fillId="8" borderId="15" xfId="0" applyFont="1" applyFill="1" applyBorder="1" applyAlignment="1" applyProtection="1">
      <alignment horizontal="center" vertical="center" wrapText="1"/>
      <protection hidden="1"/>
    </xf>
    <xf numFmtId="0" fontId="6" fillId="8" borderId="14" xfId="0" applyFont="1" applyFill="1" applyBorder="1" applyAlignment="1" applyProtection="1">
      <alignment horizontal="center" vertical="center" wrapText="1"/>
      <protection hidden="1"/>
    </xf>
    <xf numFmtId="0" fontId="7" fillId="8" borderId="12" xfId="0" applyFont="1" applyFill="1" applyBorder="1" applyAlignment="1" applyProtection="1">
      <alignment horizontal="center" vertical="center" wrapText="1"/>
      <protection hidden="1"/>
    </xf>
    <xf numFmtId="0" fontId="7" fillId="8" borderId="13" xfId="0" applyFont="1" applyFill="1" applyBorder="1" applyAlignment="1" applyProtection="1">
      <alignment horizontal="center" vertical="center" wrapText="1"/>
      <protection hidden="1"/>
    </xf>
    <xf numFmtId="0" fontId="7" fillId="8" borderId="14" xfId="0" applyFont="1" applyFill="1" applyBorder="1" applyAlignment="1" applyProtection="1">
      <alignment horizontal="center" vertical="center" wrapText="1"/>
      <protection hidden="1"/>
    </xf>
    <xf numFmtId="0" fontId="7" fillId="8" borderId="16" xfId="0" applyFont="1" applyFill="1" applyBorder="1" applyAlignment="1" applyProtection="1">
      <alignment horizontal="center" vertical="center" wrapText="1"/>
      <protection hidden="1"/>
    </xf>
    <xf numFmtId="0" fontId="7" fillId="8" borderId="17" xfId="0" applyFont="1" applyFill="1" applyBorder="1" applyAlignment="1" applyProtection="1">
      <alignment horizontal="center" vertical="center" wrapText="1"/>
      <protection hidden="1"/>
    </xf>
    <xf numFmtId="0" fontId="7" fillId="8" borderId="6" xfId="0" applyFont="1" applyFill="1" applyBorder="1" applyAlignment="1" applyProtection="1">
      <alignment horizontal="center" vertical="center"/>
      <protection hidden="1"/>
    </xf>
    <xf numFmtId="0" fontId="7" fillId="8" borderId="8" xfId="0" applyFont="1" applyFill="1" applyBorder="1" applyAlignment="1" applyProtection="1">
      <alignment horizontal="center"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4" fillId="5" borderId="7" xfId="0" applyFont="1" applyFill="1" applyBorder="1" applyAlignment="1" applyProtection="1">
      <alignment horizontal="center" vertical="center"/>
      <protection hidden="1"/>
    </xf>
    <xf numFmtId="0" fontId="4" fillId="5" borderId="6" xfId="0" applyFont="1" applyFill="1" applyBorder="1" applyAlignment="1" applyProtection="1">
      <alignment horizontal="center" vertical="center"/>
      <protection hidden="1"/>
    </xf>
    <xf numFmtId="0" fontId="4" fillId="9" borderId="18" xfId="0" applyFont="1" applyFill="1" applyBorder="1" applyAlignment="1" applyProtection="1">
      <alignment horizontal="center" vertical="center"/>
      <protection hidden="1"/>
    </xf>
    <xf numFmtId="0" fontId="7" fillId="10" borderId="19" xfId="0" applyFont="1" applyFill="1" applyBorder="1" applyAlignment="1" applyProtection="1">
      <alignment horizontal="center" vertical="center"/>
      <protection locked="0"/>
    </xf>
    <xf numFmtId="0" fontId="7" fillId="10" borderId="20" xfId="0" applyFont="1" applyFill="1" applyBorder="1" applyAlignment="1" applyProtection="1">
      <alignment horizontal="center" vertical="center"/>
      <protection locked="0"/>
    </xf>
    <xf numFmtId="0" fontId="7" fillId="10" borderId="21" xfId="0" applyFont="1" applyFill="1" applyBorder="1" applyAlignment="1" applyProtection="1">
      <alignment horizontal="center" vertical="center"/>
      <protection locked="0"/>
    </xf>
    <xf numFmtId="0" fontId="8" fillId="11" borderId="22" xfId="0" applyFont="1" applyFill="1" applyBorder="1" applyAlignment="1" applyProtection="1">
      <alignment vertical="center" wrapText="1"/>
      <protection hidden="1"/>
    </xf>
    <xf numFmtId="0" fontId="8" fillId="11" borderId="22" xfId="0" applyFont="1" applyFill="1" applyBorder="1" applyAlignment="1" applyProtection="1">
      <alignment horizontal="center" textRotation="90"/>
      <protection hidden="1"/>
    </xf>
    <xf numFmtId="0" fontId="8" fillId="11" borderId="22" xfId="0" applyFont="1" applyFill="1" applyBorder="1" applyAlignment="1" applyProtection="1">
      <alignment horizontal="center" textRotation="90" wrapText="1"/>
      <protection hidden="1"/>
    </xf>
    <xf numFmtId="0" fontId="9" fillId="11" borderId="22" xfId="0" applyFont="1" applyFill="1" applyBorder="1" applyAlignment="1" applyProtection="1">
      <alignment horizontal="center" textRotation="90"/>
      <protection hidden="1"/>
    </xf>
    <xf numFmtId="0" fontId="10" fillId="4" borderId="22" xfId="0" applyFont="1" applyFill="1" applyBorder="1" applyAlignment="1" applyProtection="1">
      <alignment vertical="center" wrapText="1"/>
      <protection hidden="1"/>
    </xf>
    <xf numFmtId="0" fontId="10" fillId="4" borderId="22" xfId="0" applyFont="1" applyFill="1" applyBorder="1" applyAlignment="1" applyProtection="1">
      <alignment horizontal="center" vertical="center" textRotation="90" wrapText="1"/>
      <protection hidden="1"/>
    </xf>
    <xf numFmtId="0" fontId="10" fillId="11" borderId="22" xfId="0" applyFont="1" applyFill="1" applyBorder="1" applyAlignment="1" applyProtection="1">
      <alignment horizontal="center" vertical="center" textRotation="90" wrapText="1"/>
      <protection hidden="1"/>
    </xf>
    <xf numFmtId="0" fontId="8" fillId="12" borderId="22" xfId="0" applyFont="1" applyFill="1" applyBorder="1" applyAlignment="1" applyProtection="1">
      <alignment vertical="center" wrapText="1"/>
      <protection hidden="1"/>
    </xf>
    <xf numFmtId="44" fontId="8" fillId="11" borderId="22" xfId="1" applyFont="1" applyFill="1" applyBorder="1" applyAlignment="1" applyProtection="1">
      <alignment vertical="center" wrapText="1"/>
      <protection hidden="1"/>
    </xf>
    <xf numFmtId="10" fontId="8" fillId="11" borderId="22" xfId="2" applyNumberFormat="1" applyFont="1" applyFill="1" applyBorder="1" applyAlignment="1" applyProtection="1">
      <alignment vertical="center" wrapText="1"/>
      <protection hidden="1"/>
    </xf>
    <xf numFmtId="44" fontId="10" fillId="11" borderId="23" xfId="1" applyFont="1" applyFill="1" applyBorder="1" applyAlignment="1" applyProtection="1">
      <alignment vertical="center" wrapText="1"/>
      <protection hidden="1"/>
    </xf>
    <xf numFmtId="0" fontId="10" fillId="4" borderId="24" xfId="0" applyFont="1" applyFill="1" applyBorder="1" applyAlignment="1" applyProtection="1">
      <alignment vertical="center" wrapText="1"/>
      <protection hidden="1"/>
    </xf>
    <xf numFmtId="0" fontId="8" fillId="11" borderId="5" xfId="0" applyFont="1" applyFill="1" applyBorder="1" applyAlignment="1" applyProtection="1">
      <alignment vertical="center" wrapText="1"/>
      <protection hidden="1"/>
    </xf>
    <xf numFmtId="0" fontId="10" fillId="4" borderId="5" xfId="0" applyFont="1" applyFill="1" applyBorder="1" applyAlignment="1" applyProtection="1">
      <alignment vertical="center" wrapText="1"/>
      <protection hidden="1"/>
    </xf>
    <xf numFmtId="0" fontId="10" fillId="13" borderId="22" xfId="0" applyFont="1" applyFill="1" applyBorder="1" applyAlignment="1" applyProtection="1">
      <alignment vertical="center" wrapText="1"/>
      <protection hidden="1"/>
    </xf>
    <xf numFmtId="0" fontId="11" fillId="13" borderId="22" xfId="0" applyFont="1" applyFill="1" applyBorder="1" applyAlignment="1" applyProtection="1">
      <alignment vertical="center" wrapText="1"/>
      <protection hidden="1"/>
    </xf>
    <xf numFmtId="0" fontId="11" fillId="4" borderId="5" xfId="0" applyFont="1" applyFill="1" applyBorder="1" applyAlignment="1" applyProtection="1">
      <alignment vertical="center" wrapText="1"/>
      <protection hidden="1"/>
    </xf>
    <xf numFmtId="0" fontId="12" fillId="5" borderId="22" xfId="0" applyFont="1" applyFill="1" applyBorder="1" applyAlignment="1" applyProtection="1">
      <alignment vertical="center" wrapText="1"/>
      <protection hidden="1"/>
    </xf>
    <xf numFmtId="0" fontId="8" fillId="4" borderId="22" xfId="0" applyFont="1" applyFill="1" applyBorder="1" applyAlignment="1" applyProtection="1">
      <alignment vertical="center" wrapText="1"/>
      <protection hidden="1"/>
    </xf>
    <xf numFmtId="0" fontId="8" fillId="11" borderId="23" xfId="0" applyFont="1" applyFill="1" applyBorder="1" applyAlignment="1" applyProtection="1">
      <alignment vertical="center" wrapText="1"/>
      <protection hidden="1"/>
    </xf>
    <xf numFmtId="0" fontId="8" fillId="11" borderId="24" xfId="0" applyFont="1" applyFill="1" applyBorder="1" applyAlignment="1" applyProtection="1">
      <alignment vertical="center" wrapText="1"/>
      <protection hidden="1"/>
    </xf>
    <xf numFmtId="0" fontId="8" fillId="4" borderId="22" xfId="0" applyFont="1" applyFill="1" applyBorder="1" applyAlignment="1" applyProtection="1">
      <alignment horizontal="left" vertical="center" wrapText="1"/>
      <protection hidden="1"/>
    </xf>
    <xf numFmtId="0" fontId="8" fillId="11" borderId="22" xfId="0" applyFont="1" applyFill="1" applyBorder="1" applyAlignment="1" applyProtection="1">
      <alignment horizontal="left" vertical="center" wrapText="1"/>
      <protection hidden="1"/>
    </xf>
    <xf numFmtId="0" fontId="10" fillId="4" borderId="22" xfId="0" applyFont="1" applyFill="1" applyBorder="1" applyAlignment="1" applyProtection="1">
      <alignment horizontal="left" vertical="center" wrapText="1"/>
      <protection hidden="1"/>
    </xf>
    <xf numFmtId="0" fontId="8" fillId="4" borderId="25" xfId="0" applyFont="1" applyFill="1" applyBorder="1" applyAlignment="1" applyProtection="1">
      <alignment horizontal="left" vertical="center" wrapText="1"/>
      <protection hidden="1"/>
    </xf>
    <xf numFmtId="0" fontId="10" fillId="14" borderId="26" xfId="0" applyFont="1" applyFill="1" applyBorder="1" applyAlignment="1" applyProtection="1">
      <alignment horizontal="center" vertical="center" wrapText="1"/>
      <protection hidden="1"/>
    </xf>
    <xf numFmtId="0" fontId="3" fillId="10" borderId="27" xfId="0" applyFont="1" applyFill="1" applyBorder="1" applyAlignment="1" applyProtection="1">
      <alignment horizontal="center" vertical="center"/>
      <protection locked="0"/>
    </xf>
    <xf numFmtId="0" fontId="3" fillId="10" borderId="28" xfId="0" applyFont="1" applyFill="1" applyBorder="1" applyAlignment="1" applyProtection="1">
      <alignment horizontal="center" vertical="center"/>
      <protection locked="0"/>
    </xf>
    <xf numFmtId="0" fontId="2" fillId="6" borderId="28" xfId="0" applyFont="1" applyFill="1" applyBorder="1" applyAlignment="1" applyProtection="1">
      <alignment horizontal="center" vertical="center"/>
      <protection locked="0"/>
    </xf>
    <xf numFmtId="0" fontId="3" fillId="10" borderId="29" xfId="0" applyFont="1" applyFill="1" applyBorder="1" applyAlignment="1" applyProtection="1">
      <alignment horizontal="center" vertic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/>
    <xf numFmtId="0" fontId="13" fillId="0" borderId="30" xfId="0" applyFont="1" applyFill="1" applyBorder="1" applyAlignment="1" applyProtection="1">
      <alignment horizontal="left" vertical="center"/>
      <protection locked="0"/>
    </xf>
    <xf numFmtId="0" fontId="13" fillId="0" borderId="31" xfId="0" applyFont="1" applyFill="1" applyBorder="1" applyAlignment="1" applyProtection="1">
      <alignment horizontal="left" vertical="center"/>
      <protection locked="0"/>
    </xf>
    <xf numFmtId="0" fontId="13" fillId="0" borderId="32" xfId="0" applyFont="1" applyFill="1" applyBorder="1" applyAlignment="1" applyProtection="1">
      <alignment horizontal="left" vertical="center"/>
      <protection locked="0"/>
    </xf>
    <xf numFmtId="0" fontId="13" fillId="0" borderId="33" xfId="0" applyFont="1" applyFill="1" applyBorder="1" applyAlignment="1" applyProtection="1">
      <alignment horizontal="center"/>
      <protection locked="0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31" xfId="0" applyFont="1" applyFill="1" applyBorder="1" applyAlignment="1" applyProtection="1">
      <alignment horizontal="center" vertical="center" wrapText="1"/>
      <protection locked="0"/>
    </xf>
    <xf numFmtId="0" fontId="13" fillId="0" borderId="32" xfId="0" applyFont="1" applyFill="1" applyBorder="1" applyAlignment="1" applyProtection="1">
      <alignment horizontal="center" vertical="center"/>
      <protection locked="0"/>
    </xf>
    <xf numFmtId="0" fontId="13" fillId="0" borderId="33" xfId="0" applyFont="1" applyFill="1" applyBorder="1" applyAlignment="1" applyProtection="1">
      <alignment horizontal="left" vertical="center"/>
      <protection locked="0"/>
    </xf>
    <xf numFmtId="0" fontId="13" fillId="0" borderId="34" xfId="0" applyFont="1" applyFill="1" applyBorder="1" applyAlignment="1" applyProtection="1">
      <alignment horizontal="left" vertical="center"/>
      <protection locked="0"/>
    </xf>
    <xf numFmtId="14" fontId="13" fillId="0" borderId="30" xfId="0" applyNumberFormat="1" applyFont="1" applyFill="1" applyBorder="1" applyAlignment="1" applyProtection="1">
      <alignment horizontal="left" vertical="center"/>
      <protection locked="0"/>
    </xf>
    <xf numFmtId="14" fontId="13" fillId="0" borderId="32" xfId="0" applyNumberFormat="1" applyFont="1" applyFill="1" applyBorder="1" applyAlignment="1" applyProtection="1">
      <alignment horizontal="left" vertical="center"/>
      <protection locked="0"/>
    </xf>
    <xf numFmtId="14" fontId="13" fillId="0" borderId="33" xfId="0" applyNumberFormat="1" applyFont="1" applyFill="1" applyBorder="1" applyAlignment="1" applyProtection="1">
      <alignment horizontal="left" vertical="center"/>
      <protection locked="0"/>
    </xf>
    <xf numFmtId="14" fontId="13" fillId="0" borderId="31" xfId="0" applyNumberFormat="1" applyFont="1" applyFill="1" applyBorder="1" applyAlignment="1" applyProtection="1">
      <alignment horizontal="left" vertical="center"/>
      <protection locked="0"/>
    </xf>
    <xf numFmtId="0" fontId="13" fillId="0" borderId="31" xfId="0" applyFont="1" applyFill="1" applyBorder="1" applyAlignment="1" applyProtection="1">
      <alignment horizontal="center" vertical="center"/>
      <protection locked="0"/>
    </xf>
    <xf numFmtId="0" fontId="13" fillId="0" borderId="34" xfId="0" applyFont="1" applyFill="1" applyBorder="1" applyAlignment="1" applyProtection="1">
      <alignment horizontal="center" vertical="center"/>
      <protection locked="0"/>
    </xf>
    <xf numFmtId="0" fontId="13" fillId="0" borderId="30" xfId="0" applyFont="1" applyFill="1" applyBorder="1" applyAlignment="1" applyProtection="1">
      <alignment horizontal="center" vertical="center"/>
      <protection locked="0"/>
    </xf>
    <xf numFmtId="0" fontId="13" fillId="0" borderId="31" xfId="0" applyFont="1" applyFill="1" applyBorder="1" applyAlignment="1" applyProtection="1">
      <alignment vertical="center"/>
      <protection locked="0"/>
    </xf>
    <xf numFmtId="0" fontId="13" fillId="0" borderId="32" xfId="0" applyFont="1" applyFill="1" applyBorder="1" applyAlignment="1" applyProtection="1">
      <alignment vertical="center"/>
      <protection hidden="1"/>
    </xf>
    <xf numFmtId="44" fontId="13" fillId="0" borderId="31" xfId="1" applyFont="1" applyFill="1" applyBorder="1" applyAlignment="1" applyProtection="1">
      <alignment horizontal="left" vertical="center"/>
      <protection locked="0"/>
    </xf>
    <xf numFmtId="10" fontId="13" fillId="0" borderId="31" xfId="2" applyNumberFormat="1" applyFont="1" applyFill="1" applyBorder="1" applyProtection="1">
      <protection hidden="1"/>
    </xf>
    <xf numFmtId="10" fontId="13" fillId="0" borderId="32" xfId="2" applyNumberFormat="1" applyFont="1" applyFill="1" applyBorder="1" applyProtection="1">
      <protection hidden="1"/>
    </xf>
    <xf numFmtId="10" fontId="0" fillId="0" borderId="30" xfId="2" applyNumberFormat="1" applyFont="1" applyFill="1" applyBorder="1" applyProtection="1">
      <protection hidden="1"/>
    </xf>
    <xf numFmtId="10" fontId="0" fillId="14" borderId="32" xfId="2" applyNumberFormat="1" applyFont="1" applyFill="1" applyBorder="1" applyProtection="1">
      <protection hidden="1"/>
    </xf>
    <xf numFmtId="10" fontId="13" fillId="0" borderId="30" xfId="2" applyNumberFormat="1" applyFont="1" applyFill="1" applyBorder="1" applyProtection="1">
      <protection locked="0"/>
    </xf>
    <xf numFmtId="44" fontId="13" fillId="0" borderId="31" xfId="1" applyFont="1" applyFill="1" applyBorder="1" applyProtection="1">
      <protection locked="0"/>
    </xf>
    <xf numFmtId="0" fontId="13" fillId="0" borderId="31" xfId="1" applyNumberFormat="1" applyFont="1" applyFill="1" applyBorder="1" applyProtection="1">
      <protection locked="0"/>
    </xf>
    <xf numFmtId="164" fontId="13" fillId="0" borderId="30" xfId="0" applyNumberFormat="1" applyFont="1" applyFill="1" applyBorder="1" applyProtection="1">
      <protection locked="0"/>
    </xf>
    <xf numFmtId="10" fontId="13" fillId="0" borderId="33" xfId="2" applyNumberFormat="1" applyFont="1" applyFill="1" applyBorder="1" applyProtection="1">
      <protection hidden="1"/>
    </xf>
    <xf numFmtId="165" fontId="13" fillId="0" borderId="31" xfId="1" applyNumberFormat="1" applyFont="1" applyFill="1" applyBorder="1" applyProtection="1">
      <protection locked="0"/>
    </xf>
    <xf numFmtId="10" fontId="13" fillId="0" borderId="31" xfId="2" applyNumberFormat="1" applyFont="1" applyFill="1" applyBorder="1" applyAlignment="1" applyProtection="1">
      <alignment horizontal="right"/>
      <protection hidden="1"/>
    </xf>
    <xf numFmtId="44" fontId="13" fillId="0" borderId="30" xfId="1" applyFont="1" applyFill="1" applyBorder="1" applyProtection="1">
      <protection hidden="1"/>
    </xf>
    <xf numFmtId="10" fontId="13" fillId="0" borderId="31" xfId="2" applyNumberFormat="1" applyFont="1" applyFill="1" applyBorder="1" applyProtection="1">
      <protection locked="0"/>
    </xf>
    <xf numFmtId="10" fontId="0" fillId="14" borderId="31" xfId="2" applyNumberFormat="1" applyFont="1" applyFill="1" applyBorder="1" applyProtection="1">
      <protection hidden="1"/>
    </xf>
    <xf numFmtId="10" fontId="0" fillId="14" borderId="35" xfId="2" applyNumberFormat="1" applyFont="1" applyFill="1" applyBorder="1" applyProtection="1">
      <protection hidden="1"/>
    </xf>
    <xf numFmtId="44" fontId="13" fillId="0" borderId="36" xfId="1" applyFont="1" applyFill="1" applyBorder="1" applyProtection="1">
      <protection hidden="1"/>
    </xf>
    <xf numFmtId="10" fontId="13" fillId="0" borderId="37" xfId="2" applyNumberFormat="1" applyFont="1" applyFill="1" applyBorder="1" applyProtection="1">
      <protection hidden="1"/>
    </xf>
    <xf numFmtId="10" fontId="13" fillId="0" borderId="38" xfId="2" applyNumberFormat="1" applyFont="1" applyFill="1" applyBorder="1" applyAlignment="1" applyProtection="1">
      <alignment horizontal="left" vertical="center"/>
      <protection hidden="1"/>
    </xf>
    <xf numFmtId="164" fontId="13" fillId="0" borderId="30" xfId="0" applyNumberFormat="1" applyFont="1" applyFill="1" applyBorder="1" applyAlignment="1" applyProtection="1">
      <alignment horizontal="center"/>
      <protection locked="0"/>
    </xf>
    <xf numFmtId="10" fontId="13" fillId="0" borderId="33" xfId="2" applyNumberFormat="1" applyFont="1" applyFill="1" applyBorder="1" applyAlignment="1" applyProtection="1">
      <alignment horizontal="right"/>
      <protection hidden="1"/>
    </xf>
    <xf numFmtId="0" fontId="13" fillId="0" borderId="33" xfId="0" applyFont="1" applyFill="1" applyBorder="1" applyAlignment="1" applyProtection="1">
      <alignment horizontal="left"/>
      <protection hidden="1"/>
    </xf>
    <xf numFmtId="10" fontId="13" fillId="15" borderId="30" xfId="2" applyNumberFormat="1" applyFont="1" applyFill="1" applyBorder="1" applyProtection="1">
      <protection locked="0"/>
    </xf>
    <xf numFmtId="10" fontId="13" fillId="14" borderId="32" xfId="2" applyNumberFormat="1" applyFont="1" applyFill="1" applyBorder="1" applyProtection="1">
      <protection locked="0"/>
    </xf>
    <xf numFmtId="0" fontId="13" fillId="0" borderId="34" xfId="0" applyFont="1" applyFill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44" fontId="13" fillId="0" borderId="31" xfId="1" applyFont="1" applyFill="1" applyBorder="1" applyAlignment="1" applyProtection="1">
      <alignment horizontal="center"/>
      <protection locked="0"/>
    </xf>
    <xf numFmtId="0" fontId="13" fillId="0" borderId="31" xfId="0" applyFont="1" applyFill="1" applyBorder="1" applyAlignment="1" applyProtection="1">
      <alignment horizontal="left"/>
      <protection hidden="1"/>
    </xf>
    <xf numFmtId="0" fontId="13" fillId="0" borderId="31" xfId="0" applyFont="1" applyFill="1" applyBorder="1" applyAlignment="1" applyProtection="1">
      <alignment horizontal="center"/>
      <protection hidden="1"/>
    </xf>
    <xf numFmtId="0" fontId="13" fillId="0" borderId="32" xfId="0" applyFont="1" applyFill="1" applyBorder="1" applyAlignment="1" applyProtection="1">
      <alignment horizontal="center"/>
      <protection hidden="1"/>
    </xf>
    <xf numFmtId="0" fontId="13" fillId="0" borderId="30" xfId="0" applyFont="1" applyFill="1" applyBorder="1" applyAlignment="1" applyProtection="1">
      <alignment horizontal="left"/>
      <protection locked="0"/>
    </xf>
    <xf numFmtId="0" fontId="13" fillId="0" borderId="38" xfId="0" applyFont="1" applyFill="1" applyBorder="1" applyAlignment="1" applyProtection="1">
      <alignment horizontal="center"/>
      <protection locked="0"/>
    </xf>
    <xf numFmtId="44" fontId="13" fillId="0" borderId="30" xfId="1" applyNumberFormat="1" applyFont="1" applyFill="1" applyBorder="1" applyProtection="1">
      <protection hidden="1"/>
    </xf>
    <xf numFmtId="0" fontId="13" fillId="0" borderId="30" xfId="0" applyFont="1" applyFill="1" applyBorder="1" applyProtection="1">
      <protection locked="0"/>
    </xf>
    <xf numFmtId="0" fontId="13" fillId="0" borderId="31" xfId="0" applyFont="1" applyFill="1" applyBorder="1" applyProtection="1">
      <protection locked="0"/>
    </xf>
    <xf numFmtId="0" fontId="13" fillId="0" borderId="31" xfId="0" applyFont="1" applyFill="1" applyBorder="1" applyAlignment="1">
      <alignment horizontal="center"/>
    </xf>
    <xf numFmtId="44" fontId="13" fillId="0" borderId="31" xfId="0" applyNumberFormat="1" applyFont="1" applyFill="1" applyBorder="1" applyProtection="1">
      <protection locked="0"/>
    </xf>
    <xf numFmtId="10" fontId="13" fillId="16" borderId="31" xfId="2" applyNumberFormat="1" applyFont="1" applyFill="1" applyBorder="1" applyProtection="1">
      <protection locked="0"/>
    </xf>
    <xf numFmtId="0" fontId="13" fillId="0" borderId="34" xfId="0" applyFont="1" applyFill="1" applyBorder="1" applyProtection="1">
      <protection locked="0"/>
    </xf>
    <xf numFmtId="0" fontId="13" fillId="0" borderId="32" xfId="0" applyFont="1" applyFill="1" applyBorder="1" applyProtection="1">
      <protection locked="0"/>
    </xf>
    <xf numFmtId="44" fontId="13" fillId="0" borderId="0" xfId="0" applyNumberFormat="1" applyFont="1" applyFill="1"/>
    <xf numFmtId="10" fontId="14" fillId="0" borderId="30" xfId="2" applyNumberFormat="1" applyFont="1" applyFill="1" applyBorder="1" applyProtection="1">
      <protection locked="0"/>
    </xf>
    <xf numFmtId="14" fontId="13" fillId="15" borderId="32" xfId="0" applyNumberFormat="1" applyFont="1" applyFill="1" applyBorder="1" applyAlignment="1" applyProtection="1">
      <alignment horizontal="left" vertic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2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viana\OneDrive%20-%20Accenture\Oi\NBA\Transforma&#231;&#227;o%20Planilha%20de%20Produtos\Carga%20Planilha%20Produtos%203PMov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88789/Rule-Declare-DecisionTableedit_8878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ctor.motta.d.lucas/AppData/Local/Temp/OA_EXCEL_52323/Rule-Declare-DecisionTableedit_5232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uno.viana\OneDrive%20-%20Accenture\Oi\NBA\Transforma&#231;&#227;o%20Planilha%20de%20Produtos\Ofertas%20%20500%20-%20RETOT\3PMov\DTs%20RTOT%20Nova\BCM_RET_3P_Movel_Urano_Tes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uno_viana_accenture_com/Documents/Oi/NBA/Transforma&#231;&#227;o%20Planilha%20de%20Produtos/Ofertas%20%20500%20-%20RETOT/3PMov/DTs%20RTOT%20Nova/BCM_RET_3P_Move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uno_viana_accenture_com/Documents/Oi/NBA/Transforma&#231;&#227;o%20Planilha%20de%20Produtos/Ofertas%20%20500%20-%20RETOT/3PMov/DTs%20RTOT%20Nova/BCM_RET_3P_Movel_Part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 Fidelidade"/>
      <sheetName val="Erro"/>
      <sheetName val="Sem Fidelidade"/>
    </sheetNames>
    <definedNames>
      <definedName name="BtnImport_Click"/>
    </defined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bor_Oit"/>
      <sheetName val="Plan1"/>
      <sheetName val="Briefing_FID_OiMais"/>
      <sheetName val="CHECK BRIEFING"/>
      <sheetName val="Briefing_FID_Conect"/>
      <sheetName val="Plan3"/>
      <sheetName val="Plan5"/>
      <sheetName val="TABELA COM TUDO"/>
      <sheetName val="Dados e SVA"/>
      <sheetName val="Briefing_NFID"/>
      <sheetName val="ARBOR"/>
      <sheetName val="BENEFICIOS"/>
      <sheetName val="PLANOS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CODIGO SBL</v>
          </cell>
          <cell r="B1" t="str">
            <v>PRODUTO</v>
          </cell>
          <cell r="C1" t="str">
            <v>PREÇO</v>
          </cell>
        </row>
        <row r="2">
          <cell r="A2" t="str">
            <v>FIXO</v>
          </cell>
          <cell r="B2" t="str">
            <v>Bundle Pacote Oi Fixo</v>
          </cell>
          <cell r="C2">
            <v>75.84</v>
          </cell>
        </row>
        <row r="3">
          <cell r="A3" t="str">
            <v>PCS-21448p2</v>
          </cell>
          <cell r="B3" t="str">
            <v>Oi Internet Móvel Substituta 10GB Redução de Velocidade</v>
          </cell>
          <cell r="C3">
            <v>127.9</v>
          </cell>
        </row>
        <row r="4">
          <cell r="A4" t="str">
            <v>PCS-30874g</v>
          </cell>
          <cell r="B4" t="str">
            <v>Bundle Oi Velox 300 Kb</v>
          </cell>
          <cell r="C4">
            <v>96.93</v>
          </cell>
        </row>
        <row r="5">
          <cell r="A5" t="str">
            <v>PCS-30577g</v>
          </cell>
          <cell r="B5" t="str">
            <v>Bundle Oi Velox 600 Kb</v>
          </cell>
          <cell r="C5">
            <v>96.93</v>
          </cell>
        </row>
        <row r="6">
          <cell r="A6" t="str">
            <v>PCS-30604g</v>
          </cell>
          <cell r="B6" t="str">
            <v>Bundle Oi Velox 1 Mb</v>
          </cell>
          <cell r="C6">
            <v>96.93</v>
          </cell>
        </row>
        <row r="7">
          <cell r="A7" t="str">
            <v>PCS-30631g</v>
          </cell>
          <cell r="B7" t="str">
            <v>Bundle Oi Velox 2 Mb</v>
          </cell>
          <cell r="C7">
            <v>98.26</v>
          </cell>
        </row>
        <row r="8">
          <cell r="A8" t="str">
            <v>PCS-30658g</v>
          </cell>
          <cell r="B8" t="str">
            <v>Bundle Oi Velox 5 Mb</v>
          </cell>
          <cell r="C8">
            <v>112.31</v>
          </cell>
        </row>
        <row r="9">
          <cell r="A9" t="str">
            <v>PCS-30685g</v>
          </cell>
          <cell r="B9" t="str">
            <v>Bundle Oi Velox 10 Mb</v>
          </cell>
          <cell r="C9">
            <v>126.34</v>
          </cell>
        </row>
        <row r="10">
          <cell r="A10" t="str">
            <v>PCS-30712g</v>
          </cell>
          <cell r="B10" t="str">
            <v>Bundle Oi Velox 15 Mb</v>
          </cell>
          <cell r="C10">
            <v>140.38</v>
          </cell>
        </row>
        <row r="11">
          <cell r="A11" t="str">
            <v>PCS-30739g</v>
          </cell>
          <cell r="B11" t="str">
            <v>Bundle Oi Velox 20 Mb</v>
          </cell>
          <cell r="C11">
            <v>210.58</v>
          </cell>
        </row>
        <row r="12">
          <cell r="A12" t="str">
            <v>PCS-30766g</v>
          </cell>
          <cell r="B12" t="str">
            <v>Bundle Oi Velox 25 Mb</v>
          </cell>
          <cell r="C12">
            <v>280.77</v>
          </cell>
        </row>
        <row r="13">
          <cell r="A13" t="str">
            <v>PCS-30793g</v>
          </cell>
          <cell r="B13" t="str">
            <v>Bundle Oi Velox 30 Mb</v>
          </cell>
          <cell r="C13">
            <v>280.77</v>
          </cell>
        </row>
        <row r="14">
          <cell r="A14" t="str">
            <v>PCS-30820g</v>
          </cell>
          <cell r="B14" t="str">
            <v>Bundle Oi Velox 35 Mb</v>
          </cell>
          <cell r="C14">
            <v>280.77</v>
          </cell>
        </row>
        <row r="15">
          <cell r="A15" t="str">
            <v>PCS-30847g</v>
          </cell>
          <cell r="B15" t="str">
            <v>Bundle Oi Velox 40 Mb</v>
          </cell>
          <cell r="C15">
            <v>280.77</v>
          </cell>
        </row>
        <row r="16">
          <cell r="A16" t="str">
            <v>PCS-30901g</v>
          </cell>
          <cell r="B16" t="str">
            <v>Bundle Oi Velox 50 Mb</v>
          </cell>
          <cell r="C16">
            <v>280.77</v>
          </cell>
        </row>
        <row r="17">
          <cell r="A17" t="str">
            <v>PCS-30928g</v>
          </cell>
          <cell r="B17" t="str">
            <v>Bundle Oi Velox 60 Mb</v>
          </cell>
          <cell r="C17">
            <v>280.77</v>
          </cell>
        </row>
        <row r="18">
          <cell r="A18" t="str">
            <v>PCS-30955g</v>
          </cell>
          <cell r="B18" t="str">
            <v>Bundle Oi Velox 70 Mb</v>
          </cell>
          <cell r="C18">
            <v>280.77</v>
          </cell>
        </row>
        <row r="19">
          <cell r="A19" t="str">
            <v>PCS-30982g</v>
          </cell>
          <cell r="B19" t="str">
            <v>Bundle Oi Velox 80 Mb</v>
          </cell>
          <cell r="C19">
            <v>280.77</v>
          </cell>
        </row>
        <row r="20">
          <cell r="A20" t="str">
            <v>PCS-31009g</v>
          </cell>
          <cell r="B20" t="str">
            <v>Bundle Oi Velox 90 Mb</v>
          </cell>
          <cell r="C20">
            <v>280.77</v>
          </cell>
        </row>
        <row r="21">
          <cell r="A21" t="str">
            <v>PCS-31036g</v>
          </cell>
          <cell r="B21" t="str">
            <v>Bundle Oi Velox 100 Mb</v>
          </cell>
          <cell r="C21">
            <v>280.77</v>
          </cell>
        </row>
        <row r="22">
          <cell r="A22" t="str">
            <v>PCS-4P1piASS</v>
          </cell>
          <cell r="B22" t="str">
            <v>Bundle Oi Conta Total</v>
          </cell>
          <cell r="C22">
            <v>22.98</v>
          </cell>
        </row>
        <row r="23">
          <cell r="A23" t="str">
            <v>PCS-4P1pi</v>
          </cell>
          <cell r="B23" t="str">
            <v>Bundle Oi Conta Total</v>
          </cell>
          <cell r="C23">
            <v>73.33</v>
          </cell>
        </row>
        <row r="24">
          <cell r="A24" t="str">
            <v>PCS-4P2piASS</v>
          </cell>
          <cell r="B24" t="str">
            <v>Bundle Oi Conta Total 50</v>
          </cell>
          <cell r="C24">
            <v>22.98</v>
          </cell>
        </row>
        <row r="25">
          <cell r="A25" t="str">
            <v>PCS-4P2pi</v>
          </cell>
          <cell r="B25" t="str">
            <v>Bundle Oi Conta Total 50</v>
          </cell>
          <cell r="C25">
            <v>87.56</v>
          </cell>
        </row>
        <row r="26">
          <cell r="A26" t="str">
            <v>PCS-4P3piASS</v>
          </cell>
          <cell r="B26" t="str">
            <v>Bundle Oi Conta Total 100</v>
          </cell>
          <cell r="C26">
            <v>22.98</v>
          </cell>
        </row>
        <row r="27">
          <cell r="A27" t="str">
            <v>PCS-4P3pi</v>
          </cell>
          <cell r="B27" t="str">
            <v>Bundle Oi Conta Total 100</v>
          </cell>
          <cell r="C27">
            <v>128.07</v>
          </cell>
        </row>
        <row r="28">
          <cell r="A28" t="str">
            <v>PCS-4P4piASS</v>
          </cell>
          <cell r="B28" t="str">
            <v>Bundle Oi Conta Total 250</v>
          </cell>
          <cell r="C28">
            <v>22.98</v>
          </cell>
        </row>
        <row r="29">
          <cell r="A29" t="str">
            <v>PCS-4P4pi</v>
          </cell>
          <cell r="B29" t="str">
            <v>Bundle Oi Conta Total 250</v>
          </cell>
          <cell r="C29">
            <v>213.45</v>
          </cell>
        </row>
        <row r="30">
          <cell r="A30" t="str">
            <v>PCS-4P5piASS</v>
          </cell>
          <cell r="B30" t="str">
            <v>Bundle Oi Conta Total 500</v>
          </cell>
          <cell r="C30">
            <v>22.98</v>
          </cell>
        </row>
        <row r="31">
          <cell r="A31" t="str">
            <v>PCS-4P5pi</v>
          </cell>
          <cell r="B31" t="str">
            <v>Bundle Oi Conta Total 500</v>
          </cell>
          <cell r="C31">
            <v>330.59</v>
          </cell>
        </row>
        <row r="32">
          <cell r="A32" t="str">
            <v>PCS-4P6piASS</v>
          </cell>
          <cell r="B32" t="str">
            <v>Bundle Oi Conta Total 800</v>
          </cell>
          <cell r="C32">
            <v>22.98</v>
          </cell>
        </row>
        <row r="33">
          <cell r="A33" t="str">
            <v>PCS-4P6pi</v>
          </cell>
          <cell r="B33" t="str">
            <v>Bundle Oi Conta Total 800</v>
          </cell>
          <cell r="C33">
            <v>479.46</v>
          </cell>
        </row>
        <row r="34">
          <cell r="A34" t="str">
            <v>PCS-4P7piASS</v>
          </cell>
          <cell r="B34" t="str">
            <v>BUNDLE Oi Completo 250</v>
          </cell>
          <cell r="C34">
            <v>22.98</v>
          </cell>
        </row>
        <row r="35">
          <cell r="A35" t="str">
            <v>PCS-4P7pi</v>
          </cell>
          <cell r="B35" t="str">
            <v>BUNDLE Oi Completo 250</v>
          </cell>
          <cell r="C35">
            <v>114.89</v>
          </cell>
        </row>
        <row r="36">
          <cell r="A36" t="str">
            <v>PCS-4P8piASS</v>
          </cell>
          <cell r="B36" t="str">
            <v>BUNDLE Oi Completo 500</v>
          </cell>
          <cell r="C36">
            <v>22.98</v>
          </cell>
        </row>
        <row r="37">
          <cell r="A37" t="str">
            <v>PCS-4P8pi</v>
          </cell>
          <cell r="B37" t="str">
            <v>BUNDLE Oi Completo 500</v>
          </cell>
          <cell r="C37">
            <v>216.36</v>
          </cell>
        </row>
        <row r="38">
          <cell r="A38" t="str">
            <v>PCS-4P10piASS</v>
          </cell>
          <cell r="B38" t="str">
            <v>BUNDLE Oi Completo 1.000</v>
          </cell>
          <cell r="C38">
            <v>22.98</v>
          </cell>
        </row>
        <row r="39">
          <cell r="A39" t="str">
            <v>PCS-4P10pi</v>
          </cell>
          <cell r="B39" t="str">
            <v>BUNDLE Oi Completo 1.000</v>
          </cell>
          <cell r="C39">
            <v>280.77</v>
          </cell>
        </row>
        <row r="40">
          <cell r="A40" t="str">
            <v>PCS-4P9piASS</v>
          </cell>
          <cell r="B40" t="str">
            <v>BUNDLE Oi Completo Mais</v>
          </cell>
          <cell r="C40">
            <v>22.98</v>
          </cell>
        </row>
        <row r="41">
          <cell r="A41" t="str">
            <v>PCS-4P9pi</v>
          </cell>
          <cell r="B41" t="str">
            <v>BUNDLE Oi Completo Mais</v>
          </cell>
          <cell r="C41">
            <v>345.16</v>
          </cell>
        </row>
        <row r="42">
          <cell r="A42" t="str">
            <v>PCS-OzTL40</v>
          </cell>
          <cell r="B42" t="str">
            <v>BUNDLE OI TV START HD</v>
          </cell>
          <cell r="C42">
            <v>99</v>
          </cell>
        </row>
        <row r="43">
          <cell r="A43" t="str">
            <v>PCS-OzTL740</v>
          </cell>
          <cell r="B43" t="str">
            <v>Bundle Oi TV Start HD DVR</v>
          </cell>
          <cell r="C43">
            <v>121.03</v>
          </cell>
        </row>
        <row r="44">
          <cell r="A44" t="str">
            <v>PCS-OzTL41</v>
          </cell>
          <cell r="B44" t="str">
            <v>BUNDLE OI TV MIX HD</v>
          </cell>
          <cell r="C44">
            <v>121.03</v>
          </cell>
        </row>
        <row r="45">
          <cell r="A45" t="str">
            <v>PCS-OzTL741</v>
          </cell>
          <cell r="B45" t="str">
            <v>Bundle Oi TV Mix HD DVR</v>
          </cell>
          <cell r="C45">
            <v>176.09</v>
          </cell>
        </row>
        <row r="46">
          <cell r="A46" t="str">
            <v>PCS-OzTL44</v>
          </cell>
          <cell r="B46" t="str">
            <v>BUNDLE OI TV MIX HBOMAX HD</v>
          </cell>
          <cell r="C46">
            <v>192.61</v>
          </cell>
        </row>
        <row r="47">
          <cell r="A47" t="str">
            <v>PCS-OzTL744</v>
          </cell>
          <cell r="B47" t="str">
            <v>Bundle Oi TV Mix HBOMax HD DVR</v>
          </cell>
          <cell r="C47">
            <v>209.13</v>
          </cell>
        </row>
        <row r="48">
          <cell r="A48" t="str">
            <v>PCS-OzTL43</v>
          </cell>
          <cell r="B48" t="str">
            <v>BUNDLE OI TV MIX TELECINE HD</v>
          </cell>
          <cell r="C48">
            <v>203.63</v>
          </cell>
        </row>
        <row r="49">
          <cell r="A49" t="str">
            <v>PCS-OzTL743</v>
          </cell>
          <cell r="B49" t="str">
            <v>Bundle Oi TV Mix Telecine HD DVR</v>
          </cell>
          <cell r="C49">
            <v>220.14</v>
          </cell>
        </row>
        <row r="50">
          <cell r="A50" t="str">
            <v>PCS-OzTL45</v>
          </cell>
          <cell r="B50" t="str">
            <v>BUNDLE OI TV MIX CINEMA HD</v>
          </cell>
          <cell r="C50">
            <v>209.13</v>
          </cell>
        </row>
        <row r="51">
          <cell r="A51" t="str">
            <v>PCS-OzTL745</v>
          </cell>
          <cell r="B51" t="str">
            <v>Bundle Oi TV Mix Cinema HD DVR</v>
          </cell>
          <cell r="C51">
            <v>253.18</v>
          </cell>
        </row>
        <row r="52">
          <cell r="A52" t="str">
            <v>PCS-OzTL42</v>
          </cell>
          <cell r="B52" t="str">
            <v>BUNDLE OI TV TOTAL HD</v>
          </cell>
          <cell r="C52">
            <v>165.08</v>
          </cell>
        </row>
        <row r="53">
          <cell r="A53" t="str">
            <v>PCS-OzTL742</v>
          </cell>
          <cell r="B53" t="str">
            <v>Bundle Oi TV Total HD DVR</v>
          </cell>
          <cell r="C53">
            <v>220.14</v>
          </cell>
        </row>
        <row r="54">
          <cell r="A54" t="str">
            <v>PCS-OzTL47</v>
          </cell>
          <cell r="B54" t="str">
            <v>BUNDLE OI TV TOTAL HBOMAX HD</v>
          </cell>
          <cell r="C54">
            <v>203.63</v>
          </cell>
        </row>
        <row r="55">
          <cell r="A55" t="str">
            <v>PCS-OzTL747</v>
          </cell>
          <cell r="B55" t="str">
            <v>Bundle Oi TV Total HBOMax HD DVR</v>
          </cell>
          <cell r="C55">
            <v>258.69</v>
          </cell>
        </row>
        <row r="56">
          <cell r="A56" t="str">
            <v>PCS-OzTL46</v>
          </cell>
          <cell r="B56" t="str">
            <v>BUNDLE OI TV TOTAL TELECINE HD</v>
          </cell>
          <cell r="C56">
            <v>214.64</v>
          </cell>
        </row>
        <row r="57">
          <cell r="A57" t="str">
            <v>PCS-OzTL746</v>
          </cell>
          <cell r="B57" t="str">
            <v>Bundle Oi TV Total Telecine HD DVR</v>
          </cell>
          <cell r="C57">
            <v>269.7</v>
          </cell>
        </row>
        <row r="58">
          <cell r="A58" t="str">
            <v>PCS-OzTL48</v>
          </cell>
          <cell r="B58" t="str">
            <v>BUNDLE OI TV TOTAL CINEMA HD</v>
          </cell>
          <cell r="C58">
            <v>253.18</v>
          </cell>
        </row>
        <row r="59">
          <cell r="A59" t="str">
            <v>PCS-OzTL748</v>
          </cell>
          <cell r="B59" t="str">
            <v>Bundle Oi TV Total Cinema HD DVR</v>
          </cell>
          <cell r="C59">
            <v>308.25</v>
          </cell>
        </row>
        <row r="60">
          <cell r="A60" t="str">
            <v>PCS-OzTL34</v>
          </cell>
          <cell r="B60" t="str">
            <v>Bundle COMBATE</v>
          </cell>
          <cell r="C60">
            <v>110.13</v>
          </cell>
        </row>
        <row r="61">
          <cell r="A61" t="str">
            <v>PCS-OzTL500</v>
          </cell>
          <cell r="B61" t="str">
            <v>Bundle Étnicos</v>
          </cell>
          <cell r="C61">
            <v>11.01</v>
          </cell>
        </row>
        <row r="62">
          <cell r="A62" t="str">
            <v>PCS-OzTL32</v>
          </cell>
          <cell r="B62" t="str">
            <v>Bundle Playboy TV</v>
          </cell>
          <cell r="C62">
            <v>21.91</v>
          </cell>
        </row>
        <row r="63">
          <cell r="A63" t="str">
            <v>PCS-OzTL501</v>
          </cell>
          <cell r="B63" t="str">
            <v>Bundle Premiere FC (2 campeonatos)</v>
          </cell>
          <cell r="C63">
            <v>93.5</v>
          </cell>
        </row>
        <row r="64">
          <cell r="A64" t="str">
            <v>PCS-OzTL502</v>
          </cell>
          <cell r="B64" t="str">
            <v>Bundle Premiere FC (3 campeonatos)</v>
          </cell>
          <cell r="C64">
            <v>115.52</v>
          </cell>
        </row>
        <row r="65">
          <cell r="A65" t="str">
            <v>PCS-OzTL503</v>
          </cell>
          <cell r="B65" t="str">
            <v>Bundle SexPrivê</v>
          </cell>
          <cell r="C65">
            <v>16.399999999999999</v>
          </cell>
        </row>
        <row r="66">
          <cell r="A66" t="str">
            <v>PCS-OzTL31</v>
          </cell>
          <cell r="B66" t="str">
            <v>Bundle Sexy Hot</v>
          </cell>
          <cell r="C66">
            <v>21.91</v>
          </cell>
        </row>
        <row r="67">
          <cell r="A67" t="str">
            <v>PCS-OzTL33</v>
          </cell>
          <cell r="B67" t="str">
            <v>Bundle Sexy Hot + Playboy (Combo)</v>
          </cell>
          <cell r="C67">
            <v>32.92</v>
          </cell>
        </row>
        <row r="68">
          <cell r="A68" t="str">
            <v>PCS-OzTL99</v>
          </cell>
          <cell r="B68" t="str">
            <v>Bundle PONTO ADICIONAL</v>
          </cell>
          <cell r="C68">
            <v>29.9</v>
          </cell>
        </row>
        <row r="69">
          <cell r="A69" t="str">
            <v>PCS-OzTL35</v>
          </cell>
          <cell r="B69" t="str">
            <v>Oi TV Série A + 1 Estadual</v>
          </cell>
          <cell r="C69">
            <v>93.5</v>
          </cell>
        </row>
        <row r="70">
          <cell r="A70" t="str">
            <v>PCS-OzTL36</v>
          </cell>
          <cell r="B70" t="str">
            <v>Oi TV Série A + 2 Estaduais</v>
          </cell>
          <cell r="C70">
            <v>115.52</v>
          </cell>
        </row>
        <row r="71">
          <cell r="A71" t="str">
            <v>PCS-OzTL37</v>
          </cell>
          <cell r="B71" t="str">
            <v>Oi TV Série A + B + 1 Estadual</v>
          </cell>
          <cell r="C71">
            <v>115.52</v>
          </cell>
        </row>
        <row r="72">
          <cell r="A72" t="str">
            <v>PCS-OzTL38</v>
          </cell>
          <cell r="B72" t="str">
            <v>Oi TV Série B + 1 Estadual</v>
          </cell>
          <cell r="C72">
            <v>93.5</v>
          </cell>
        </row>
        <row r="73">
          <cell r="A73" t="str">
            <v>PCS-OzTL50</v>
          </cell>
          <cell r="B73" t="str">
            <v>Coleção OI</v>
          </cell>
          <cell r="C73">
            <v>0</v>
          </cell>
        </row>
        <row r="74">
          <cell r="A74" t="str">
            <v>PCS-OzTL51</v>
          </cell>
          <cell r="B74" t="str">
            <v>Fox Premium</v>
          </cell>
          <cell r="C74">
            <v>24.9</v>
          </cell>
        </row>
        <row r="75">
          <cell r="A75" t="str">
            <v>PCS-OzTL52</v>
          </cell>
          <cell r="B75" t="str">
            <v>PenVr</v>
          </cell>
          <cell r="C75">
            <v>10</v>
          </cell>
        </row>
        <row r="76">
          <cell r="A76" t="str">
            <v>PCS-OzTL53</v>
          </cell>
          <cell r="B76" t="str">
            <v>PFC Completo</v>
          </cell>
          <cell r="C76">
            <v>104.9</v>
          </cell>
        </row>
        <row r="77">
          <cell r="A77" t="str">
            <v>PCS-OzTL54</v>
          </cell>
          <cell r="B77" t="str">
            <v>PFC Básico</v>
          </cell>
          <cell r="C77">
            <v>64.900000000000006</v>
          </cell>
        </row>
        <row r="78">
          <cell r="A78" t="str">
            <v>PCS-813566</v>
          </cell>
          <cell r="B78" t="str">
            <v>300MB</v>
          </cell>
          <cell r="C78">
            <v>18.920000000000002</v>
          </cell>
        </row>
        <row r="79">
          <cell r="A79" t="str">
            <v>PCS-813564</v>
          </cell>
          <cell r="B79" t="str">
            <v>500 MB</v>
          </cell>
          <cell r="C79">
            <v>28.44</v>
          </cell>
        </row>
        <row r="80">
          <cell r="A80" t="str">
            <v>PCS-813565</v>
          </cell>
          <cell r="B80" t="str">
            <v>2GB</v>
          </cell>
          <cell r="C80">
            <v>37.950000000000003</v>
          </cell>
        </row>
        <row r="81">
          <cell r="A81" t="str">
            <v>PCS-51793o08</v>
          </cell>
          <cell r="B81" t="str">
            <v>5GB</v>
          </cell>
          <cell r="C81">
            <v>142.15</v>
          </cell>
        </row>
        <row r="82">
          <cell r="A82" t="str">
            <v>PCS-7171B</v>
          </cell>
          <cell r="B82" t="str">
            <v>3GB</v>
          </cell>
          <cell r="C82">
            <v>98.15</v>
          </cell>
        </row>
        <row r="83">
          <cell r="A83" t="str">
            <v>PCS-7171A</v>
          </cell>
          <cell r="B83" t="str">
            <v>10GB</v>
          </cell>
          <cell r="C83">
            <v>196.31</v>
          </cell>
        </row>
        <row r="84">
          <cell r="A84" t="str">
            <v>PCS-10357</v>
          </cell>
          <cell r="B84" t="str">
            <v>Oi Internet pra Celular 1GB</v>
          </cell>
          <cell r="C84">
            <v>65.680000000000007</v>
          </cell>
        </row>
        <row r="85">
          <cell r="A85" t="str">
            <v>sva</v>
          </cell>
          <cell r="B85" t="str">
            <v>Serviço Valor agregado</v>
          </cell>
          <cell r="C85">
            <v>21.43</v>
          </cell>
        </row>
        <row r="86">
          <cell r="A86" t="str">
            <v>Intragrupo</v>
          </cell>
          <cell r="B86" t="str">
            <v>Intragrupo</v>
          </cell>
          <cell r="C86">
            <v>4.37</v>
          </cell>
        </row>
        <row r="87">
          <cell r="A87" t="str">
            <v>Dependente</v>
          </cell>
          <cell r="B87" t="str">
            <v>Assinatura Dependente</v>
          </cell>
          <cell r="C87">
            <v>22.98</v>
          </cell>
        </row>
      </sheetData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bor_Oit"/>
      <sheetName val="Plan1"/>
      <sheetName val="Briefing_FID_OiMais"/>
      <sheetName val="CHECK BRIEFING"/>
      <sheetName val="Briefing_FID_Conect"/>
      <sheetName val="Plan3"/>
      <sheetName val="Plan5"/>
      <sheetName val="TABELA COM TUDO"/>
      <sheetName val="Dados e SVA"/>
      <sheetName val="Briefing_NFID"/>
      <sheetName val="ARBOR"/>
      <sheetName val="BENEFICIOS"/>
      <sheetName val="PLANOS"/>
      <sheetName val="Plan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MG</v>
          </cell>
          <cell r="N1" t="str">
            <v>LUIZa</v>
          </cell>
          <cell r="P1" t="str">
            <v xml:space="preserve">planilha </v>
          </cell>
          <cell r="Q1" t="str">
            <v>planilha - proc depara de assinatura</v>
          </cell>
          <cell r="R1" t="str">
            <v>planilha - formula</v>
          </cell>
          <cell r="S1" t="str">
            <v>planilha</v>
          </cell>
          <cell r="T1" t="str">
            <v>planilha</v>
          </cell>
        </row>
        <row r="2">
          <cell r="A2" t="str">
            <v>chave briefing 2</v>
          </cell>
          <cell r="B2" t="str">
            <v>TIPO</v>
          </cell>
          <cell r="C2" t="str">
            <v>PLANO</v>
          </cell>
          <cell r="D2" t="str">
            <v>DADOS</v>
          </cell>
          <cell r="E2" t="str">
            <v>DADOS</v>
          </cell>
          <cell r="F2" t="str">
            <v>N1</v>
          </cell>
          <cell r="G2" t="str">
            <v>GRUPO</v>
          </cell>
          <cell r="H2" t="str">
            <v>EXP VOZ</v>
          </cell>
          <cell r="I2" t="str">
            <v>chave</v>
          </cell>
          <cell r="J2" t="str">
            <v>X</v>
          </cell>
          <cell r="K2" t="str">
            <v>CHAVE BRIEF</v>
          </cell>
          <cell r="L2" t="str">
            <v>CHAVE</v>
          </cell>
          <cell r="M2" t="str">
            <v>PrecoMovelTotalComFidel</v>
          </cell>
          <cell r="N2" t="str">
            <v>MÓVEL TOTAL COMERCIAL</v>
          </cell>
          <cell r="O2" t="str">
            <v>CHECK VOZ</v>
          </cell>
          <cell r="P2" t="str">
            <v>VOZ COMERCIAL</v>
          </cell>
          <cell r="Q2" t="str">
            <v>ASS</v>
          </cell>
          <cell r="R2" t="str">
            <v>FRANQUIA</v>
          </cell>
          <cell r="S2" t="str">
            <v>DADOS COMERCIAL ( SVA+ DADOS)</v>
          </cell>
          <cell r="T2" t="str">
            <v>SVA COMERCIAL</v>
          </cell>
          <cell r="U2" t="str">
            <v>DADOS1</v>
          </cell>
          <cell r="V2" t="str">
            <v>FIXO</v>
          </cell>
          <cell r="W2" t="str">
            <v>BANDA LARGA</v>
          </cell>
          <cell r="X2" t="str">
            <v>DEMAIS ( FIXO E VELOX)</v>
          </cell>
          <cell r="Y2" t="str">
            <v>SVA CAP</v>
          </cell>
          <cell r="Z2" t="str">
            <v>SVA RETENÇÃO</v>
          </cell>
          <cell r="AA2" t="str">
            <v>CHECK SVA 50% DADOS</v>
          </cell>
          <cell r="AB2" t="str">
            <v>CHECK 30% PARTE DA MOVEL</v>
          </cell>
        </row>
        <row r="3">
          <cell r="A3" t="str">
            <v>Oi Total Fixo + Pós Conectado Mais + Banda LargaN2MG</v>
          </cell>
          <cell r="B3" t="str">
            <v>ORIGINAL</v>
          </cell>
          <cell r="C3" t="str">
            <v>Oi Total Conectado Top</v>
          </cell>
          <cell r="D3"/>
          <cell r="E3" t="str">
            <v>s/dados</v>
          </cell>
          <cell r="F3" t="str">
            <v>N2</v>
          </cell>
          <cell r="G3" t="str">
            <v>G1</v>
          </cell>
          <cell r="H3" t="str">
            <v>MG</v>
          </cell>
          <cell r="I3" t="str">
            <v>Oi Total Fixo + Pós Conectado Mais + Banda Larga</v>
          </cell>
          <cell r="J3" t="str">
            <v>Oi Total Fixo + Pós Conectado Mais + Banda LargaAC</v>
          </cell>
          <cell r="K3" t="str">
            <v>Oi Total Fixo + Pós Conectado Mais + Banda LargaACN284.9</v>
          </cell>
          <cell r="L3" t="str">
            <v>Oi Total Conectado TopMG</v>
          </cell>
          <cell r="M3">
            <v>184.9</v>
          </cell>
          <cell r="N3">
            <v>84.9</v>
          </cell>
          <cell r="O3">
            <v>0</v>
          </cell>
          <cell r="P3">
            <v>84.9</v>
          </cell>
          <cell r="Q3">
            <v>15</v>
          </cell>
          <cell r="R3">
            <v>69.900000000000006</v>
          </cell>
          <cell r="S3">
            <v>0</v>
          </cell>
          <cell r="T3">
            <v>0</v>
          </cell>
          <cell r="U3">
            <v>0</v>
          </cell>
          <cell r="V3">
            <v>50.1</v>
          </cell>
          <cell r="W3">
            <v>49.9</v>
          </cell>
          <cell r="X3">
            <v>100</v>
          </cell>
          <cell r="Y3">
            <v>0</v>
          </cell>
          <cell r="Z3">
            <v>0</v>
          </cell>
          <cell r="AA3" t="b">
            <v>1</v>
          </cell>
          <cell r="AB3" t="b">
            <v>1</v>
          </cell>
        </row>
        <row r="4">
          <cell r="A4" t="str">
            <v>Oi Total Fixo + Pós Conectado Mais + Banda LargaN210GBMG</v>
          </cell>
          <cell r="B4" t="str">
            <v>ORIGINAL</v>
          </cell>
          <cell r="C4" t="str">
            <v>Oi Total Conectado Top</v>
          </cell>
          <cell r="D4">
            <v>10000</v>
          </cell>
          <cell r="E4" t="str">
            <v>10GB</v>
          </cell>
          <cell r="F4" t="str">
            <v>N2</v>
          </cell>
          <cell r="G4" t="str">
            <v>G1</v>
          </cell>
          <cell r="H4" t="str">
            <v>MG</v>
          </cell>
          <cell r="I4" t="str">
            <v>Oi Total Fixo + Pós Conectado Mais + Banda Larga</v>
          </cell>
          <cell r="J4" t="str">
            <v>Oi Total Fixo + Pós Conectado Mais + Banda LargaAC</v>
          </cell>
          <cell r="K4" t="str">
            <v>Oi Total Fixo + Pós Conectado Mais + Banda LargaACN2149.9</v>
          </cell>
          <cell r="L4" t="str">
            <v>Oi Total Conectado TopMG</v>
          </cell>
          <cell r="M4">
            <v>249.9</v>
          </cell>
          <cell r="N4">
            <v>149.9</v>
          </cell>
          <cell r="O4">
            <v>0</v>
          </cell>
          <cell r="P4">
            <v>114.37</v>
          </cell>
          <cell r="Q4">
            <v>15</v>
          </cell>
          <cell r="R4">
            <v>99.37</v>
          </cell>
          <cell r="S4">
            <v>35.53</v>
          </cell>
          <cell r="T4">
            <v>5.24</v>
          </cell>
          <cell r="U4">
            <v>30.29</v>
          </cell>
          <cell r="V4">
            <v>50.1</v>
          </cell>
          <cell r="W4">
            <v>49.9</v>
          </cell>
          <cell r="X4">
            <v>100</v>
          </cell>
          <cell r="Y4">
            <v>20.350000000000001</v>
          </cell>
          <cell r="Z4">
            <v>5.24</v>
          </cell>
          <cell r="AA4" t="b">
            <v>1</v>
          </cell>
          <cell r="AB4" t="b">
            <v>1</v>
          </cell>
        </row>
        <row r="5">
          <cell r="A5" t="str">
            <v>Oi Total Fixo + Pós Conectado 1.000 + Banda LargaN2MG</v>
          </cell>
          <cell r="B5" t="str">
            <v>ORIGINAL</v>
          </cell>
          <cell r="C5" t="str">
            <v>Oi Total Conectado Avançado</v>
          </cell>
          <cell r="D5"/>
          <cell r="E5" t="str">
            <v>s/dados</v>
          </cell>
          <cell r="F5" t="str">
            <v>N2</v>
          </cell>
          <cell r="G5" t="str">
            <v>G1</v>
          </cell>
          <cell r="H5" t="str">
            <v>MG</v>
          </cell>
          <cell r="I5" t="str">
            <v>Oi Total Fixo + Pós Conectado 1.000 + Banda Larga</v>
          </cell>
          <cell r="J5" t="str">
            <v>Oi Total Fixo + Pós Conectado 1.000 + Banda LargaAC</v>
          </cell>
          <cell r="K5" t="str">
            <v>Oi Total Fixo + Pós Conectado 1.000 + Banda LargaACN264.9</v>
          </cell>
          <cell r="L5" t="str">
            <v>Oi Total Conectado AvançadoMG</v>
          </cell>
          <cell r="M5">
            <v>164.9</v>
          </cell>
          <cell r="N5">
            <v>64.900000000000006</v>
          </cell>
          <cell r="O5">
            <v>0</v>
          </cell>
          <cell r="P5">
            <v>64.900000000000006</v>
          </cell>
          <cell r="Q5">
            <v>15</v>
          </cell>
          <cell r="R5">
            <v>49.900000000000006</v>
          </cell>
          <cell r="S5">
            <v>0</v>
          </cell>
          <cell r="T5">
            <v>0</v>
          </cell>
          <cell r="U5">
            <v>0</v>
          </cell>
          <cell r="V5">
            <v>50.1</v>
          </cell>
          <cell r="W5">
            <v>49.9</v>
          </cell>
          <cell r="X5">
            <v>100</v>
          </cell>
          <cell r="Y5">
            <v>0</v>
          </cell>
          <cell r="Z5">
            <v>0</v>
          </cell>
          <cell r="AA5" t="b">
            <v>1</v>
          </cell>
          <cell r="AB5" t="b">
            <v>1</v>
          </cell>
        </row>
        <row r="6">
          <cell r="A6" t="str">
            <v>Oi Total Fixo + Pós Conectado 1.000 + Banda LargaN41GBMG</v>
          </cell>
          <cell r="B6" t="str">
            <v>ORIGINAL</v>
          </cell>
          <cell r="C6" t="str">
            <v>Oi Total Conectado Avançado</v>
          </cell>
          <cell r="D6">
            <v>1000</v>
          </cell>
          <cell r="E6" t="str">
            <v>1GB</v>
          </cell>
          <cell r="F6" t="str">
            <v>N4</v>
          </cell>
          <cell r="G6" t="str">
            <v>G1</v>
          </cell>
          <cell r="H6" t="str">
            <v>MG</v>
          </cell>
          <cell r="I6" t="str">
            <v>Oi Total Fixo + Pós Conectado 1.000 + Banda Larga</v>
          </cell>
          <cell r="J6" t="str">
            <v>Oi Total Fixo + Pós Conectado 1.000 + Banda LargaAC</v>
          </cell>
          <cell r="K6" t="str">
            <v>Oi Total Fixo + Pós Conectado 1.000 + Banda LargaACN454.9</v>
          </cell>
          <cell r="L6" t="str">
            <v>Oi Total Conectado AvançadoMG</v>
          </cell>
          <cell r="M6">
            <v>154.9</v>
          </cell>
          <cell r="N6">
            <v>54.900000000000006</v>
          </cell>
          <cell r="O6">
            <v>0</v>
          </cell>
          <cell r="P6">
            <v>46.160000000000004</v>
          </cell>
          <cell r="Q6">
            <v>15</v>
          </cell>
          <cell r="R6">
            <v>31.160000000000004</v>
          </cell>
          <cell r="S6">
            <v>8.74</v>
          </cell>
          <cell r="T6">
            <v>3.61</v>
          </cell>
          <cell r="U6">
            <v>5.13</v>
          </cell>
          <cell r="V6">
            <v>50.1</v>
          </cell>
          <cell r="W6">
            <v>49.9</v>
          </cell>
          <cell r="X6">
            <v>100</v>
          </cell>
          <cell r="Y6">
            <v>14</v>
          </cell>
          <cell r="Z6">
            <v>3.61</v>
          </cell>
          <cell r="AA6" t="b">
            <v>1</v>
          </cell>
          <cell r="AB6" t="b">
            <v>1</v>
          </cell>
        </row>
        <row r="7">
          <cell r="A7" t="str">
            <v>Oi Total Fixo + Pós Conectado 1.000 + Banda LargaN31GBMG</v>
          </cell>
          <cell r="B7" t="str">
            <v>ORIGINAL</v>
          </cell>
          <cell r="C7" t="str">
            <v>Oi Total Conectado Avançado</v>
          </cell>
          <cell r="D7">
            <v>1000</v>
          </cell>
          <cell r="E7" t="str">
            <v>1GB</v>
          </cell>
          <cell r="F7" t="str">
            <v>N3</v>
          </cell>
          <cell r="G7" t="str">
            <v>G1</v>
          </cell>
          <cell r="H7" t="str">
            <v>MG</v>
          </cell>
          <cell r="I7" t="str">
            <v>Oi Total Fixo + Pós Conectado 1.000 + Banda Larga</v>
          </cell>
          <cell r="J7" t="str">
            <v>Oi Total Fixo + Pós Conectado 1.000 + Banda LargaAC</v>
          </cell>
          <cell r="K7" t="str">
            <v>Oi Total Fixo + Pós Conectado 1.000 + Banda LargaACN364.9</v>
          </cell>
          <cell r="L7" t="str">
            <v>Oi Total Conectado AvançadoMG</v>
          </cell>
          <cell r="M7">
            <v>164.9</v>
          </cell>
          <cell r="N7">
            <v>64.900000000000006</v>
          </cell>
          <cell r="O7">
            <v>0</v>
          </cell>
          <cell r="P7">
            <v>56.160000000000004</v>
          </cell>
          <cell r="Q7">
            <v>15</v>
          </cell>
          <cell r="R7">
            <v>41.160000000000004</v>
          </cell>
          <cell r="S7">
            <v>8.74</v>
          </cell>
          <cell r="T7">
            <v>3.61</v>
          </cell>
          <cell r="U7">
            <v>5.13</v>
          </cell>
          <cell r="V7">
            <v>50.1</v>
          </cell>
          <cell r="W7">
            <v>49.9</v>
          </cell>
          <cell r="X7">
            <v>100</v>
          </cell>
          <cell r="Y7">
            <v>14</v>
          </cell>
          <cell r="Z7">
            <v>3.61</v>
          </cell>
          <cell r="AA7" t="b">
            <v>1</v>
          </cell>
          <cell r="AB7" t="b">
            <v>1</v>
          </cell>
        </row>
        <row r="8">
          <cell r="A8" t="str">
            <v>Oi Total Fixo + Pós Conectado 1.000 + Banda LargaN42GBMG</v>
          </cell>
          <cell r="B8" t="str">
            <v>ORIGINAL</v>
          </cell>
          <cell r="C8" t="str">
            <v>Oi Total Conectado Avançado</v>
          </cell>
          <cell r="D8">
            <v>2000</v>
          </cell>
          <cell r="E8" t="str">
            <v>2GB</v>
          </cell>
          <cell r="F8" t="str">
            <v>N4</v>
          </cell>
          <cell r="G8" t="str">
            <v>G1</v>
          </cell>
          <cell r="H8" t="str">
            <v>MG</v>
          </cell>
          <cell r="I8" t="str">
            <v>Oi Total Fixo + Pós Conectado 1.000 + Banda Larga</v>
          </cell>
          <cell r="J8" t="str">
            <v>Oi Total Fixo + Pós Conectado 1.000 + Banda LargaAC</v>
          </cell>
          <cell r="K8" t="str">
            <v>Oi Total Fixo + Pós Conectado 1.000 + Banda LargaACN464.9</v>
          </cell>
          <cell r="L8" t="str">
            <v>Oi Total Conectado AvançadoMG</v>
          </cell>
          <cell r="M8">
            <v>164.9</v>
          </cell>
          <cell r="N8">
            <v>64.900000000000006</v>
          </cell>
          <cell r="O8">
            <v>0</v>
          </cell>
          <cell r="P8">
            <v>55.13000000000001</v>
          </cell>
          <cell r="Q8">
            <v>15</v>
          </cell>
          <cell r="R8">
            <v>40.13000000000001</v>
          </cell>
          <cell r="S8">
            <v>9.77</v>
          </cell>
          <cell r="T8">
            <v>3.61</v>
          </cell>
          <cell r="U8">
            <v>6.16</v>
          </cell>
          <cell r="V8">
            <v>50.1</v>
          </cell>
          <cell r="W8">
            <v>49.9</v>
          </cell>
          <cell r="X8">
            <v>100</v>
          </cell>
          <cell r="Y8">
            <v>14</v>
          </cell>
          <cell r="Z8">
            <v>3.61</v>
          </cell>
          <cell r="AA8" t="b">
            <v>1</v>
          </cell>
          <cell r="AB8" t="b">
            <v>1</v>
          </cell>
        </row>
        <row r="9">
          <cell r="A9" t="str">
            <v>Oi Total Fixo + Pós Conectado 1.000 + Banda LargaN32GBMG</v>
          </cell>
          <cell r="B9" t="str">
            <v>ORIGINAL</v>
          </cell>
          <cell r="C9" t="str">
            <v>Oi Total Conectado Avançado</v>
          </cell>
          <cell r="D9">
            <v>2000</v>
          </cell>
          <cell r="E9" t="str">
            <v>2GB</v>
          </cell>
          <cell r="F9" t="str">
            <v>N3</v>
          </cell>
          <cell r="G9" t="str">
            <v>G1</v>
          </cell>
          <cell r="H9" t="str">
            <v>MG</v>
          </cell>
          <cell r="I9" t="str">
            <v>Oi Total Fixo + Pós Conectado 1.000 + Banda Larga</v>
          </cell>
          <cell r="J9" t="str">
            <v>Oi Total Fixo + Pós Conectado 1.000 + Banda LargaAC</v>
          </cell>
          <cell r="K9" t="str">
            <v>Oi Total Fixo + Pós Conectado 1.000 + Banda LargaACN374.9</v>
          </cell>
          <cell r="L9" t="str">
            <v>Oi Total Conectado AvançadoMG</v>
          </cell>
          <cell r="M9">
            <v>174.9</v>
          </cell>
          <cell r="N9">
            <v>74.900000000000006</v>
          </cell>
          <cell r="O9">
            <v>0</v>
          </cell>
          <cell r="P9">
            <v>65.13000000000001</v>
          </cell>
          <cell r="Q9">
            <v>15</v>
          </cell>
          <cell r="R9">
            <v>50.13000000000001</v>
          </cell>
          <cell r="S9">
            <v>9.77</v>
          </cell>
          <cell r="T9">
            <v>3.61</v>
          </cell>
          <cell r="U9">
            <v>6.16</v>
          </cell>
          <cell r="V9">
            <v>50.1</v>
          </cell>
          <cell r="W9">
            <v>49.9</v>
          </cell>
          <cell r="X9">
            <v>100</v>
          </cell>
          <cell r="Y9">
            <v>14</v>
          </cell>
          <cell r="Z9">
            <v>3.61</v>
          </cell>
          <cell r="AA9" t="b">
            <v>1</v>
          </cell>
          <cell r="AB9" t="b">
            <v>1</v>
          </cell>
        </row>
        <row r="10">
          <cell r="A10" t="str">
            <v>Oi Total Fixo + Pós Conectado 1.000 + Banda LargaN43GBMG</v>
          </cell>
          <cell r="B10" t="str">
            <v>ORIGINAL</v>
          </cell>
          <cell r="C10" t="str">
            <v>Oi Total Conectado Avançado</v>
          </cell>
          <cell r="D10">
            <v>3000</v>
          </cell>
          <cell r="E10" t="str">
            <v>3GB</v>
          </cell>
          <cell r="F10" t="str">
            <v>N4</v>
          </cell>
          <cell r="G10" t="str">
            <v>G1</v>
          </cell>
          <cell r="H10" t="str">
            <v>MG</v>
          </cell>
          <cell r="I10" t="str">
            <v>Oi Total Fixo + Pós Conectado 1.000 + Banda Larga</v>
          </cell>
          <cell r="J10" t="str">
            <v>Oi Total Fixo + Pós Conectado 1.000 + Banda LargaAC</v>
          </cell>
          <cell r="K10" t="str">
            <v>Oi Total Fixo + Pós Conectado 1.000 + Banda LargaACN474.9</v>
          </cell>
          <cell r="L10" t="str">
            <v>Oi Total Conectado AvançadoMG</v>
          </cell>
          <cell r="M10">
            <v>174.9</v>
          </cell>
          <cell r="N10">
            <v>74.900000000000006</v>
          </cell>
          <cell r="O10">
            <v>0</v>
          </cell>
          <cell r="P10">
            <v>62.550000000000004</v>
          </cell>
          <cell r="Q10">
            <v>15</v>
          </cell>
          <cell r="R10">
            <v>47.550000000000004</v>
          </cell>
          <cell r="S10">
            <v>12.35</v>
          </cell>
          <cell r="T10">
            <v>3.61</v>
          </cell>
          <cell r="U10">
            <v>8.74</v>
          </cell>
          <cell r="V10">
            <v>50.1</v>
          </cell>
          <cell r="W10">
            <v>49.9</v>
          </cell>
          <cell r="X10">
            <v>100</v>
          </cell>
          <cell r="Y10">
            <v>14</v>
          </cell>
          <cell r="Z10">
            <v>3.61</v>
          </cell>
          <cell r="AA10" t="b">
            <v>1</v>
          </cell>
          <cell r="AB10" t="b">
            <v>1</v>
          </cell>
        </row>
        <row r="11">
          <cell r="A11" t="str">
            <v>Oi Total Fixo + Pós Conectado 1.000 + Banda LargaN33GBMG</v>
          </cell>
          <cell r="B11" t="str">
            <v>ORIGINAL</v>
          </cell>
          <cell r="C11" t="str">
            <v>Oi Total Conectado Avançado</v>
          </cell>
          <cell r="D11">
            <v>3000</v>
          </cell>
          <cell r="E11" t="str">
            <v>3GB</v>
          </cell>
          <cell r="F11" t="str">
            <v>N3</v>
          </cell>
          <cell r="G11" t="str">
            <v>G1</v>
          </cell>
          <cell r="H11" t="str">
            <v>MG</v>
          </cell>
          <cell r="I11" t="str">
            <v>Oi Total Fixo + Pós Conectado 1.000 + Banda Larga</v>
          </cell>
          <cell r="J11" t="str">
            <v>Oi Total Fixo + Pós Conectado 1.000 + Banda LargaAC</v>
          </cell>
          <cell r="K11" t="str">
            <v>Oi Total Fixo + Pós Conectado 1.000 + Banda LargaACN384.9</v>
          </cell>
          <cell r="L11" t="str">
            <v>Oi Total Conectado AvançadoMG</v>
          </cell>
          <cell r="M11">
            <v>184.9</v>
          </cell>
          <cell r="N11">
            <v>84.9</v>
          </cell>
          <cell r="O11">
            <v>0</v>
          </cell>
          <cell r="P11">
            <v>72.550000000000011</v>
          </cell>
          <cell r="Q11">
            <v>15</v>
          </cell>
          <cell r="R11">
            <v>57.550000000000011</v>
          </cell>
          <cell r="S11">
            <v>12.35</v>
          </cell>
          <cell r="T11">
            <v>3.61</v>
          </cell>
          <cell r="U11">
            <v>8.74</v>
          </cell>
          <cell r="V11">
            <v>50.1</v>
          </cell>
          <cell r="W11">
            <v>49.9</v>
          </cell>
          <cell r="X11">
            <v>100</v>
          </cell>
          <cell r="Y11">
            <v>14</v>
          </cell>
          <cell r="Z11">
            <v>3.61</v>
          </cell>
          <cell r="AA11" t="b">
            <v>1</v>
          </cell>
          <cell r="AB11" t="b">
            <v>1</v>
          </cell>
        </row>
        <row r="12">
          <cell r="A12" t="str">
            <v>Oi Total Fixo + Pós Conectado 1.000 + Banda LargaN45GBMG</v>
          </cell>
          <cell r="B12" t="str">
            <v>ORIGINAL</v>
          </cell>
          <cell r="C12" t="str">
            <v>Oi Total Conectado Avançado</v>
          </cell>
          <cell r="D12">
            <v>5000</v>
          </cell>
          <cell r="E12" t="str">
            <v>5GB</v>
          </cell>
          <cell r="F12" t="str">
            <v>N4</v>
          </cell>
          <cell r="G12" t="str">
            <v>G1</v>
          </cell>
          <cell r="H12" t="str">
            <v>MG</v>
          </cell>
          <cell r="I12" t="str">
            <v>Oi Total Fixo + Pós Conectado 1.000 + Banda Larga</v>
          </cell>
          <cell r="J12" t="str">
            <v>Oi Total Fixo + Pós Conectado 1.000 + Banda LargaAC</v>
          </cell>
          <cell r="K12" t="str">
            <v>Oi Total Fixo + Pós Conectado 1.000 + Banda LargaACN489.9</v>
          </cell>
          <cell r="L12" t="str">
            <v>Oi Total Conectado AvançadoMG</v>
          </cell>
          <cell r="M12">
            <v>189.9</v>
          </cell>
          <cell r="N12">
            <v>89.9</v>
          </cell>
          <cell r="O12">
            <v>0</v>
          </cell>
          <cell r="P12">
            <v>74.98</v>
          </cell>
          <cell r="Q12">
            <v>15</v>
          </cell>
          <cell r="R12">
            <v>59.980000000000004</v>
          </cell>
          <cell r="S12">
            <v>14.92</v>
          </cell>
          <cell r="T12">
            <v>5.24</v>
          </cell>
          <cell r="U12">
            <v>9.68</v>
          </cell>
          <cell r="V12">
            <v>50.1</v>
          </cell>
          <cell r="W12">
            <v>49.9</v>
          </cell>
          <cell r="X12">
            <v>100</v>
          </cell>
          <cell r="Y12">
            <v>20.350000000000001</v>
          </cell>
          <cell r="Z12">
            <v>5.24</v>
          </cell>
          <cell r="AA12" t="b">
            <v>1</v>
          </cell>
          <cell r="AB12" t="b">
            <v>1</v>
          </cell>
        </row>
        <row r="13">
          <cell r="A13" t="str">
            <v>Oi Total Fixo + Pós Conectado 1.000 + Banda LargaN35GBMG</v>
          </cell>
          <cell r="B13" t="str">
            <v>ORIGINAL-AQUI</v>
          </cell>
          <cell r="C13" t="str">
            <v>Oi Total Conectado Avançado</v>
          </cell>
          <cell r="D13">
            <v>5000</v>
          </cell>
          <cell r="E13" t="str">
            <v>5GB</v>
          </cell>
          <cell r="F13" t="str">
            <v>N3</v>
          </cell>
          <cell r="G13" t="str">
            <v>G1</v>
          </cell>
          <cell r="H13" t="str">
            <v>MG</v>
          </cell>
          <cell r="I13" t="str">
            <v>Oi Total Fixo + Pós Conectado 1.000 + Banda Larga</v>
          </cell>
          <cell r="J13" t="str">
            <v>Oi Total Fixo + Pós Conectado 1.000 + Banda LargaAC</v>
          </cell>
          <cell r="K13" t="str">
            <v>Oi Total Fixo + Pós Conectado 1.000 + Banda LargaACN399.9</v>
          </cell>
          <cell r="L13" t="str">
            <v>Oi Total Conectado AvançadoMG</v>
          </cell>
          <cell r="M13">
            <v>199.9</v>
          </cell>
          <cell r="N13">
            <v>99.9</v>
          </cell>
          <cell r="O13">
            <v>0</v>
          </cell>
          <cell r="P13">
            <v>84.98</v>
          </cell>
          <cell r="Q13">
            <v>15</v>
          </cell>
          <cell r="R13">
            <v>69.98</v>
          </cell>
          <cell r="S13">
            <v>14.92</v>
          </cell>
          <cell r="T13">
            <v>5.24</v>
          </cell>
          <cell r="U13">
            <v>9.68</v>
          </cell>
          <cell r="V13">
            <v>50.1</v>
          </cell>
          <cell r="W13">
            <v>49.9</v>
          </cell>
          <cell r="X13">
            <v>100</v>
          </cell>
          <cell r="Y13">
            <v>20.350000000000001</v>
          </cell>
          <cell r="Z13">
            <v>5.24</v>
          </cell>
          <cell r="AA13" t="b">
            <v>1</v>
          </cell>
          <cell r="AB13" t="b">
            <v>1</v>
          </cell>
        </row>
        <row r="14">
          <cell r="A14" t="str">
            <v>Oi Total Fixo + Pós Conectado 1.000 + Banda LargaN410GBMG</v>
          </cell>
          <cell r="B14" t="str">
            <v>ORIGINAL</v>
          </cell>
          <cell r="C14" t="str">
            <v>Oi Total Conectado Avançado</v>
          </cell>
          <cell r="D14">
            <v>10000</v>
          </cell>
          <cell r="E14" t="str">
            <v>10GB</v>
          </cell>
          <cell r="F14" t="str">
            <v>N4</v>
          </cell>
          <cell r="G14" t="str">
            <v>G1</v>
          </cell>
          <cell r="H14" t="str">
            <v>MG</v>
          </cell>
          <cell r="I14" t="str">
            <v>Oi Total Fixo + Pós Conectado 1.000 + Banda Larga</v>
          </cell>
          <cell r="J14" t="str">
            <v>Oi Total Fixo + Pós Conectado 1.000 + Banda LargaAC</v>
          </cell>
          <cell r="K14" t="str">
            <v>Oi Total Fixo + Pós Conectado 1.000 + Banda LargaACN4119.9</v>
          </cell>
          <cell r="L14" t="str">
            <v>Oi Total Conectado AvançadoMG</v>
          </cell>
          <cell r="M14">
            <v>219.9</v>
          </cell>
          <cell r="N14">
            <v>119.9</v>
          </cell>
          <cell r="O14">
            <v>0</v>
          </cell>
          <cell r="P14">
            <v>84.37</v>
          </cell>
          <cell r="Q14">
            <v>15</v>
          </cell>
          <cell r="R14">
            <v>69.37</v>
          </cell>
          <cell r="S14">
            <v>35.53</v>
          </cell>
          <cell r="T14">
            <v>5.24</v>
          </cell>
          <cell r="U14">
            <v>30.29</v>
          </cell>
          <cell r="V14">
            <v>50.1</v>
          </cell>
          <cell r="W14">
            <v>49.9</v>
          </cell>
          <cell r="X14">
            <v>100</v>
          </cell>
          <cell r="Y14">
            <v>20.350000000000001</v>
          </cell>
          <cell r="Z14">
            <v>5.24</v>
          </cell>
          <cell r="AA14" t="b">
            <v>1</v>
          </cell>
          <cell r="AB14" t="b">
            <v>1</v>
          </cell>
        </row>
        <row r="15">
          <cell r="A15" t="str">
            <v>Oi Total Fixo + Pós Conectado 1.000 + Banda LargaN310GBMG</v>
          </cell>
          <cell r="B15" t="str">
            <v>ORIGINAL-AQUI</v>
          </cell>
          <cell r="C15" t="str">
            <v>Oi Total Conectado Avançado</v>
          </cell>
          <cell r="D15">
            <v>10000</v>
          </cell>
          <cell r="E15" t="str">
            <v>10GB</v>
          </cell>
          <cell r="F15" t="str">
            <v>N3</v>
          </cell>
          <cell r="G15" t="str">
            <v>G1</v>
          </cell>
          <cell r="H15" t="str">
            <v>MG</v>
          </cell>
          <cell r="I15" t="str">
            <v>Oi Total Fixo + Pós Conectado 1.000 + Banda Larga</v>
          </cell>
          <cell r="J15" t="str">
            <v>Oi Total Fixo + Pós Conectado 1.000 + Banda LargaAC</v>
          </cell>
          <cell r="K15" t="str">
            <v>Oi Total Fixo + Pós Conectado 1.000 + Banda LargaACN3129.9</v>
          </cell>
          <cell r="L15" t="str">
            <v>Oi Total Conectado AvançadoMG</v>
          </cell>
          <cell r="M15">
            <v>229.9</v>
          </cell>
          <cell r="N15">
            <v>129.9</v>
          </cell>
          <cell r="O15">
            <v>0</v>
          </cell>
          <cell r="P15">
            <v>94.37</v>
          </cell>
          <cell r="Q15">
            <v>15</v>
          </cell>
          <cell r="R15">
            <v>79.37</v>
          </cell>
          <cell r="S15">
            <v>35.53</v>
          </cell>
          <cell r="T15">
            <v>5.24</v>
          </cell>
          <cell r="U15">
            <v>30.29</v>
          </cell>
          <cell r="V15">
            <v>50.1</v>
          </cell>
          <cell r="W15">
            <v>49.9</v>
          </cell>
          <cell r="X15">
            <v>100</v>
          </cell>
          <cell r="Y15">
            <v>20.350000000000001</v>
          </cell>
          <cell r="Z15">
            <v>5.24</v>
          </cell>
          <cell r="AA15" t="b">
            <v>1</v>
          </cell>
          <cell r="AB15" t="b">
            <v>1</v>
          </cell>
        </row>
        <row r="16">
          <cell r="A16" t="str">
            <v>Oi Total Fixo + Pós Conectado 500 + Banda LargaN2MG</v>
          </cell>
          <cell r="B16" t="str">
            <v>ORIGINAL</v>
          </cell>
          <cell r="C16" t="str">
            <v>Oi Total Conectado Básico</v>
          </cell>
          <cell r="D16"/>
          <cell r="E16" t="str">
            <v>s/dados</v>
          </cell>
          <cell r="F16" t="str">
            <v>N2</v>
          </cell>
          <cell r="G16" t="str">
            <v>G1</v>
          </cell>
          <cell r="H16" t="str">
            <v>MG</v>
          </cell>
          <cell r="I16" t="str">
            <v>Oi Total Fixo + Pós Conectado 500 + Banda Larga</v>
          </cell>
          <cell r="J16" t="str">
            <v>Oi Total Fixo + Pós Conectado 500 + Banda LargaAC</v>
          </cell>
          <cell r="K16" t="str">
            <v>Oi Total Fixo + Pós Conectado 500 + Banda LargaACN259.9</v>
          </cell>
          <cell r="L16" t="str">
            <v>Oi Total Conectado BásicoMG</v>
          </cell>
          <cell r="M16">
            <v>159.9</v>
          </cell>
          <cell r="N16">
            <v>59.900000000000006</v>
          </cell>
          <cell r="O16">
            <v>0</v>
          </cell>
          <cell r="P16">
            <v>59.900000000000006</v>
          </cell>
          <cell r="Q16">
            <v>15</v>
          </cell>
          <cell r="R16">
            <v>44.900000000000006</v>
          </cell>
          <cell r="S16">
            <v>0</v>
          </cell>
          <cell r="T16">
            <v>0</v>
          </cell>
          <cell r="U16">
            <v>0</v>
          </cell>
          <cell r="V16">
            <v>50.1</v>
          </cell>
          <cell r="W16">
            <v>49.9</v>
          </cell>
          <cell r="X16">
            <v>100</v>
          </cell>
          <cell r="Y16">
            <v>0</v>
          </cell>
          <cell r="Z16">
            <v>0</v>
          </cell>
          <cell r="AA16" t="b">
            <v>1</v>
          </cell>
          <cell r="AB16" t="b">
            <v>1</v>
          </cell>
        </row>
        <row r="17">
          <cell r="A17" t="str">
            <v>Oi Total Fixo + Pós Conectado 500 + Banda LargaN41GBMG</v>
          </cell>
          <cell r="B17" t="str">
            <v>ORIGINAL</v>
          </cell>
          <cell r="C17" t="str">
            <v>Oi Total Conectado Básico</v>
          </cell>
          <cell r="D17">
            <v>1000</v>
          </cell>
          <cell r="E17" t="str">
            <v>1GB</v>
          </cell>
          <cell r="F17" t="str">
            <v>N4</v>
          </cell>
          <cell r="G17" t="str">
            <v>G1</v>
          </cell>
          <cell r="H17" t="str">
            <v>MG</v>
          </cell>
          <cell r="I17" t="str">
            <v>Oi Total Fixo + Pós Conectado 500 + Banda Larga</v>
          </cell>
          <cell r="J17" t="str">
            <v>Oi Total Fixo + Pós Conectado 500 + Banda LargaAC</v>
          </cell>
          <cell r="K17" t="str">
            <v>Oi Total Fixo + Pós Conectado 500 + Banda LargaACN449.9</v>
          </cell>
          <cell r="L17" t="str">
            <v>Oi Total Conectado BásicoMG</v>
          </cell>
          <cell r="M17">
            <v>149.9</v>
          </cell>
          <cell r="N17">
            <v>49.900000000000006</v>
          </cell>
          <cell r="O17">
            <v>0</v>
          </cell>
          <cell r="P17">
            <v>41.160000000000004</v>
          </cell>
          <cell r="Q17">
            <v>15</v>
          </cell>
          <cell r="R17">
            <v>26.160000000000004</v>
          </cell>
          <cell r="S17">
            <v>8.74</v>
          </cell>
          <cell r="T17">
            <v>3.61</v>
          </cell>
          <cell r="U17">
            <v>5.13</v>
          </cell>
          <cell r="V17">
            <v>50.1</v>
          </cell>
          <cell r="W17">
            <v>49.9</v>
          </cell>
          <cell r="X17">
            <v>100</v>
          </cell>
          <cell r="Y17">
            <v>14</v>
          </cell>
          <cell r="Z17">
            <v>3.61</v>
          </cell>
          <cell r="AA17" t="b">
            <v>1</v>
          </cell>
          <cell r="AB17" t="b">
            <v>1</v>
          </cell>
        </row>
        <row r="18">
          <cell r="A18" t="str">
            <v>Oi Total Fixo + Pós Conectado 500 + Banda LargaN31GBMG</v>
          </cell>
          <cell r="B18" t="str">
            <v>ORIGINAL</v>
          </cell>
          <cell r="C18" t="str">
            <v>Oi Total Conectado Básico</v>
          </cell>
          <cell r="D18">
            <v>1000</v>
          </cell>
          <cell r="E18" t="str">
            <v>1GB</v>
          </cell>
          <cell r="F18" t="str">
            <v>N3</v>
          </cell>
          <cell r="G18" t="str">
            <v>G1</v>
          </cell>
          <cell r="H18" t="str">
            <v>MG</v>
          </cell>
          <cell r="I18" t="str">
            <v>Oi Total Fixo + Pós Conectado 500 + Banda Larga</v>
          </cell>
          <cell r="J18" t="str">
            <v>Oi Total Fixo + Pós Conectado 500 + Banda LargaAC</v>
          </cell>
          <cell r="K18" t="str">
            <v>Oi Total Fixo + Pós Conectado 500 + Banda LargaACN359.9</v>
          </cell>
          <cell r="L18" t="str">
            <v>Oi Total Conectado BásicoMG</v>
          </cell>
          <cell r="M18">
            <v>159.9</v>
          </cell>
          <cell r="N18">
            <v>59.900000000000006</v>
          </cell>
          <cell r="O18">
            <v>0</v>
          </cell>
          <cell r="P18">
            <v>51.160000000000004</v>
          </cell>
          <cell r="Q18">
            <v>15</v>
          </cell>
          <cell r="R18">
            <v>36.160000000000004</v>
          </cell>
          <cell r="S18">
            <v>8.74</v>
          </cell>
          <cell r="T18">
            <v>3.61</v>
          </cell>
          <cell r="U18">
            <v>5.13</v>
          </cell>
          <cell r="V18">
            <v>50.1</v>
          </cell>
          <cell r="W18">
            <v>49.9</v>
          </cell>
          <cell r="X18">
            <v>100</v>
          </cell>
          <cell r="Y18">
            <v>14</v>
          </cell>
          <cell r="Z18">
            <v>3.61</v>
          </cell>
          <cell r="AA18" t="b">
            <v>1</v>
          </cell>
          <cell r="AB18" t="b">
            <v>1</v>
          </cell>
        </row>
        <row r="19">
          <cell r="A19" t="str">
            <v>Oi Total Fixo + Pós Conectado 500 + Banda LargaN42GBMG</v>
          </cell>
          <cell r="B19" t="str">
            <v>ORIGINAL</v>
          </cell>
          <cell r="C19" t="str">
            <v>Oi Total Conectado Básico</v>
          </cell>
          <cell r="D19">
            <v>2000</v>
          </cell>
          <cell r="E19" t="str">
            <v>2GB</v>
          </cell>
          <cell r="F19" t="str">
            <v>N4</v>
          </cell>
          <cell r="G19" t="str">
            <v>G1</v>
          </cell>
          <cell r="H19" t="str">
            <v>MG</v>
          </cell>
          <cell r="I19" t="str">
            <v>Oi Total Fixo + Pós Conectado 500 + Banda Larga</v>
          </cell>
          <cell r="J19" t="str">
            <v>Oi Total Fixo + Pós Conectado 500 + Banda LargaAC</v>
          </cell>
          <cell r="K19" t="str">
            <v>Oi Total Fixo + Pós Conectado 500 + Banda LargaACN459.9</v>
          </cell>
          <cell r="L19" t="str">
            <v>Oi Total Conectado BásicoMG</v>
          </cell>
          <cell r="M19">
            <v>159.9</v>
          </cell>
          <cell r="N19">
            <v>59.900000000000006</v>
          </cell>
          <cell r="O19">
            <v>0</v>
          </cell>
          <cell r="P19">
            <v>50.13000000000001</v>
          </cell>
          <cell r="Q19">
            <v>15</v>
          </cell>
          <cell r="R19">
            <v>35.13000000000001</v>
          </cell>
          <cell r="S19">
            <v>9.77</v>
          </cell>
          <cell r="T19">
            <v>3.61</v>
          </cell>
          <cell r="U19">
            <v>6.16</v>
          </cell>
          <cell r="V19">
            <v>50.1</v>
          </cell>
          <cell r="W19">
            <v>49.9</v>
          </cell>
          <cell r="X19">
            <v>100</v>
          </cell>
          <cell r="Y19">
            <v>14</v>
          </cell>
          <cell r="Z19">
            <v>3.61</v>
          </cell>
          <cell r="AA19" t="b">
            <v>1</v>
          </cell>
          <cell r="AB19" t="b">
            <v>1</v>
          </cell>
        </row>
        <row r="20">
          <cell r="A20" t="str">
            <v>Oi Total Fixo + Pós Conectado 500 + Banda LargaN32GBMG</v>
          </cell>
          <cell r="B20" t="str">
            <v>ORIGINAL</v>
          </cell>
          <cell r="C20" t="str">
            <v>Oi Total Conectado Básico</v>
          </cell>
          <cell r="D20">
            <v>2000</v>
          </cell>
          <cell r="E20" t="str">
            <v>2GB</v>
          </cell>
          <cell r="F20" t="str">
            <v>N3</v>
          </cell>
          <cell r="G20" t="str">
            <v>G1</v>
          </cell>
          <cell r="H20" t="str">
            <v>MG</v>
          </cell>
          <cell r="I20" t="str">
            <v>Oi Total Fixo + Pós Conectado 500 + Banda Larga</v>
          </cell>
          <cell r="J20" t="str">
            <v>Oi Total Fixo + Pós Conectado 500 + Banda LargaAC</v>
          </cell>
          <cell r="K20" t="str">
            <v>Oi Total Fixo + Pós Conectado 500 + Banda LargaACN369.9</v>
          </cell>
          <cell r="L20" t="str">
            <v>Oi Total Conectado BásicoMG</v>
          </cell>
          <cell r="M20">
            <v>169.9</v>
          </cell>
          <cell r="N20">
            <v>69.900000000000006</v>
          </cell>
          <cell r="O20">
            <v>0</v>
          </cell>
          <cell r="P20">
            <v>60.13000000000001</v>
          </cell>
          <cell r="Q20">
            <v>15</v>
          </cell>
          <cell r="R20">
            <v>45.13000000000001</v>
          </cell>
          <cell r="S20">
            <v>9.77</v>
          </cell>
          <cell r="T20">
            <v>3.61</v>
          </cell>
          <cell r="U20">
            <v>6.16</v>
          </cell>
          <cell r="V20">
            <v>50.1</v>
          </cell>
          <cell r="W20">
            <v>49.9</v>
          </cell>
          <cell r="X20">
            <v>100</v>
          </cell>
          <cell r="Y20">
            <v>14</v>
          </cell>
          <cell r="Z20">
            <v>3.61</v>
          </cell>
          <cell r="AA20" t="b">
            <v>1</v>
          </cell>
          <cell r="AB20" t="b">
            <v>1</v>
          </cell>
        </row>
        <row r="21">
          <cell r="A21" t="str">
            <v>Oi Total Fixo + Pós Conectado 500 + Banda LargaN43GBMG</v>
          </cell>
          <cell r="B21" t="str">
            <v>ORIGINAL</v>
          </cell>
          <cell r="C21" t="str">
            <v>Oi Total Conectado Básico</v>
          </cell>
          <cell r="D21">
            <v>3000</v>
          </cell>
          <cell r="E21" t="str">
            <v>3GB</v>
          </cell>
          <cell r="F21" t="str">
            <v>N4</v>
          </cell>
          <cell r="G21" t="str">
            <v>G1</v>
          </cell>
          <cell r="H21" t="str">
            <v>MG</v>
          </cell>
          <cell r="I21" t="str">
            <v>Oi Total Fixo + Pós Conectado 500 + Banda Larga</v>
          </cell>
          <cell r="J21" t="str">
            <v>Oi Total Fixo + Pós Conectado 500 + Banda LargaAC</v>
          </cell>
          <cell r="K21" t="str">
            <v>Oi Total Fixo + Pós Conectado 500 + Banda LargaACN469.9</v>
          </cell>
          <cell r="L21" t="str">
            <v>Oi Total Conectado BásicoMG</v>
          </cell>
          <cell r="M21">
            <v>169.9</v>
          </cell>
          <cell r="N21">
            <v>69.900000000000006</v>
          </cell>
          <cell r="O21">
            <v>0</v>
          </cell>
          <cell r="P21">
            <v>57.550000000000004</v>
          </cell>
          <cell r="Q21">
            <v>15</v>
          </cell>
          <cell r="R21">
            <v>42.550000000000004</v>
          </cell>
          <cell r="S21">
            <v>12.35</v>
          </cell>
          <cell r="T21">
            <v>3.61</v>
          </cell>
          <cell r="U21">
            <v>8.74</v>
          </cell>
          <cell r="V21">
            <v>50.1</v>
          </cell>
          <cell r="W21">
            <v>49.9</v>
          </cell>
          <cell r="X21">
            <v>100</v>
          </cell>
          <cell r="Y21">
            <v>14</v>
          </cell>
          <cell r="Z21">
            <v>3.61</v>
          </cell>
          <cell r="AA21" t="b">
            <v>1</v>
          </cell>
          <cell r="AB21" t="b">
            <v>1</v>
          </cell>
        </row>
        <row r="22">
          <cell r="A22" t="str">
            <v>Oi Total Fixo + Pós Conectado 500 + Banda LargaN33GBMG</v>
          </cell>
          <cell r="B22" t="str">
            <v>ORIGINAL-AQUI</v>
          </cell>
          <cell r="C22" t="str">
            <v>Oi Total Conectado Básico</v>
          </cell>
          <cell r="D22">
            <v>3000</v>
          </cell>
          <cell r="E22" t="str">
            <v>3GB</v>
          </cell>
          <cell r="F22" t="str">
            <v>N3</v>
          </cell>
          <cell r="G22" t="str">
            <v>G1</v>
          </cell>
          <cell r="H22" t="str">
            <v>MG</v>
          </cell>
          <cell r="I22" t="str">
            <v>Oi Total Fixo + Pós Conectado 500 + Banda Larga</v>
          </cell>
          <cell r="J22" t="str">
            <v>Oi Total Fixo + Pós Conectado 500 + Banda LargaAC</v>
          </cell>
          <cell r="K22" t="str">
            <v>Oi Total Fixo + Pós Conectado 500 + Banda LargaACN379.9</v>
          </cell>
          <cell r="L22" t="str">
            <v>Oi Total Conectado BásicoMG</v>
          </cell>
          <cell r="M22">
            <v>179.9</v>
          </cell>
          <cell r="N22">
            <v>79.900000000000006</v>
          </cell>
          <cell r="O22">
            <v>0</v>
          </cell>
          <cell r="P22">
            <v>67.550000000000011</v>
          </cell>
          <cell r="Q22">
            <v>15</v>
          </cell>
          <cell r="R22">
            <v>52.550000000000011</v>
          </cell>
          <cell r="S22">
            <v>12.35</v>
          </cell>
          <cell r="T22">
            <v>3.61</v>
          </cell>
          <cell r="U22">
            <v>8.74</v>
          </cell>
          <cell r="V22">
            <v>50.1</v>
          </cell>
          <cell r="W22">
            <v>49.9</v>
          </cell>
          <cell r="X22">
            <v>100</v>
          </cell>
          <cell r="Y22">
            <v>14</v>
          </cell>
          <cell r="Z22">
            <v>3.61</v>
          </cell>
          <cell r="AA22" t="b">
            <v>1</v>
          </cell>
          <cell r="AB22" t="b">
            <v>1</v>
          </cell>
        </row>
        <row r="23">
          <cell r="A23" t="str">
            <v>Oi Total Fixo + Pós Conectado 500 + Banda LargaN45GBMG</v>
          </cell>
          <cell r="B23" t="str">
            <v>ORIGINAL</v>
          </cell>
          <cell r="C23" t="str">
            <v>Oi Total Conectado Básico</v>
          </cell>
          <cell r="D23">
            <v>5000</v>
          </cell>
          <cell r="E23" t="str">
            <v>5GB</v>
          </cell>
          <cell r="F23" t="str">
            <v>N4</v>
          </cell>
          <cell r="G23" t="str">
            <v>G1</v>
          </cell>
          <cell r="H23" t="str">
            <v>MG</v>
          </cell>
          <cell r="I23" t="str">
            <v>Oi Total Fixo + Pós Conectado 500 + Banda Larga</v>
          </cell>
          <cell r="J23" t="str">
            <v>Oi Total Fixo + Pós Conectado 500 + Banda LargaAC</v>
          </cell>
          <cell r="K23" t="str">
            <v>Oi Total Fixo + Pós Conectado 500 + Banda LargaACN484.9</v>
          </cell>
          <cell r="L23" t="str">
            <v>Oi Total Conectado BásicoMG</v>
          </cell>
          <cell r="M23">
            <v>184.9</v>
          </cell>
          <cell r="N23">
            <v>84.9</v>
          </cell>
          <cell r="O23">
            <v>0</v>
          </cell>
          <cell r="P23">
            <v>69.98</v>
          </cell>
          <cell r="Q23">
            <v>15</v>
          </cell>
          <cell r="R23">
            <v>54.980000000000004</v>
          </cell>
          <cell r="S23">
            <v>14.92</v>
          </cell>
          <cell r="T23">
            <v>5.24</v>
          </cell>
          <cell r="U23">
            <v>9.68</v>
          </cell>
          <cell r="V23">
            <v>50.1</v>
          </cell>
          <cell r="W23">
            <v>49.9</v>
          </cell>
          <cell r="X23">
            <v>100</v>
          </cell>
          <cell r="Y23">
            <v>20.350000000000001</v>
          </cell>
          <cell r="Z23">
            <v>5.24</v>
          </cell>
          <cell r="AA23" t="b">
            <v>1</v>
          </cell>
          <cell r="AB23" t="b">
            <v>1</v>
          </cell>
        </row>
        <row r="24">
          <cell r="A24" t="str">
            <v>Oi Total Fixo + Pós Conectado 500 + Banda LargaN35GBMG</v>
          </cell>
          <cell r="B24" t="str">
            <v>ORIGINAL</v>
          </cell>
          <cell r="C24" t="str">
            <v>Oi Total Conectado Básico</v>
          </cell>
          <cell r="D24">
            <v>5000</v>
          </cell>
          <cell r="E24" t="str">
            <v>5GB</v>
          </cell>
          <cell r="F24" t="str">
            <v>N3</v>
          </cell>
          <cell r="G24" t="str">
            <v>G1</v>
          </cell>
          <cell r="H24" t="str">
            <v>MG</v>
          </cell>
          <cell r="I24" t="str">
            <v>Oi Total Fixo + Pós Conectado 500 + Banda Larga</v>
          </cell>
          <cell r="J24" t="str">
            <v>Oi Total Fixo + Pós Conectado 500 + Banda LargaAC</v>
          </cell>
          <cell r="K24" t="str">
            <v>Oi Total Fixo + Pós Conectado 500 + Banda LargaACN394.9</v>
          </cell>
          <cell r="L24" t="str">
            <v>Oi Total Conectado BásicoMG</v>
          </cell>
          <cell r="M24">
            <v>194.9</v>
          </cell>
          <cell r="N24">
            <v>94.9</v>
          </cell>
          <cell r="O24">
            <v>0</v>
          </cell>
          <cell r="P24">
            <v>79.98</v>
          </cell>
          <cell r="Q24">
            <v>15</v>
          </cell>
          <cell r="R24">
            <v>64.98</v>
          </cell>
          <cell r="S24">
            <v>14.92</v>
          </cell>
          <cell r="T24">
            <v>5.24</v>
          </cell>
          <cell r="U24">
            <v>9.68</v>
          </cell>
          <cell r="V24">
            <v>50.1</v>
          </cell>
          <cell r="W24">
            <v>49.9</v>
          </cell>
          <cell r="X24">
            <v>100</v>
          </cell>
          <cell r="Y24">
            <v>20.350000000000001</v>
          </cell>
          <cell r="Z24">
            <v>5.24</v>
          </cell>
          <cell r="AA24" t="b">
            <v>1</v>
          </cell>
          <cell r="AB24" t="b">
            <v>1</v>
          </cell>
        </row>
        <row r="25">
          <cell r="A25" t="str">
            <v>Oi Total Fixo + Pós Conectado 500 + Banda LargaN410GBMG</v>
          </cell>
          <cell r="B25" t="str">
            <v>ORIGINAL</v>
          </cell>
          <cell r="C25" t="str">
            <v>Oi Total Conectado Básico</v>
          </cell>
          <cell r="D25">
            <v>10000</v>
          </cell>
          <cell r="E25" t="str">
            <v>10GB</v>
          </cell>
          <cell r="F25" t="str">
            <v>N4</v>
          </cell>
          <cell r="G25" t="str">
            <v>G1</v>
          </cell>
          <cell r="H25" t="str">
            <v>MG</v>
          </cell>
          <cell r="I25" t="str">
            <v>Oi Total Fixo + Pós Conectado 500 + Banda Larga</v>
          </cell>
          <cell r="J25" t="str">
            <v>Oi Total Fixo + Pós Conectado 500 + Banda LargaAC</v>
          </cell>
          <cell r="K25" t="str">
            <v>Oi Total Fixo + Pós Conectado 500 + Banda LargaACN4114.9</v>
          </cell>
          <cell r="L25" t="str">
            <v>Oi Total Conectado BásicoMG</v>
          </cell>
          <cell r="M25">
            <v>214.9</v>
          </cell>
          <cell r="N25">
            <v>114.9</v>
          </cell>
          <cell r="O25">
            <v>0</v>
          </cell>
          <cell r="P25">
            <v>79.37</v>
          </cell>
          <cell r="Q25">
            <v>15</v>
          </cell>
          <cell r="R25">
            <v>64.37</v>
          </cell>
          <cell r="S25">
            <v>35.53</v>
          </cell>
          <cell r="T25">
            <v>5.24</v>
          </cell>
          <cell r="U25">
            <v>30.29</v>
          </cell>
          <cell r="V25">
            <v>50.1</v>
          </cell>
          <cell r="W25">
            <v>49.9</v>
          </cell>
          <cell r="X25">
            <v>100</v>
          </cell>
          <cell r="Y25">
            <v>20.350000000000001</v>
          </cell>
          <cell r="Z25">
            <v>5.24</v>
          </cell>
          <cell r="AA25" t="b">
            <v>1</v>
          </cell>
          <cell r="AB25" t="b">
            <v>1</v>
          </cell>
        </row>
        <row r="26">
          <cell r="A26" t="str">
            <v>Oi Total Fixo + Pós Conectado 500 + Banda LargaN310GBMG</v>
          </cell>
          <cell r="B26" t="str">
            <v>ORIGINAL</v>
          </cell>
          <cell r="C26" t="str">
            <v>Oi Total Conectado Básico</v>
          </cell>
          <cell r="D26">
            <v>10000</v>
          </cell>
          <cell r="E26" t="str">
            <v>10GB</v>
          </cell>
          <cell r="F26" t="str">
            <v>N3</v>
          </cell>
          <cell r="G26" t="str">
            <v>G1</v>
          </cell>
          <cell r="H26" t="str">
            <v>MG</v>
          </cell>
          <cell r="I26" t="str">
            <v>Oi Total Fixo + Pós Conectado 500 + Banda Larga</v>
          </cell>
          <cell r="J26" t="str">
            <v>Oi Total Fixo + Pós Conectado 500 + Banda LargaAC</v>
          </cell>
          <cell r="K26" t="str">
            <v>Oi Total Fixo + Pós Conectado 500 + Banda LargaACN3124.9</v>
          </cell>
          <cell r="L26" t="str">
            <v>Oi Total Conectado BásicoMG</v>
          </cell>
          <cell r="M26">
            <v>224.9</v>
          </cell>
          <cell r="N26">
            <v>124.9</v>
          </cell>
          <cell r="O26">
            <v>0</v>
          </cell>
          <cell r="P26">
            <v>89.37</v>
          </cell>
          <cell r="Q26">
            <v>15</v>
          </cell>
          <cell r="R26">
            <v>74.37</v>
          </cell>
          <cell r="S26">
            <v>35.53</v>
          </cell>
          <cell r="T26">
            <v>5.24</v>
          </cell>
          <cell r="U26">
            <v>30.29</v>
          </cell>
          <cell r="V26">
            <v>50.1</v>
          </cell>
          <cell r="W26">
            <v>49.9</v>
          </cell>
          <cell r="X26">
            <v>100</v>
          </cell>
          <cell r="Y26">
            <v>20.350000000000001</v>
          </cell>
          <cell r="Z26">
            <v>5.24</v>
          </cell>
          <cell r="AA26" t="b">
            <v>1</v>
          </cell>
          <cell r="AB26" t="b">
            <v>1</v>
          </cell>
        </row>
        <row r="27">
          <cell r="A27" t="str">
            <v>Oi Total Fixo + Pós Conectado Mais + Banda LargaN21GBMG</v>
          </cell>
          <cell r="B27" t="str">
            <v>ORIGINAL</v>
          </cell>
          <cell r="C27" t="str">
            <v>Oi Total Conectado Top</v>
          </cell>
          <cell r="D27">
            <v>1000</v>
          </cell>
          <cell r="E27" t="str">
            <v>1GB</v>
          </cell>
          <cell r="F27" t="str">
            <v>N2</v>
          </cell>
          <cell r="G27" t="str">
            <v>G1</v>
          </cell>
          <cell r="H27" t="str">
            <v>MG</v>
          </cell>
          <cell r="I27" t="str">
            <v>Oi Total Fixo + Pós Conectado Mais + Banda Larga</v>
          </cell>
          <cell r="J27" t="str">
            <v>Oi Total Fixo + Pós Conectado Mais + Banda LargaAC</v>
          </cell>
          <cell r="K27" t="str">
            <v>Oi Total Fixo + Pós Conectado Mais + Banda LargaACN284.9</v>
          </cell>
          <cell r="L27" t="str">
            <v>Oi Total Conectado TopMG</v>
          </cell>
          <cell r="M27">
            <v>184.9</v>
          </cell>
          <cell r="N27">
            <v>84.9</v>
          </cell>
          <cell r="O27">
            <v>0</v>
          </cell>
          <cell r="P27">
            <v>76.160000000000011</v>
          </cell>
          <cell r="Q27">
            <v>15</v>
          </cell>
          <cell r="R27">
            <v>61.160000000000011</v>
          </cell>
          <cell r="S27">
            <v>8.74</v>
          </cell>
          <cell r="T27">
            <v>3.61</v>
          </cell>
          <cell r="U27">
            <v>5.13</v>
          </cell>
          <cell r="V27">
            <v>50.1</v>
          </cell>
          <cell r="W27">
            <v>49.9</v>
          </cell>
          <cell r="X27">
            <v>100</v>
          </cell>
          <cell r="Y27">
            <v>14</v>
          </cell>
          <cell r="Z27">
            <v>3.61</v>
          </cell>
          <cell r="AA27" t="b">
            <v>1</v>
          </cell>
          <cell r="AB27" t="b">
            <v>1</v>
          </cell>
        </row>
        <row r="28">
          <cell r="A28" t="str">
            <v>Oi Total Fixo + Pós Conectado Mais + Banda LargaN22GBMG</v>
          </cell>
          <cell r="B28" t="str">
            <v>ORIGINAL</v>
          </cell>
          <cell r="C28" t="str">
            <v>Oi Total Conectado Top</v>
          </cell>
          <cell r="D28">
            <v>2000</v>
          </cell>
          <cell r="E28" t="str">
            <v>2GB</v>
          </cell>
          <cell r="F28" t="str">
            <v>N2</v>
          </cell>
          <cell r="G28" t="str">
            <v>G1</v>
          </cell>
          <cell r="H28" t="str">
            <v>MG</v>
          </cell>
          <cell r="I28" t="str">
            <v>Oi Total Fixo + Pós Conectado Mais + Banda Larga</v>
          </cell>
          <cell r="J28" t="str">
            <v>Oi Total Fixo + Pós Conectado Mais + Banda LargaAC</v>
          </cell>
          <cell r="K28" t="str">
            <v>Oi Total Fixo + Pós Conectado Mais + Banda LargaACN294.9</v>
          </cell>
          <cell r="L28" t="str">
            <v>Oi Total Conectado TopMG</v>
          </cell>
          <cell r="M28">
            <v>194.9</v>
          </cell>
          <cell r="N28">
            <v>94.9</v>
          </cell>
          <cell r="O28">
            <v>0</v>
          </cell>
          <cell r="P28">
            <v>85.13000000000001</v>
          </cell>
          <cell r="Q28">
            <v>15</v>
          </cell>
          <cell r="R28">
            <v>70.13000000000001</v>
          </cell>
          <cell r="S28">
            <v>9.77</v>
          </cell>
          <cell r="T28">
            <v>3.61</v>
          </cell>
          <cell r="U28">
            <v>6.16</v>
          </cell>
          <cell r="V28">
            <v>50.1</v>
          </cell>
          <cell r="W28">
            <v>49.9</v>
          </cell>
          <cell r="X28">
            <v>100</v>
          </cell>
          <cell r="Y28">
            <v>14</v>
          </cell>
          <cell r="Z28">
            <v>3.61</v>
          </cell>
          <cell r="AA28" t="b">
            <v>1</v>
          </cell>
          <cell r="AB28" t="b">
            <v>1</v>
          </cell>
        </row>
        <row r="29">
          <cell r="A29" t="str">
            <v>Oi Total Fixo + Pós Conectado Mais + Banda LargaN23GBMG</v>
          </cell>
          <cell r="B29" t="str">
            <v>ORIGINAL</v>
          </cell>
          <cell r="C29" t="str">
            <v>Oi Total Conectado Top</v>
          </cell>
          <cell r="D29">
            <v>3000</v>
          </cell>
          <cell r="E29" t="str">
            <v>3GB</v>
          </cell>
          <cell r="F29" t="str">
            <v>N2</v>
          </cell>
          <cell r="G29" t="str">
            <v>G1</v>
          </cell>
          <cell r="H29" t="str">
            <v>MG</v>
          </cell>
          <cell r="I29" t="str">
            <v>Oi Total Fixo + Pós Conectado Mais + Banda Larga</v>
          </cell>
          <cell r="J29" t="str">
            <v>Oi Total Fixo + Pós Conectado Mais + Banda LargaAC</v>
          </cell>
          <cell r="K29" t="str">
            <v>Oi Total Fixo + Pós Conectado Mais + Banda LargaACN2104.9</v>
          </cell>
          <cell r="L29" t="str">
            <v>Oi Total Conectado TopMG</v>
          </cell>
          <cell r="M29">
            <v>204.9</v>
          </cell>
          <cell r="N29">
            <v>104.9</v>
          </cell>
          <cell r="O29">
            <v>0</v>
          </cell>
          <cell r="P29">
            <v>92.550000000000011</v>
          </cell>
          <cell r="Q29">
            <v>15</v>
          </cell>
          <cell r="R29">
            <v>77.550000000000011</v>
          </cell>
          <cell r="S29">
            <v>12.35</v>
          </cell>
          <cell r="T29">
            <v>3.61</v>
          </cell>
          <cell r="U29">
            <v>8.74</v>
          </cell>
          <cell r="V29">
            <v>50.1</v>
          </cell>
          <cell r="W29">
            <v>49.9</v>
          </cell>
          <cell r="X29">
            <v>100</v>
          </cell>
          <cell r="Y29">
            <v>14</v>
          </cell>
          <cell r="Z29">
            <v>3.61</v>
          </cell>
          <cell r="AA29" t="b">
            <v>1</v>
          </cell>
          <cell r="AB29" t="b">
            <v>1</v>
          </cell>
        </row>
        <row r="30">
          <cell r="A30" t="str">
            <v>Oi Total Fixo + Pós Conectado Mais + Banda LargaN25GBMG</v>
          </cell>
          <cell r="B30" t="str">
            <v>ORIGINAL</v>
          </cell>
          <cell r="C30" t="str">
            <v>Oi Total Conectado Top</v>
          </cell>
          <cell r="D30">
            <v>5000</v>
          </cell>
          <cell r="E30" t="str">
            <v>5GB</v>
          </cell>
          <cell r="F30" t="str">
            <v>N2</v>
          </cell>
          <cell r="G30" t="str">
            <v>G1</v>
          </cell>
          <cell r="H30" t="str">
            <v>MG</v>
          </cell>
          <cell r="I30" t="str">
            <v>Oi Total Fixo + Pós Conectado Mais + Banda Larga</v>
          </cell>
          <cell r="J30" t="str">
            <v>Oi Total Fixo + Pós Conectado Mais + Banda LargaAC</v>
          </cell>
          <cell r="K30" t="str">
            <v>Oi Total Fixo + Pós Conectado Mais + Banda LargaACN2119.9</v>
          </cell>
          <cell r="L30" t="str">
            <v>Oi Total Conectado TopMG</v>
          </cell>
          <cell r="M30">
            <v>219.9</v>
          </cell>
          <cell r="N30">
            <v>119.9</v>
          </cell>
          <cell r="O30">
            <v>0</v>
          </cell>
          <cell r="P30">
            <v>104.98</v>
          </cell>
          <cell r="Q30">
            <v>15</v>
          </cell>
          <cell r="R30">
            <v>89.98</v>
          </cell>
          <cell r="S30">
            <v>14.92</v>
          </cell>
          <cell r="T30">
            <v>5.24</v>
          </cell>
          <cell r="U30">
            <v>9.68</v>
          </cell>
          <cell r="V30">
            <v>50.1</v>
          </cell>
          <cell r="W30">
            <v>49.9</v>
          </cell>
          <cell r="X30">
            <v>100</v>
          </cell>
          <cell r="Y30">
            <v>20.350000000000001</v>
          </cell>
          <cell r="Z30">
            <v>5.24</v>
          </cell>
          <cell r="AA30" t="b">
            <v>1</v>
          </cell>
          <cell r="AB30" t="b">
            <v>1</v>
          </cell>
        </row>
        <row r="31">
          <cell r="A31" t="str">
            <v>Oi Total Fixo + Pós 100 + Banda LargaN2MG</v>
          </cell>
          <cell r="B31" t="str">
            <v>ORIGINAL</v>
          </cell>
          <cell r="C31" t="str">
            <v>Oi Total Conectado 100</v>
          </cell>
          <cell r="D31"/>
          <cell r="E31" t="str">
            <v>s/dados</v>
          </cell>
          <cell r="F31" t="str">
            <v>N2</v>
          </cell>
          <cell r="G31" t="str">
            <v>G1</v>
          </cell>
          <cell r="H31" t="str">
            <v>MG</v>
          </cell>
          <cell r="I31" t="str">
            <v>Oi Total Fixo + Pós 100 + Banda Larga</v>
          </cell>
          <cell r="J31" t="str">
            <v>Oi Total Fixo + Pós 100 + Banda LargaAC</v>
          </cell>
          <cell r="K31" t="str">
            <v>Oi Total Fixo + Pós 100 + Banda LargaACN264.9</v>
          </cell>
          <cell r="L31" t="str">
            <v>Oi Total Conectado 100MG</v>
          </cell>
          <cell r="M31">
            <v>164.9</v>
          </cell>
          <cell r="N31">
            <v>64.900000000000006</v>
          </cell>
          <cell r="O31">
            <v>0</v>
          </cell>
          <cell r="P31">
            <v>64.900000000000006</v>
          </cell>
          <cell r="Q31">
            <v>15</v>
          </cell>
          <cell r="R31">
            <v>49.900000000000006</v>
          </cell>
          <cell r="S31">
            <v>0</v>
          </cell>
          <cell r="T31">
            <v>0</v>
          </cell>
          <cell r="U31">
            <v>0</v>
          </cell>
          <cell r="V31">
            <v>50.1</v>
          </cell>
          <cell r="W31">
            <v>49.9</v>
          </cell>
          <cell r="X31">
            <v>100</v>
          </cell>
          <cell r="Y31">
            <v>0</v>
          </cell>
          <cell r="Z31">
            <v>0</v>
          </cell>
          <cell r="AA31" t="b">
            <v>1</v>
          </cell>
          <cell r="AB31" t="b">
            <v>1</v>
          </cell>
        </row>
        <row r="32">
          <cell r="A32" t="str">
            <v>Oi Total Fixo + Pós 100 + Banda LargaN41GBMG</v>
          </cell>
          <cell r="B32" t="str">
            <v>ORIGINAL</v>
          </cell>
          <cell r="C32" t="str">
            <v>Oi Total Conectado 100</v>
          </cell>
          <cell r="D32">
            <v>1000</v>
          </cell>
          <cell r="E32" t="str">
            <v>1GB</v>
          </cell>
          <cell r="F32" t="str">
            <v>N4</v>
          </cell>
          <cell r="G32" t="str">
            <v>G1</v>
          </cell>
          <cell r="H32" t="str">
            <v>MG</v>
          </cell>
          <cell r="I32" t="str">
            <v>Oi Total Fixo + Pós 100 + Banda Larga</v>
          </cell>
          <cell r="J32" t="str">
            <v>Oi Total Fixo + Pós 100 + Banda LargaAC</v>
          </cell>
          <cell r="K32" t="str">
            <v>Oi Total Fixo + Pós 100 + Banda LargaACN454.9</v>
          </cell>
          <cell r="L32" t="str">
            <v>Oi Total Conectado 100MG</v>
          </cell>
          <cell r="M32">
            <v>154.9</v>
          </cell>
          <cell r="N32">
            <v>54.900000000000006</v>
          </cell>
          <cell r="O32">
            <v>0</v>
          </cell>
          <cell r="P32">
            <v>46.160000000000004</v>
          </cell>
          <cell r="Q32">
            <v>15</v>
          </cell>
          <cell r="R32">
            <v>31.160000000000004</v>
          </cell>
          <cell r="S32">
            <v>8.74</v>
          </cell>
          <cell r="T32">
            <v>3.61</v>
          </cell>
          <cell r="U32">
            <v>5.13</v>
          </cell>
          <cell r="V32">
            <v>50.1</v>
          </cell>
          <cell r="W32">
            <v>49.9</v>
          </cell>
          <cell r="X32">
            <v>100</v>
          </cell>
          <cell r="Y32">
            <v>14</v>
          </cell>
          <cell r="Z32">
            <v>3.61</v>
          </cell>
          <cell r="AA32" t="b">
            <v>1</v>
          </cell>
          <cell r="AB32" t="b">
            <v>1</v>
          </cell>
        </row>
        <row r="33">
          <cell r="A33" t="str">
            <v>Oi Total Fixo + Pós 100 + Banda LargaN31GBMG</v>
          </cell>
          <cell r="B33" t="str">
            <v>ORIGINAL</v>
          </cell>
          <cell r="C33" t="str">
            <v>Oi Total Conectado 100</v>
          </cell>
          <cell r="D33">
            <v>1000</v>
          </cell>
          <cell r="E33" t="str">
            <v>1GB</v>
          </cell>
          <cell r="F33" t="str">
            <v>N3</v>
          </cell>
          <cell r="G33" t="str">
            <v>G1</v>
          </cell>
          <cell r="H33" t="str">
            <v>MG</v>
          </cell>
          <cell r="I33" t="str">
            <v>Oi Total Fixo + Pós 100 + Banda Larga</v>
          </cell>
          <cell r="J33" t="str">
            <v>Oi Total Fixo + Pós 100 + Banda LargaAC</v>
          </cell>
          <cell r="K33" t="str">
            <v>Oi Total Fixo + Pós 100 + Banda LargaACN364.9</v>
          </cell>
          <cell r="L33" t="str">
            <v>Oi Total Conectado 100MG</v>
          </cell>
          <cell r="M33">
            <v>164.9</v>
          </cell>
          <cell r="N33">
            <v>64.900000000000006</v>
          </cell>
          <cell r="O33">
            <v>0</v>
          </cell>
          <cell r="P33">
            <v>56.160000000000004</v>
          </cell>
          <cell r="Q33">
            <v>15</v>
          </cell>
          <cell r="R33">
            <v>41.160000000000004</v>
          </cell>
          <cell r="S33">
            <v>8.74</v>
          </cell>
          <cell r="T33">
            <v>3.61</v>
          </cell>
          <cell r="U33">
            <v>5.13</v>
          </cell>
          <cell r="V33">
            <v>50.1</v>
          </cell>
          <cell r="W33">
            <v>49.9</v>
          </cell>
          <cell r="X33">
            <v>100</v>
          </cell>
          <cell r="Y33">
            <v>14</v>
          </cell>
          <cell r="Z33">
            <v>3.61</v>
          </cell>
          <cell r="AA33" t="b">
            <v>1</v>
          </cell>
          <cell r="AB33" t="b">
            <v>1</v>
          </cell>
        </row>
        <row r="34">
          <cell r="A34" t="str">
            <v>Oi Total Fixo + Pós 100 + Banda LargaN42GBMG</v>
          </cell>
          <cell r="B34" t="str">
            <v>ORIGINAL</v>
          </cell>
          <cell r="C34" t="str">
            <v>Oi Total Conectado 100</v>
          </cell>
          <cell r="D34">
            <v>2000</v>
          </cell>
          <cell r="E34" t="str">
            <v>2GB</v>
          </cell>
          <cell r="F34" t="str">
            <v>N4</v>
          </cell>
          <cell r="G34" t="str">
            <v>G1</v>
          </cell>
          <cell r="H34" t="str">
            <v>MG</v>
          </cell>
          <cell r="I34" t="str">
            <v>Oi Total Fixo + Pós 100 + Banda Larga</v>
          </cell>
          <cell r="J34" t="str">
            <v>Oi Total Fixo + Pós 100 + Banda LargaAC</v>
          </cell>
          <cell r="K34" t="str">
            <v>Oi Total Fixo + Pós 100 + Banda LargaACN464.9</v>
          </cell>
          <cell r="L34" t="str">
            <v>Oi Total Conectado 100MG</v>
          </cell>
          <cell r="M34">
            <v>164.9</v>
          </cell>
          <cell r="N34">
            <v>64.900000000000006</v>
          </cell>
          <cell r="O34">
            <v>0</v>
          </cell>
          <cell r="P34">
            <v>55.13000000000001</v>
          </cell>
          <cell r="Q34">
            <v>15</v>
          </cell>
          <cell r="R34">
            <v>40.13000000000001</v>
          </cell>
          <cell r="S34">
            <v>9.77</v>
          </cell>
          <cell r="T34">
            <v>3.61</v>
          </cell>
          <cell r="U34">
            <v>6.16</v>
          </cell>
          <cell r="V34">
            <v>50.1</v>
          </cell>
          <cell r="W34">
            <v>49.9</v>
          </cell>
          <cell r="X34">
            <v>100</v>
          </cell>
          <cell r="Y34">
            <v>14</v>
          </cell>
          <cell r="Z34">
            <v>3.61</v>
          </cell>
          <cell r="AA34" t="b">
            <v>1</v>
          </cell>
          <cell r="AB34" t="b">
            <v>1</v>
          </cell>
        </row>
        <row r="35">
          <cell r="A35" t="str">
            <v>Oi Total Fixo + Pós 100 + Banda LargaN32GBMG</v>
          </cell>
          <cell r="B35" t="str">
            <v>ORIGINAL</v>
          </cell>
          <cell r="C35" t="str">
            <v>Oi Total Conectado 100</v>
          </cell>
          <cell r="D35">
            <v>2000</v>
          </cell>
          <cell r="E35" t="str">
            <v>2GB</v>
          </cell>
          <cell r="F35" t="str">
            <v>N3</v>
          </cell>
          <cell r="G35" t="str">
            <v>G1</v>
          </cell>
          <cell r="H35" t="str">
            <v>MG</v>
          </cell>
          <cell r="I35" t="str">
            <v>Oi Total Fixo + Pós 100 + Banda Larga</v>
          </cell>
          <cell r="J35" t="str">
            <v>Oi Total Fixo + Pós 100 + Banda LargaAC</v>
          </cell>
          <cell r="K35" t="str">
            <v>Oi Total Fixo + Pós 100 + Banda LargaACN374.9</v>
          </cell>
          <cell r="L35" t="str">
            <v>Oi Total Conectado 100MG</v>
          </cell>
          <cell r="M35">
            <v>174.9</v>
          </cell>
          <cell r="N35">
            <v>74.900000000000006</v>
          </cell>
          <cell r="O35">
            <v>0</v>
          </cell>
          <cell r="P35">
            <v>65.13000000000001</v>
          </cell>
          <cell r="Q35">
            <v>15</v>
          </cell>
          <cell r="R35">
            <v>50.13000000000001</v>
          </cell>
          <cell r="S35">
            <v>9.77</v>
          </cell>
          <cell r="T35">
            <v>3.61</v>
          </cell>
          <cell r="U35">
            <v>6.16</v>
          </cell>
          <cell r="V35">
            <v>50.1</v>
          </cell>
          <cell r="W35">
            <v>49.9</v>
          </cell>
          <cell r="X35">
            <v>100</v>
          </cell>
          <cell r="Y35">
            <v>14</v>
          </cell>
          <cell r="Z35">
            <v>3.61</v>
          </cell>
          <cell r="AA35" t="b">
            <v>1</v>
          </cell>
          <cell r="AB35" t="b">
            <v>1</v>
          </cell>
        </row>
        <row r="36">
          <cell r="A36" t="str">
            <v>Oi Total Fixo + Pós 100 + Banda LargaN43GBMG</v>
          </cell>
          <cell r="B36" t="str">
            <v>ORIGINAL</v>
          </cell>
          <cell r="C36" t="str">
            <v>Oi Total Conectado 100</v>
          </cell>
          <cell r="D36">
            <v>3000</v>
          </cell>
          <cell r="E36" t="str">
            <v>3GB</v>
          </cell>
          <cell r="F36" t="str">
            <v>N4</v>
          </cell>
          <cell r="G36" t="str">
            <v>G1</v>
          </cell>
          <cell r="H36" t="str">
            <v>MG</v>
          </cell>
          <cell r="I36" t="str">
            <v>Oi Total Fixo + Pós 100 + Banda Larga</v>
          </cell>
          <cell r="J36" t="str">
            <v>Oi Total Fixo + Pós 100 + Banda LargaAC</v>
          </cell>
          <cell r="K36" t="str">
            <v>Oi Total Fixo + Pós 100 + Banda LargaACN474.9</v>
          </cell>
          <cell r="L36" t="str">
            <v>Oi Total Conectado 100MG</v>
          </cell>
          <cell r="M36">
            <v>174.9</v>
          </cell>
          <cell r="N36">
            <v>74.900000000000006</v>
          </cell>
          <cell r="O36">
            <v>0</v>
          </cell>
          <cell r="P36">
            <v>62.550000000000004</v>
          </cell>
          <cell r="Q36">
            <v>15</v>
          </cell>
          <cell r="R36">
            <v>47.550000000000004</v>
          </cell>
          <cell r="S36">
            <v>12.35</v>
          </cell>
          <cell r="T36">
            <v>3.61</v>
          </cell>
          <cell r="U36">
            <v>8.74</v>
          </cell>
          <cell r="V36">
            <v>50.1</v>
          </cell>
          <cell r="W36">
            <v>49.9</v>
          </cell>
          <cell r="X36">
            <v>100</v>
          </cell>
          <cell r="Y36">
            <v>14</v>
          </cell>
          <cell r="Z36">
            <v>3.61</v>
          </cell>
          <cell r="AA36" t="b">
            <v>1</v>
          </cell>
          <cell r="AB36" t="b">
            <v>1</v>
          </cell>
        </row>
        <row r="37">
          <cell r="A37" t="str">
            <v>Oi Total Fixo + Pós 100 + Banda LargaN33GBMG</v>
          </cell>
          <cell r="B37" t="str">
            <v>ORIGINAL</v>
          </cell>
          <cell r="C37" t="str">
            <v>Oi Total Conectado 100</v>
          </cell>
          <cell r="D37">
            <v>3000</v>
          </cell>
          <cell r="E37" t="str">
            <v>3GB</v>
          </cell>
          <cell r="F37" t="str">
            <v>N3</v>
          </cell>
          <cell r="G37" t="str">
            <v>G1</v>
          </cell>
          <cell r="H37" t="str">
            <v>MG</v>
          </cell>
          <cell r="I37" t="str">
            <v>Oi Total Fixo + Pós 100 + Banda Larga</v>
          </cell>
          <cell r="J37" t="str">
            <v>Oi Total Fixo + Pós 100 + Banda LargaAC</v>
          </cell>
          <cell r="K37" t="str">
            <v>Oi Total Fixo + Pós 100 + Banda LargaACN384.9</v>
          </cell>
          <cell r="L37" t="str">
            <v>Oi Total Conectado 100MG</v>
          </cell>
          <cell r="M37">
            <v>184.9</v>
          </cell>
          <cell r="N37">
            <v>84.9</v>
          </cell>
          <cell r="O37">
            <v>0</v>
          </cell>
          <cell r="P37">
            <v>72.550000000000011</v>
          </cell>
          <cell r="Q37">
            <v>15</v>
          </cell>
          <cell r="R37">
            <v>57.550000000000011</v>
          </cell>
          <cell r="S37">
            <v>12.35</v>
          </cell>
          <cell r="T37">
            <v>3.61</v>
          </cell>
          <cell r="U37">
            <v>8.74</v>
          </cell>
          <cell r="V37">
            <v>50.1</v>
          </cell>
          <cell r="W37">
            <v>49.9</v>
          </cell>
          <cell r="X37">
            <v>100</v>
          </cell>
          <cell r="Y37">
            <v>14</v>
          </cell>
          <cell r="Z37">
            <v>3.61</v>
          </cell>
          <cell r="AA37" t="b">
            <v>1</v>
          </cell>
          <cell r="AB37" t="b">
            <v>1</v>
          </cell>
        </row>
        <row r="38">
          <cell r="A38" t="str">
            <v>Oi Total Fixo + Pós 100 + Banda LargaN45GBMG</v>
          </cell>
          <cell r="B38" t="str">
            <v>ORIGINAL</v>
          </cell>
          <cell r="C38" t="str">
            <v>Oi Total Conectado 100</v>
          </cell>
          <cell r="D38">
            <v>5000</v>
          </cell>
          <cell r="E38" t="str">
            <v>5GB</v>
          </cell>
          <cell r="F38" t="str">
            <v>N4</v>
          </cell>
          <cell r="G38" t="str">
            <v>G1</v>
          </cell>
          <cell r="H38" t="str">
            <v>MG</v>
          </cell>
          <cell r="I38" t="str">
            <v>Oi Total Fixo + Pós 100 + Banda Larga</v>
          </cell>
          <cell r="J38" t="str">
            <v>Oi Total Fixo + Pós 100 + Banda LargaAC</v>
          </cell>
          <cell r="K38" t="str">
            <v>Oi Total Fixo + Pós 100 + Banda LargaACN489.9</v>
          </cell>
          <cell r="L38" t="str">
            <v>Oi Total Conectado 100MG</v>
          </cell>
          <cell r="M38">
            <v>189.9</v>
          </cell>
          <cell r="N38">
            <v>89.9</v>
          </cell>
          <cell r="O38">
            <v>0</v>
          </cell>
          <cell r="P38">
            <v>74.98</v>
          </cell>
          <cell r="Q38">
            <v>15</v>
          </cell>
          <cell r="R38">
            <v>59.980000000000004</v>
          </cell>
          <cell r="S38">
            <v>14.92</v>
          </cell>
          <cell r="T38">
            <v>5.24</v>
          </cell>
          <cell r="U38">
            <v>9.68</v>
          </cell>
          <cell r="V38">
            <v>50.1</v>
          </cell>
          <cell r="W38">
            <v>49.9</v>
          </cell>
          <cell r="X38">
            <v>100</v>
          </cell>
          <cell r="Y38">
            <v>20.350000000000001</v>
          </cell>
          <cell r="Z38">
            <v>5.24</v>
          </cell>
          <cell r="AA38" t="b">
            <v>1</v>
          </cell>
          <cell r="AB38" t="b">
            <v>1</v>
          </cell>
        </row>
        <row r="39">
          <cell r="A39" t="str">
            <v>Oi Total Fixo + Pós 100 + Banda LargaN35GBMG</v>
          </cell>
          <cell r="B39" t="str">
            <v>ORIGINAL-AQUI</v>
          </cell>
          <cell r="C39" t="str">
            <v>Oi Total Conectado 100</v>
          </cell>
          <cell r="D39">
            <v>5000</v>
          </cell>
          <cell r="E39" t="str">
            <v>5GB</v>
          </cell>
          <cell r="F39" t="str">
            <v>N3</v>
          </cell>
          <cell r="G39" t="str">
            <v>G1</v>
          </cell>
          <cell r="H39" t="str">
            <v>MG</v>
          </cell>
          <cell r="I39" t="str">
            <v>Oi Total Fixo + Pós 100 + Banda Larga</v>
          </cell>
          <cell r="J39" t="str">
            <v>Oi Total Fixo + Pós 100 + Banda LargaAC</v>
          </cell>
          <cell r="K39" t="str">
            <v>Oi Total Fixo + Pós 100 + Banda LargaACN399.9</v>
          </cell>
          <cell r="L39" t="str">
            <v>Oi Total Conectado 100MG</v>
          </cell>
          <cell r="M39">
            <v>199.9</v>
          </cell>
          <cell r="N39">
            <v>99.9</v>
          </cell>
          <cell r="O39">
            <v>0</v>
          </cell>
          <cell r="P39">
            <v>84.98</v>
          </cell>
          <cell r="Q39">
            <v>15</v>
          </cell>
          <cell r="R39">
            <v>69.98</v>
          </cell>
          <cell r="S39">
            <v>14.92</v>
          </cell>
          <cell r="T39">
            <v>5.24</v>
          </cell>
          <cell r="U39">
            <v>9.68</v>
          </cell>
          <cell r="V39">
            <v>50.1</v>
          </cell>
          <cell r="W39">
            <v>49.9</v>
          </cell>
          <cell r="X39">
            <v>100</v>
          </cell>
          <cell r="Y39">
            <v>20.350000000000001</v>
          </cell>
          <cell r="Z39">
            <v>5.24</v>
          </cell>
          <cell r="AA39" t="b">
            <v>1</v>
          </cell>
          <cell r="AB39" t="b">
            <v>1</v>
          </cell>
        </row>
        <row r="40">
          <cell r="A40" t="str">
            <v>Oi Total Fixo + Pós 100 + Banda LargaN410GBMG</v>
          </cell>
          <cell r="B40" t="str">
            <v>ORIGINAL</v>
          </cell>
          <cell r="C40" t="str">
            <v>Oi Total Conectado 100</v>
          </cell>
          <cell r="D40">
            <v>10000</v>
          </cell>
          <cell r="E40" t="str">
            <v>10GB</v>
          </cell>
          <cell r="F40" t="str">
            <v>N4</v>
          </cell>
          <cell r="G40" t="str">
            <v>G1</v>
          </cell>
          <cell r="H40" t="str">
            <v>MG</v>
          </cell>
          <cell r="I40" t="str">
            <v>Oi Total Fixo + Pós 100 + Banda Larga</v>
          </cell>
          <cell r="J40" t="str">
            <v>Oi Total Fixo + Pós 100 + Banda LargaAC</v>
          </cell>
          <cell r="K40" t="str">
            <v>Oi Total Fixo + Pós 100 + Banda LargaACN4119.9</v>
          </cell>
          <cell r="L40" t="str">
            <v>Oi Total Conectado 100MG</v>
          </cell>
          <cell r="M40">
            <v>219.9</v>
          </cell>
          <cell r="N40">
            <v>119.9</v>
          </cell>
          <cell r="O40">
            <v>0</v>
          </cell>
          <cell r="P40">
            <v>84.37</v>
          </cell>
          <cell r="Q40">
            <v>15</v>
          </cell>
          <cell r="R40">
            <v>69.37</v>
          </cell>
          <cell r="S40">
            <v>35.53</v>
          </cell>
          <cell r="T40">
            <v>5.24</v>
          </cell>
          <cell r="U40">
            <v>30.29</v>
          </cell>
          <cell r="V40">
            <v>50.1</v>
          </cell>
          <cell r="W40">
            <v>49.9</v>
          </cell>
          <cell r="X40">
            <v>100</v>
          </cell>
          <cell r="Y40">
            <v>20.350000000000001</v>
          </cell>
          <cell r="Z40">
            <v>5.24</v>
          </cell>
          <cell r="AA40" t="b">
            <v>1</v>
          </cell>
          <cell r="AB40" t="b">
            <v>1</v>
          </cell>
        </row>
        <row r="41">
          <cell r="A41" t="str">
            <v>Oi Total Fixo + Pós 100 + Banda LargaN310GBMG</v>
          </cell>
          <cell r="B41" t="str">
            <v>ORIGINAL-AQUI</v>
          </cell>
          <cell r="C41" t="str">
            <v>Oi Total Conectado 100</v>
          </cell>
          <cell r="D41">
            <v>10000</v>
          </cell>
          <cell r="E41" t="str">
            <v>10GB</v>
          </cell>
          <cell r="F41" t="str">
            <v>N3</v>
          </cell>
          <cell r="G41" t="str">
            <v>G1</v>
          </cell>
          <cell r="H41" t="str">
            <v>MG</v>
          </cell>
          <cell r="I41" t="str">
            <v>Oi Total Fixo + Pós 100 + Banda Larga</v>
          </cell>
          <cell r="J41" t="str">
            <v>Oi Total Fixo + Pós 100 + Banda LargaAC</v>
          </cell>
          <cell r="K41" t="str">
            <v>Oi Total Fixo + Pós 100 + Banda LargaACN3129.9</v>
          </cell>
          <cell r="L41" t="str">
            <v>Oi Total Conectado 100MG</v>
          </cell>
          <cell r="M41">
            <v>229.9</v>
          </cell>
          <cell r="N41">
            <v>129.9</v>
          </cell>
          <cell r="O41">
            <v>0</v>
          </cell>
          <cell r="P41">
            <v>94.37</v>
          </cell>
          <cell r="Q41">
            <v>15</v>
          </cell>
          <cell r="R41">
            <v>79.37</v>
          </cell>
          <cell r="S41">
            <v>35.53</v>
          </cell>
          <cell r="T41">
            <v>5.24</v>
          </cell>
          <cell r="U41">
            <v>30.29</v>
          </cell>
          <cell r="V41">
            <v>50.1</v>
          </cell>
          <cell r="W41">
            <v>49.9</v>
          </cell>
          <cell r="X41">
            <v>100</v>
          </cell>
          <cell r="Y41">
            <v>20.350000000000001</v>
          </cell>
          <cell r="Z41">
            <v>5.24</v>
          </cell>
          <cell r="AA41" t="b">
            <v>1</v>
          </cell>
          <cell r="AB41" t="b">
            <v>1</v>
          </cell>
        </row>
        <row r="42">
          <cell r="A42" t="str">
            <v>Oi Total Fixo + Pós 250 + Banda LargaN2MG</v>
          </cell>
          <cell r="B42" t="str">
            <v>ORIGINAL</v>
          </cell>
          <cell r="C42" t="str">
            <v>Oi Total Conectado 250</v>
          </cell>
          <cell r="D42"/>
          <cell r="E42" t="str">
            <v>s/dados</v>
          </cell>
          <cell r="F42" t="str">
            <v>N2</v>
          </cell>
          <cell r="G42" t="str">
            <v>G1</v>
          </cell>
          <cell r="H42" t="str">
            <v>MG</v>
          </cell>
          <cell r="I42" t="str">
            <v>Oi Total Fixo + Pós 250 + Banda Larga</v>
          </cell>
          <cell r="J42" t="str">
            <v>Oi Total Fixo + Pós 250 + Banda LargaAC</v>
          </cell>
          <cell r="K42" t="str">
            <v>Oi Total Fixo + Pós 250 + Banda LargaACN279.9</v>
          </cell>
          <cell r="L42" t="str">
            <v>Oi Total Conectado 250MG</v>
          </cell>
          <cell r="M42">
            <v>179.9</v>
          </cell>
          <cell r="N42">
            <v>79.900000000000006</v>
          </cell>
          <cell r="O42">
            <v>0</v>
          </cell>
          <cell r="P42">
            <v>79.900000000000006</v>
          </cell>
          <cell r="Q42">
            <v>15</v>
          </cell>
          <cell r="R42">
            <v>64.900000000000006</v>
          </cell>
          <cell r="S42">
            <v>0</v>
          </cell>
          <cell r="T42">
            <v>0</v>
          </cell>
          <cell r="U42">
            <v>0</v>
          </cell>
          <cell r="V42">
            <v>50.1</v>
          </cell>
          <cell r="W42">
            <v>49.9</v>
          </cell>
          <cell r="X42">
            <v>100</v>
          </cell>
          <cell r="Y42">
            <v>0</v>
          </cell>
          <cell r="Z42">
            <v>0</v>
          </cell>
          <cell r="AA42" t="b">
            <v>1</v>
          </cell>
          <cell r="AB42" t="b">
            <v>1</v>
          </cell>
        </row>
        <row r="43">
          <cell r="A43" t="str">
            <v>Oi Total Fixo + Pós 250 + Banda LargaN41GBMG</v>
          </cell>
          <cell r="B43" t="str">
            <v>ORIGINAL</v>
          </cell>
          <cell r="C43" t="str">
            <v>Oi Total Conectado 250</v>
          </cell>
          <cell r="D43">
            <v>1000</v>
          </cell>
          <cell r="E43" t="str">
            <v>1GB</v>
          </cell>
          <cell r="F43" t="str">
            <v>N4</v>
          </cell>
          <cell r="G43" t="str">
            <v>G1</v>
          </cell>
          <cell r="H43" t="str">
            <v>MG</v>
          </cell>
          <cell r="I43" t="str">
            <v>Oi Total Fixo + Pós 250 + Banda Larga</v>
          </cell>
          <cell r="J43" t="str">
            <v>Oi Total Fixo + Pós 250 + Banda LargaAC</v>
          </cell>
          <cell r="K43" t="str">
            <v>Oi Total Fixo + Pós 250 + Banda LargaACN469.9</v>
          </cell>
          <cell r="L43" t="str">
            <v>Oi Total Conectado 250MG</v>
          </cell>
          <cell r="M43">
            <v>169.9</v>
          </cell>
          <cell r="N43">
            <v>69.900000000000006</v>
          </cell>
          <cell r="O43">
            <v>0</v>
          </cell>
          <cell r="P43">
            <v>61.160000000000004</v>
          </cell>
          <cell r="Q43">
            <v>15</v>
          </cell>
          <cell r="R43">
            <v>46.160000000000004</v>
          </cell>
          <cell r="S43">
            <v>8.74</v>
          </cell>
          <cell r="T43">
            <v>3.61</v>
          </cell>
          <cell r="U43">
            <v>5.13</v>
          </cell>
          <cell r="V43">
            <v>50.1</v>
          </cell>
          <cell r="W43">
            <v>49.9</v>
          </cell>
          <cell r="X43">
            <v>100</v>
          </cell>
          <cell r="Y43">
            <v>14</v>
          </cell>
          <cell r="Z43">
            <v>3.61</v>
          </cell>
          <cell r="AA43" t="b">
            <v>1</v>
          </cell>
          <cell r="AB43" t="b">
            <v>1</v>
          </cell>
        </row>
        <row r="44">
          <cell r="A44" t="str">
            <v>Oi Total Fixo + Pós 250 + Banda LargaN31GBMG</v>
          </cell>
          <cell r="B44" t="str">
            <v>ORIGINAL</v>
          </cell>
          <cell r="C44" t="str">
            <v>Oi Total Conectado 250</v>
          </cell>
          <cell r="D44">
            <v>1000</v>
          </cell>
          <cell r="E44" t="str">
            <v>1GB</v>
          </cell>
          <cell r="F44" t="str">
            <v>N3</v>
          </cell>
          <cell r="G44" t="str">
            <v>G1</v>
          </cell>
          <cell r="H44" t="str">
            <v>MG</v>
          </cell>
          <cell r="I44" t="str">
            <v>Oi Total Fixo + Pós 250 + Banda Larga</v>
          </cell>
          <cell r="J44" t="str">
            <v>Oi Total Fixo + Pós 250 + Banda LargaAC</v>
          </cell>
          <cell r="K44" t="str">
            <v>Oi Total Fixo + Pós 250 + Banda LargaACN379.9</v>
          </cell>
          <cell r="L44" t="str">
            <v>Oi Total Conectado 250MG</v>
          </cell>
          <cell r="M44">
            <v>179.9</v>
          </cell>
          <cell r="N44">
            <v>79.900000000000006</v>
          </cell>
          <cell r="O44">
            <v>0</v>
          </cell>
          <cell r="P44">
            <v>71.160000000000011</v>
          </cell>
          <cell r="Q44">
            <v>15</v>
          </cell>
          <cell r="R44">
            <v>56.160000000000011</v>
          </cell>
          <cell r="S44">
            <v>8.74</v>
          </cell>
          <cell r="T44">
            <v>3.61</v>
          </cell>
          <cell r="U44">
            <v>5.13</v>
          </cell>
          <cell r="V44">
            <v>50.1</v>
          </cell>
          <cell r="W44">
            <v>49.9</v>
          </cell>
          <cell r="X44">
            <v>100</v>
          </cell>
          <cell r="Y44">
            <v>14</v>
          </cell>
          <cell r="Z44">
            <v>3.61</v>
          </cell>
          <cell r="AA44" t="b">
            <v>1</v>
          </cell>
          <cell r="AB44" t="b">
            <v>1</v>
          </cell>
        </row>
        <row r="45">
          <cell r="A45" t="str">
            <v>Oi Total Fixo + Pós 250 + Banda LargaN42GBMG</v>
          </cell>
          <cell r="B45" t="str">
            <v>ORIGINAL</v>
          </cell>
          <cell r="C45" t="str">
            <v>Oi Total Conectado 250</v>
          </cell>
          <cell r="D45">
            <v>2000</v>
          </cell>
          <cell r="E45" t="str">
            <v>2GB</v>
          </cell>
          <cell r="F45" t="str">
            <v>N4</v>
          </cell>
          <cell r="G45" t="str">
            <v>G1</v>
          </cell>
          <cell r="H45" t="str">
            <v>MG</v>
          </cell>
          <cell r="I45" t="str">
            <v>Oi Total Fixo + Pós 250 + Banda Larga</v>
          </cell>
          <cell r="J45" t="str">
            <v>Oi Total Fixo + Pós 250 + Banda LargaAC</v>
          </cell>
          <cell r="K45" t="str">
            <v>Oi Total Fixo + Pós 250 + Banda LargaACN479.9</v>
          </cell>
          <cell r="L45" t="str">
            <v>Oi Total Conectado 250MG</v>
          </cell>
          <cell r="M45">
            <v>179.9</v>
          </cell>
          <cell r="N45">
            <v>79.900000000000006</v>
          </cell>
          <cell r="O45">
            <v>0</v>
          </cell>
          <cell r="P45">
            <v>70.13000000000001</v>
          </cell>
          <cell r="Q45">
            <v>15</v>
          </cell>
          <cell r="R45">
            <v>55.13000000000001</v>
          </cell>
          <cell r="S45">
            <v>9.77</v>
          </cell>
          <cell r="T45">
            <v>3.61</v>
          </cell>
          <cell r="U45">
            <v>6.16</v>
          </cell>
          <cell r="V45">
            <v>50.1</v>
          </cell>
          <cell r="W45">
            <v>49.9</v>
          </cell>
          <cell r="X45">
            <v>100</v>
          </cell>
          <cell r="Y45">
            <v>14</v>
          </cell>
          <cell r="Z45">
            <v>3.61</v>
          </cell>
          <cell r="AA45" t="b">
            <v>1</v>
          </cell>
          <cell r="AB45" t="b">
            <v>1</v>
          </cell>
        </row>
        <row r="46">
          <cell r="A46" t="str">
            <v>Oi Total Fixo + Pós 250 + Banda LargaN32GBMG</v>
          </cell>
          <cell r="B46" t="str">
            <v>ORIGINAL</v>
          </cell>
          <cell r="C46" t="str">
            <v>Oi Total Conectado 250</v>
          </cell>
          <cell r="D46">
            <v>2000</v>
          </cell>
          <cell r="E46" t="str">
            <v>2GB</v>
          </cell>
          <cell r="F46" t="str">
            <v>N3</v>
          </cell>
          <cell r="G46" t="str">
            <v>G1</v>
          </cell>
          <cell r="H46" t="str">
            <v>MG</v>
          </cell>
          <cell r="I46" t="str">
            <v>Oi Total Fixo + Pós 250 + Banda Larga</v>
          </cell>
          <cell r="J46" t="str">
            <v>Oi Total Fixo + Pós 250 + Banda LargaAC</v>
          </cell>
          <cell r="K46" t="str">
            <v>Oi Total Fixo + Pós 250 + Banda LargaACN389.9</v>
          </cell>
          <cell r="L46" t="str">
            <v>Oi Total Conectado 250MG</v>
          </cell>
          <cell r="M46">
            <v>189.9</v>
          </cell>
          <cell r="N46">
            <v>89.9</v>
          </cell>
          <cell r="O46">
            <v>0</v>
          </cell>
          <cell r="P46">
            <v>80.13000000000001</v>
          </cell>
          <cell r="Q46">
            <v>15</v>
          </cell>
          <cell r="R46">
            <v>65.13000000000001</v>
          </cell>
          <cell r="S46">
            <v>9.77</v>
          </cell>
          <cell r="T46">
            <v>3.61</v>
          </cell>
          <cell r="U46">
            <v>6.16</v>
          </cell>
          <cell r="V46">
            <v>50.1</v>
          </cell>
          <cell r="W46">
            <v>49.9</v>
          </cell>
          <cell r="X46">
            <v>100</v>
          </cell>
          <cell r="Y46">
            <v>14</v>
          </cell>
          <cell r="Z46">
            <v>3.61</v>
          </cell>
          <cell r="AA46" t="b">
            <v>1</v>
          </cell>
          <cell r="AB46" t="b">
            <v>1</v>
          </cell>
        </row>
        <row r="47">
          <cell r="A47" t="str">
            <v>Oi Total Fixo + Pós 250 + Banda LargaN43GBMG</v>
          </cell>
          <cell r="B47" t="str">
            <v>ORIGINAL</v>
          </cell>
          <cell r="C47" t="str">
            <v>Oi Total Conectado 250</v>
          </cell>
          <cell r="D47">
            <v>3000</v>
          </cell>
          <cell r="E47" t="str">
            <v>3GB</v>
          </cell>
          <cell r="F47" t="str">
            <v>N4</v>
          </cell>
          <cell r="G47" t="str">
            <v>G1</v>
          </cell>
          <cell r="H47" t="str">
            <v>MG</v>
          </cell>
          <cell r="I47" t="str">
            <v>Oi Total Fixo + Pós 250 + Banda Larga</v>
          </cell>
          <cell r="J47" t="str">
            <v>Oi Total Fixo + Pós 250 + Banda LargaAC</v>
          </cell>
          <cell r="K47" t="str">
            <v>Oi Total Fixo + Pós 250 + Banda LargaACN489.9</v>
          </cell>
          <cell r="L47" t="str">
            <v>Oi Total Conectado 250MG</v>
          </cell>
          <cell r="M47">
            <v>189.9</v>
          </cell>
          <cell r="N47">
            <v>89.9</v>
          </cell>
          <cell r="O47">
            <v>0</v>
          </cell>
          <cell r="P47">
            <v>77.550000000000011</v>
          </cell>
          <cell r="Q47">
            <v>15</v>
          </cell>
          <cell r="R47">
            <v>62.550000000000011</v>
          </cell>
          <cell r="S47">
            <v>12.35</v>
          </cell>
          <cell r="T47">
            <v>3.61</v>
          </cell>
          <cell r="U47">
            <v>8.74</v>
          </cell>
          <cell r="V47">
            <v>50.1</v>
          </cell>
          <cell r="W47">
            <v>49.9</v>
          </cell>
          <cell r="X47">
            <v>100</v>
          </cell>
          <cell r="Y47">
            <v>14</v>
          </cell>
          <cell r="Z47">
            <v>3.61</v>
          </cell>
          <cell r="AA47" t="b">
            <v>1</v>
          </cell>
          <cell r="AB47" t="b">
            <v>1</v>
          </cell>
        </row>
        <row r="48">
          <cell r="A48" t="str">
            <v>Oi Total Fixo + Pós 250 + Banda LargaN33GBMG</v>
          </cell>
          <cell r="B48" t="str">
            <v>ORIGINAL</v>
          </cell>
          <cell r="C48" t="str">
            <v>Oi Total Conectado 250</v>
          </cell>
          <cell r="D48">
            <v>3000</v>
          </cell>
          <cell r="E48" t="str">
            <v>3GB</v>
          </cell>
          <cell r="F48" t="str">
            <v>N3</v>
          </cell>
          <cell r="G48" t="str">
            <v>G1</v>
          </cell>
          <cell r="H48" t="str">
            <v>MG</v>
          </cell>
          <cell r="I48" t="str">
            <v>Oi Total Fixo + Pós 250 + Banda Larga</v>
          </cell>
          <cell r="J48" t="str">
            <v>Oi Total Fixo + Pós 250 + Banda LargaAC</v>
          </cell>
          <cell r="K48" t="str">
            <v>Oi Total Fixo + Pós 250 + Banda LargaACN399.9</v>
          </cell>
          <cell r="L48" t="str">
            <v>Oi Total Conectado 250MG</v>
          </cell>
          <cell r="M48">
            <v>199.9</v>
          </cell>
          <cell r="N48">
            <v>99.9</v>
          </cell>
          <cell r="O48">
            <v>0</v>
          </cell>
          <cell r="P48">
            <v>87.550000000000011</v>
          </cell>
          <cell r="Q48">
            <v>15</v>
          </cell>
          <cell r="R48">
            <v>72.550000000000011</v>
          </cell>
          <cell r="S48">
            <v>12.35</v>
          </cell>
          <cell r="T48">
            <v>3.61</v>
          </cell>
          <cell r="U48">
            <v>8.74</v>
          </cell>
          <cell r="V48">
            <v>50.1</v>
          </cell>
          <cell r="W48">
            <v>49.9</v>
          </cell>
          <cell r="X48">
            <v>100</v>
          </cell>
          <cell r="Y48">
            <v>14</v>
          </cell>
          <cell r="Z48">
            <v>3.61</v>
          </cell>
          <cell r="AA48" t="b">
            <v>1</v>
          </cell>
          <cell r="AB48" t="b">
            <v>1</v>
          </cell>
        </row>
        <row r="49">
          <cell r="A49" t="str">
            <v>Oi Total Fixo + Pós 250 + Banda LargaN45GBMG</v>
          </cell>
          <cell r="B49" t="str">
            <v>ORIGINAL</v>
          </cell>
          <cell r="C49" t="str">
            <v>Oi Total Conectado 250</v>
          </cell>
          <cell r="D49">
            <v>5000</v>
          </cell>
          <cell r="E49" t="str">
            <v>5GB</v>
          </cell>
          <cell r="F49" t="str">
            <v>N4</v>
          </cell>
          <cell r="G49" t="str">
            <v>G1</v>
          </cell>
          <cell r="H49" t="str">
            <v>MG</v>
          </cell>
          <cell r="I49" t="str">
            <v>Oi Total Fixo + Pós 250 + Banda Larga</v>
          </cell>
          <cell r="J49" t="str">
            <v>Oi Total Fixo + Pós 250 + Banda LargaAC</v>
          </cell>
          <cell r="K49" t="str">
            <v>Oi Total Fixo + Pós 250 + Banda LargaACN4104.9</v>
          </cell>
          <cell r="L49" t="str">
            <v>Oi Total Conectado 250MG</v>
          </cell>
          <cell r="M49">
            <v>204.9</v>
          </cell>
          <cell r="N49">
            <v>104.9</v>
          </cell>
          <cell r="O49">
            <v>0</v>
          </cell>
          <cell r="P49">
            <v>89.98</v>
          </cell>
          <cell r="Q49">
            <v>15</v>
          </cell>
          <cell r="R49">
            <v>74.98</v>
          </cell>
          <cell r="S49">
            <v>14.92</v>
          </cell>
          <cell r="T49">
            <v>5.24</v>
          </cell>
          <cell r="U49">
            <v>9.68</v>
          </cell>
          <cell r="V49">
            <v>50.1</v>
          </cell>
          <cell r="W49">
            <v>49.9</v>
          </cell>
          <cell r="X49">
            <v>100</v>
          </cell>
          <cell r="Y49">
            <v>20.350000000000001</v>
          </cell>
          <cell r="Z49">
            <v>5.24</v>
          </cell>
          <cell r="AA49" t="b">
            <v>1</v>
          </cell>
          <cell r="AB49" t="b">
            <v>1</v>
          </cell>
        </row>
        <row r="50">
          <cell r="A50" t="str">
            <v>Oi Total Fixo + Pós 250 + Banda LargaN35GBMG</v>
          </cell>
          <cell r="B50" t="str">
            <v>ORIGINAL</v>
          </cell>
          <cell r="C50" t="str">
            <v>Oi Total Conectado 250</v>
          </cell>
          <cell r="D50">
            <v>5000</v>
          </cell>
          <cell r="E50" t="str">
            <v>5GB</v>
          </cell>
          <cell r="F50" t="str">
            <v>N3</v>
          </cell>
          <cell r="G50" t="str">
            <v>G1</v>
          </cell>
          <cell r="H50" t="str">
            <v>MG</v>
          </cell>
          <cell r="I50" t="str">
            <v>Oi Total Fixo + Pós 250 + Banda Larga</v>
          </cell>
          <cell r="J50" t="str">
            <v>Oi Total Fixo + Pós 250 + Banda LargaAC</v>
          </cell>
          <cell r="K50" t="str">
            <v>Oi Total Fixo + Pós 250 + Banda LargaACN3114.9</v>
          </cell>
          <cell r="L50" t="str">
            <v>Oi Total Conectado 250MG</v>
          </cell>
          <cell r="M50">
            <v>214.9</v>
          </cell>
          <cell r="N50">
            <v>114.9</v>
          </cell>
          <cell r="O50">
            <v>0</v>
          </cell>
          <cell r="P50">
            <v>99.98</v>
          </cell>
          <cell r="Q50">
            <v>15</v>
          </cell>
          <cell r="R50">
            <v>84.98</v>
          </cell>
          <cell r="S50">
            <v>14.92</v>
          </cell>
          <cell r="T50">
            <v>5.24</v>
          </cell>
          <cell r="U50">
            <v>9.68</v>
          </cell>
          <cell r="V50">
            <v>50.1</v>
          </cell>
          <cell r="W50">
            <v>49.9</v>
          </cell>
          <cell r="X50">
            <v>100</v>
          </cell>
          <cell r="Y50">
            <v>20.350000000000001</v>
          </cell>
          <cell r="Z50">
            <v>5.24</v>
          </cell>
          <cell r="AA50" t="b">
            <v>1</v>
          </cell>
          <cell r="AB50" t="b">
            <v>1</v>
          </cell>
        </row>
        <row r="51">
          <cell r="A51" t="str">
            <v>Oi Total Fixo + Pós 250 + Banda LargaN410GBMG</v>
          </cell>
          <cell r="B51" t="str">
            <v>ORIGINAL</v>
          </cell>
          <cell r="C51" t="str">
            <v>Oi Total Conectado 250</v>
          </cell>
          <cell r="D51">
            <v>10000</v>
          </cell>
          <cell r="E51" t="str">
            <v>10GB</v>
          </cell>
          <cell r="F51" t="str">
            <v>N4</v>
          </cell>
          <cell r="G51" t="str">
            <v>G1</v>
          </cell>
          <cell r="H51" t="str">
            <v>MG</v>
          </cell>
          <cell r="I51" t="str">
            <v>Oi Total Fixo + Pós 250 + Banda Larga</v>
          </cell>
          <cell r="J51" t="str">
            <v>Oi Total Fixo + Pós 250 + Banda LargaAC</v>
          </cell>
          <cell r="K51" t="str">
            <v>Oi Total Fixo + Pós 250 + Banda LargaACN4134.9</v>
          </cell>
          <cell r="L51" t="str">
            <v>Oi Total Conectado 250MG</v>
          </cell>
          <cell r="M51">
            <v>234.9</v>
          </cell>
          <cell r="N51">
            <v>134.9</v>
          </cell>
          <cell r="O51">
            <v>0</v>
          </cell>
          <cell r="P51">
            <v>99.37</v>
          </cell>
          <cell r="Q51">
            <v>15</v>
          </cell>
          <cell r="R51">
            <v>84.37</v>
          </cell>
          <cell r="S51">
            <v>35.53</v>
          </cell>
          <cell r="T51">
            <v>5.24</v>
          </cell>
          <cell r="U51">
            <v>30.29</v>
          </cell>
          <cell r="V51">
            <v>50.1</v>
          </cell>
          <cell r="W51">
            <v>49.9</v>
          </cell>
          <cell r="X51">
            <v>100</v>
          </cell>
          <cell r="Y51">
            <v>20.350000000000001</v>
          </cell>
          <cell r="Z51">
            <v>5.24</v>
          </cell>
          <cell r="AA51" t="b">
            <v>1</v>
          </cell>
          <cell r="AB51" t="b">
            <v>1</v>
          </cell>
        </row>
        <row r="52">
          <cell r="A52" t="str">
            <v>Oi Total Fixo + Pós 250 + Banda LargaN310GBMG</v>
          </cell>
          <cell r="B52" t="str">
            <v>ORIGINAL</v>
          </cell>
          <cell r="C52" t="str">
            <v>Oi Total Conectado 250</v>
          </cell>
          <cell r="D52">
            <v>10000</v>
          </cell>
          <cell r="E52" t="str">
            <v>10GB</v>
          </cell>
          <cell r="F52" t="str">
            <v>N3</v>
          </cell>
          <cell r="G52" t="str">
            <v>G1</v>
          </cell>
          <cell r="H52" t="str">
            <v>MG</v>
          </cell>
          <cell r="I52" t="str">
            <v>Oi Total Fixo + Pós 250 + Banda Larga</v>
          </cell>
          <cell r="J52" t="str">
            <v>Oi Total Fixo + Pós 250 + Banda LargaAC</v>
          </cell>
          <cell r="K52" t="str">
            <v>Oi Total Fixo + Pós 250 + Banda LargaACN3144.9</v>
          </cell>
          <cell r="L52" t="str">
            <v>Oi Total Conectado 250MG</v>
          </cell>
          <cell r="M52">
            <v>244.9</v>
          </cell>
          <cell r="N52">
            <v>144.9</v>
          </cell>
          <cell r="O52">
            <v>0</v>
          </cell>
          <cell r="P52">
            <v>109.37</v>
          </cell>
          <cell r="Q52">
            <v>15</v>
          </cell>
          <cell r="R52">
            <v>94.37</v>
          </cell>
          <cell r="S52">
            <v>35.53</v>
          </cell>
          <cell r="T52">
            <v>5.24</v>
          </cell>
          <cell r="U52">
            <v>30.29</v>
          </cell>
          <cell r="V52">
            <v>50.1</v>
          </cell>
          <cell r="W52">
            <v>49.9</v>
          </cell>
          <cell r="X52">
            <v>100</v>
          </cell>
          <cell r="Y52">
            <v>20.350000000000001</v>
          </cell>
          <cell r="Z52">
            <v>5.24</v>
          </cell>
          <cell r="AA52" t="b">
            <v>1</v>
          </cell>
          <cell r="AB52" t="b">
            <v>1</v>
          </cell>
        </row>
        <row r="53">
          <cell r="A53" t="str">
            <v>Oi Total Fixo + Pós 50 + Banda LargaN2MG</v>
          </cell>
          <cell r="B53" t="str">
            <v>REAJUSTE - 25/07</v>
          </cell>
          <cell r="C53" t="str">
            <v>Oi Total Conectado 50</v>
          </cell>
          <cell r="D53"/>
          <cell r="E53" t="str">
            <v>s/dados</v>
          </cell>
          <cell r="F53" t="str">
            <v>N2</v>
          </cell>
          <cell r="G53" t="str">
            <v>G1</v>
          </cell>
          <cell r="H53" t="str">
            <v>MG</v>
          </cell>
          <cell r="I53" t="str">
            <v>Oi Total Fixo + Pós 50 + Banda Larga</v>
          </cell>
          <cell r="J53" t="str">
            <v>Oi Total Fixo + Pós 50 + Banda LargaAC</v>
          </cell>
          <cell r="K53" t="str">
            <v>Oi Total Fixo + Pós 50 + Banda LargaACN259.9</v>
          </cell>
          <cell r="L53" t="str">
            <v>Oi Total Conectado 50MG</v>
          </cell>
          <cell r="M53">
            <v>159.9</v>
          </cell>
          <cell r="N53">
            <v>59.900000000000006</v>
          </cell>
          <cell r="O53">
            <v>0</v>
          </cell>
          <cell r="P53">
            <v>59.900000000000006</v>
          </cell>
          <cell r="Q53">
            <v>15</v>
          </cell>
          <cell r="R53">
            <v>44.900000000000006</v>
          </cell>
          <cell r="S53">
            <v>0</v>
          </cell>
          <cell r="T53">
            <v>0</v>
          </cell>
          <cell r="U53">
            <v>0</v>
          </cell>
          <cell r="V53">
            <v>50.1</v>
          </cell>
          <cell r="W53">
            <v>49.9</v>
          </cell>
          <cell r="X53">
            <v>100</v>
          </cell>
          <cell r="Y53">
            <v>0</v>
          </cell>
          <cell r="Z53">
            <v>0</v>
          </cell>
          <cell r="AA53" t="b">
            <v>1</v>
          </cell>
          <cell r="AB53" t="b">
            <v>1</v>
          </cell>
        </row>
        <row r="54">
          <cell r="A54" t="str">
            <v>Oi Total Fixo + Pós 50 + Banda LargaN41GBMG</v>
          </cell>
          <cell r="B54" t="str">
            <v>ORIGINAL</v>
          </cell>
          <cell r="C54" t="str">
            <v>Oi Total Conectado 50</v>
          </cell>
          <cell r="D54">
            <v>1000</v>
          </cell>
          <cell r="E54" t="str">
            <v>1GB</v>
          </cell>
          <cell r="F54" t="str">
            <v>N4</v>
          </cell>
          <cell r="G54" t="str">
            <v>G1</v>
          </cell>
          <cell r="H54" t="str">
            <v>MG</v>
          </cell>
          <cell r="I54" t="str">
            <v>Oi Total Fixo + Pós 50 + Banda Larga</v>
          </cell>
          <cell r="J54" t="str">
            <v>Oi Total Fixo + Pós 50 + Banda LargaAC</v>
          </cell>
          <cell r="K54" t="str">
            <v>Oi Total Fixo + Pós 50 + Banda LargaACN449.9</v>
          </cell>
          <cell r="L54" t="str">
            <v>Oi Total Conectado 50MG</v>
          </cell>
          <cell r="M54">
            <v>149.9</v>
          </cell>
          <cell r="N54">
            <v>49.900000000000006</v>
          </cell>
          <cell r="O54">
            <v>0</v>
          </cell>
          <cell r="P54">
            <v>41.160000000000004</v>
          </cell>
          <cell r="Q54">
            <v>15</v>
          </cell>
          <cell r="R54">
            <v>26.160000000000004</v>
          </cell>
          <cell r="S54">
            <v>8.74</v>
          </cell>
          <cell r="T54">
            <v>3.61</v>
          </cell>
          <cell r="U54">
            <v>5.13</v>
          </cell>
          <cell r="V54">
            <v>50.1</v>
          </cell>
          <cell r="W54">
            <v>49.9</v>
          </cell>
          <cell r="X54">
            <v>100</v>
          </cell>
          <cell r="Y54">
            <v>14</v>
          </cell>
          <cell r="Z54">
            <v>3.61</v>
          </cell>
          <cell r="AA54" t="b">
            <v>1</v>
          </cell>
          <cell r="AB54" t="b">
            <v>1</v>
          </cell>
        </row>
        <row r="55">
          <cell r="A55" t="str">
            <v>Oi Total Fixo + Pós 50 + Banda LargaN31GBMG</v>
          </cell>
          <cell r="B55" t="str">
            <v>ORIGINAL</v>
          </cell>
          <cell r="C55" t="str">
            <v>Oi Total Conectado 50</v>
          </cell>
          <cell r="D55">
            <v>1000</v>
          </cell>
          <cell r="E55" t="str">
            <v>1GB</v>
          </cell>
          <cell r="F55" t="str">
            <v>N3</v>
          </cell>
          <cell r="G55" t="str">
            <v>G1</v>
          </cell>
          <cell r="H55" t="str">
            <v>MG</v>
          </cell>
          <cell r="I55" t="str">
            <v>Oi Total Fixo + Pós 50 + Banda Larga</v>
          </cell>
          <cell r="J55" t="str">
            <v>Oi Total Fixo + Pós 50 + Banda LargaAC</v>
          </cell>
          <cell r="K55" t="str">
            <v>Oi Total Fixo + Pós 50 + Banda LargaACN359.9</v>
          </cell>
          <cell r="L55" t="str">
            <v>Oi Total Conectado 50MG</v>
          </cell>
          <cell r="M55">
            <v>159.9</v>
          </cell>
          <cell r="N55">
            <v>59.900000000000006</v>
          </cell>
          <cell r="O55">
            <v>0</v>
          </cell>
          <cell r="P55">
            <v>51.160000000000004</v>
          </cell>
          <cell r="Q55">
            <v>15</v>
          </cell>
          <cell r="R55">
            <v>36.160000000000004</v>
          </cell>
          <cell r="S55">
            <v>8.74</v>
          </cell>
          <cell r="T55">
            <v>3.61</v>
          </cell>
          <cell r="U55">
            <v>5.13</v>
          </cell>
          <cell r="V55">
            <v>50.1</v>
          </cell>
          <cell r="W55">
            <v>49.9</v>
          </cell>
          <cell r="X55">
            <v>100</v>
          </cell>
          <cell r="Y55">
            <v>14</v>
          </cell>
          <cell r="Z55">
            <v>3.61</v>
          </cell>
          <cell r="AA55" t="b">
            <v>1</v>
          </cell>
          <cell r="AB55" t="b">
            <v>1</v>
          </cell>
        </row>
        <row r="56">
          <cell r="A56" t="str">
            <v>Oi Total Fixo + Pós 50 + Banda LargaN42GBMG</v>
          </cell>
          <cell r="B56" t="str">
            <v>ORIGINAL</v>
          </cell>
          <cell r="C56" t="str">
            <v>Oi Total Conectado 50</v>
          </cell>
          <cell r="D56">
            <v>2000</v>
          </cell>
          <cell r="E56" t="str">
            <v>2GB</v>
          </cell>
          <cell r="F56" t="str">
            <v>N4</v>
          </cell>
          <cell r="G56" t="str">
            <v>G1</v>
          </cell>
          <cell r="H56" t="str">
            <v>MG</v>
          </cell>
          <cell r="I56" t="str">
            <v>Oi Total Fixo + Pós 50 + Banda Larga</v>
          </cell>
          <cell r="J56" t="str">
            <v>Oi Total Fixo + Pós 50 + Banda LargaAC</v>
          </cell>
          <cell r="K56" t="str">
            <v>Oi Total Fixo + Pós 50 + Banda LargaACN459.9</v>
          </cell>
          <cell r="L56" t="str">
            <v>Oi Total Conectado 50MG</v>
          </cell>
          <cell r="M56">
            <v>159.9</v>
          </cell>
          <cell r="N56">
            <v>59.900000000000006</v>
          </cell>
          <cell r="O56">
            <v>0</v>
          </cell>
          <cell r="P56">
            <v>50.13000000000001</v>
          </cell>
          <cell r="Q56">
            <v>15</v>
          </cell>
          <cell r="R56">
            <v>35.13000000000001</v>
          </cell>
          <cell r="S56">
            <v>9.77</v>
          </cell>
          <cell r="T56">
            <v>3.61</v>
          </cell>
          <cell r="U56">
            <v>6.16</v>
          </cell>
          <cell r="V56">
            <v>50.1</v>
          </cell>
          <cell r="W56">
            <v>49.9</v>
          </cell>
          <cell r="X56">
            <v>100</v>
          </cell>
          <cell r="Y56">
            <v>14</v>
          </cell>
          <cell r="Z56">
            <v>3.61</v>
          </cell>
          <cell r="AA56" t="b">
            <v>1</v>
          </cell>
          <cell r="AB56" t="b">
            <v>1</v>
          </cell>
        </row>
        <row r="57">
          <cell r="A57" t="str">
            <v>Oi Total Fixo + Pós 50 + Banda LargaN32GBMG</v>
          </cell>
          <cell r="B57" t="str">
            <v>ORIGINAL</v>
          </cell>
          <cell r="C57" t="str">
            <v>Oi Total Conectado 50</v>
          </cell>
          <cell r="D57">
            <v>2000</v>
          </cell>
          <cell r="E57" t="str">
            <v>2GB</v>
          </cell>
          <cell r="F57" t="str">
            <v>N3</v>
          </cell>
          <cell r="G57" t="str">
            <v>G1</v>
          </cell>
          <cell r="H57" t="str">
            <v>MG</v>
          </cell>
          <cell r="I57" t="str">
            <v>Oi Total Fixo + Pós 50 + Banda Larga</v>
          </cell>
          <cell r="J57" t="str">
            <v>Oi Total Fixo + Pós 50 + Banda LargaAC</v>
          </cell>
          <cell r="K57" t="str">
            <v>Oi Total Fixo + Pós 50 + Banda LargaACN369.9</v>
          </cell>
          <cell r="L57" t="str">
            <v>Oi Total Conectado 50MG</v>
          </cell>
          <cell r="M57">
            <v>169.9</v>
          </cell>
          <cell r="N57">
            <v>69.900000000000006</v>
          </cell>
          <cell r="O57">
            <v>0</v>
          </cell>
          <cell r="P57">
            <v>60.13000000000001</v>
          </cell>
          <cell r="Q57">
            <v>15</v>
          </cell>
          <cell r="R57">
            <v>45.13000000000001</v>
          </cell>
          <cell r="S57">
            <v>9.77</v>
          </cell>
          <cell r="T57">
            <v>3.61</v>
          </cell>
          <cell r="U57">
            <v>6.16</v>
          </cell>
          <cell r="V57">
            <v>50.1</v>
          </cell>
          <cell r="W57">
            <v>49.9</v>
          </cell>
          <cell r="X57">
            <v>100</v>
          </cell>
          <cell r="Y57">
            <v>14</v>
          </cell>
          <cell r="Z57">
            <v>3.61</v>
          </cell>
          <cell r="AA57" t="b">
            <v>1</v>
          </cell>
          <cell r="AB57" t="b">
            <v>1</v>
          </cell>
        </row>
        <row r="58">
          <cell r="A58" t="str">
            <v>Oi Total Fixo + Pós 50 + Banda LargaN43GBMG</v>
          </cell>
          <cell r="B58" t="str">
            <v>ORIGINAL</v>
          </cell>
          <cell r="C58" t="str">
            <v>Oi Total Conectado 50</v>
          </cell>
          <cell r="D58">
            <v>3000</v>
          </cell>
          <cell r="E58" t="str">
            <v>3GB</v>
          </cell>
          <cell r="F58" t="str">
            <v>N4</v>
          </cell>
          <cell r="G58" t="str">
            <v>G1</v>
          </cell>
          <cell r="H58" t="str">
            <v>MG</v>
          </cell>
          <cell r="I58" t="str">
            <v>Oi Total Fixo + Pós 50 + Banda Larga</v>
          </cell>
          <cell r="J58" t="str">
            <v>Oi Total Fixo + Pós 50 + Banda LargaAC</v>
          </cell>
          <cell r="K58" t="str">
            <v>Oi Total Fixo + Pós 50 + Banda LargaACN469.9</v>
          </cell>
          <cell r="L58" t="str">
            <v>Oi Total Conectado 50MG</v>
          </cell>
          <cell r="M58">
            <v>169.9</v>
          </cell>
          <cell r="N58">
            <v>69.900000000000006</v>
          </cell>
          <cell r="O58">
            <v>0</v>
          </cell>
          <cell r="P58">
            <v>57.550000000000004</v>
          </cell>
          <cell r="Q58">
            <v>15</v>
          </cell>
          <cell r="R58">
            <v>42.550000000000004</v>
          </cell>
          <cell r="S58">
            <v>12.35</v>
          </cell>
          <cell r="T58">
            <v>3.61</v>
          </cell>
          <cell r="U58">
            <v>8.74</v>
          </cell>
          <cell r="V58">
            <v>50.1</v>
          </cell>
          <cell r="W58">
            <v>49.9</v>
          </cell>
          <cell r="X58">
            <v>100</v>
          </cell>
          <cell r="Y58">
            <v>14</v>
          </cell>
          <cell r="Z58">
            <v>3.61</v>
          </cell>
          <cell r="AA58" t="b">
            <v>1</v>
          </cell>
          <cell r="AB58" t="b">
            <v>1</v>
          </cell>
        </row>
        <row r="59">
          <cell r="A59" t="str">
            <v>Oi Total Fixo + Pós 50 + Banda LargaN33GBMG</v>
          </cell>
          <cell r="B59" t="str">
            <v>ORIGINAL-AQUI</v>
          </cell>
          <cell r="C59" t="str">
            <v>Oi Total Conectado 50</v>
          </cell>
          <cell r="D59">
            <v>3000</v>
          </cell>
          <cell r="E59" t="str">
            <v>3GB</v>
          </cell>
          <cell r="F59" t="str">
            <v>N3</v>
          </cell>
          <cell r="G59" t="str">
            <v>G1</v>
          </cell>
          <cell r="H59" t="str">
            <v>MG</v>
          </cell>
          <cell r="I59" t="str">
            <v>Oi Total Fixo + Pós 50 + Banda Larga</v>
          </cell>
          <cell r="J59" t="str">
            <v>Oi Total Fixo + Pós 50 + Banda LargaAC</v>
          </cell>
          <cell r="K59" t="str">
            <v>Oi Total Fixo + Pós 50 + Banda LargaACN379.9</v>
          </cell>
          <cell r="L59" t="str">
            <v>Oi Total Conectado 50MG</v>
          </cell>
          <cell r="M59">
            <v>179.9</v>
          </cell>
          <cell r="N59">
            <v>79.900000000000006</v>
          </cell>
          <cell r="O59">
            <v>0</v>
          </cell>
          <cell r="P59">
            <v>67.550000000000011</v>
          </cell>
          <cell r="Q59">
            <v>15</v>
          </cell>
          <cell r="R59">
            <v>52.550000000000011</v>
          </cell>
          <cell r="S59">
            <v>12.35</v>
          </cell>
          <cell r="T59">
            <v>3.61</v>
          </cell>
          <cell r="U59">
            <v>8.74</v>
          </cell>
          <cell r="V59">
            <v>50.1</v>
          </cell>
          <cell r="W59">
            <v>49.9</v>
          </cell>
          <cell r="X59">
            <v>100</v>
          </cell>
          <cell r="Y59">
            <v>14</v>
          </cell>
          <cell r="Z59">
            <v>3.61</v>
          </cell>
          <cell r="AA59" t="b">
            <v>1</v>
          </cell>
          <cell r="AB59" t="b">
            <v>1</v>
          </cell>
        </row>
        <row r="60">
          <cell r="A60" t="str">
            <v>Oi Total Fixo + Pós 50 + Banda LargaN45GBMG</v>
          </cell>
          <cell r="B60" t="str">
            <v>ORIGINAL</v>
          </cell>
          <cell r="C60" t="str">
            <v>Oi Total Conectado 50</v>
          </cell>
          <cell r="D60">
            <v>5000</v>
          </cell>
          <cell r="E60" t="str">
            <v>5GB</v>
          </cell>
          <cell r="F60" t="str">
            <v>N4</v>
          </cell>
          <cell r="G60" t="str">
            <v>G1</v>
          </cell>
          <cell r="H60" t="str">
            <v>MG</v>
          </cell>
          <cell r="I60" t="str">
            <v>Oi Total Fixo + Pós 50 + Banda Larga</v>
          </cell>
          <cell r="J60" t="str">
            <v>Oi Total Fixo + Pós 50 + Banda LargaAC</v>
          </cell>
          <cell r="K60" t="str">
            <v>Oi Total Fixo + Pós 50 + Banda LargaACN484.9</v>
          </cell>
          <cell r="L60" t="str">
            <v>Oi Total Conectado 50MG</v>
          </cell>
          <cell r="M60">
            <v>184.9</v>
          </cell>
          <cell r="N60">
            <v>84.9</v>
          </cell>
          <cell r="O60">
            <v>0</v>
          </cell>
          <cell r="P60">
            <v>69.98</v>
          </cell>
          <cell r="Q60">
            <v>15</v>
          </cell>
          <cell r="R60">
            <v>54.980000000000004</v>
          </cell>
          <cell r="S60">
            <v>14.92</v>
          </cell>
          <cell r="T60">
            <v>5.24</v>
          </cell>
          <cell r="U60">
            <v>9.68</v>
          </cell>
          <cell r="V60">
            <v>50.1</v>
          </cell>
          <cell r="W60">
            <v>49.9</v>
          </cell>
          <cell r="X60">
            <v>100</v>
          </cell>
          <cell r="Y60">
            <v>20.350000000000001</v>
          </cell>
          <cell r="Z60">
            <v>5.24</v>
          </cell>
          <cell r="AA60" t="b">
            <v>1</v>
          </cell>
          <cell r="AB60" t="b">
            <v>1</v>
          </cell>
        </row>
        <row r="61">
          <cell r="A61" t="str">
            <v>Oi Total Fixo + Pós 50 + Banda LargaN35GBMG</v>
          </cell>
          <cell r="B61" t="str">
            <v>ORIGINAL</v>
          </cell>
          <cell r="C61" t="str">
            <v>Oi Total Conectado 50</v>
          </cell>
          <cell r="D61">
            <v>5000</v>
          </cell>
          <cell r="E61" t="str">
            <v>5GB</v>
          </cell>
          <cell r="F61" t="str">
            <v>N3</v>
          </cell>
          <cell r="G61" t="str">
            <v>G1</v>
          </cell>
          <cell r="H61" t="str">
            <v>MG</v>
          </cell>
          <cell r="I61" t="str">
            <v>Oi Total Fixo + Pós 50 + Banda Larga</v>
          </cell>
          <cell r="J61" t="str">
            <v>Oi Total Fixo + Pós 50 + Banda LargaAC</v>
          </cell>
          <cell r="K61" t="str">
            <v>Oi Total Fixo + Pós 50 + Banda LargaACN394.9</v>
          </cell>
          <cell r="L61" t="str">
            <v>Oi Total Conectado 50MG</v>
          </cell>
          <cell r="M61">
            <v>194.9</v>
          </cell>
          <cell r="N61">
            <v>94.9</v>
          </cell>
          <cell r="O61">
            <v>0</v>
          </cell>
          <cell r="P61">
            <v>79.98</v>
          </cell>
          <cell r="Q61">
            <v>15</v>
          </cell>
          <cell r="R61">
            <v>64.98</v>
          </cell>
          <cell r="S61">
            <v>14.92</v>
          </cell>
          <cell r="T61">
            <v>5.24</v>
          </cell>
          <cell r="U61">
            <v>9.68</v>
          </cell>
          <cell r="V61">
            <v>50.1</v>
          </cell>
          <cell r="W61">
            <v>49.9</v>
          </cell>
          <cell r="X61">
            <v>100</v>
          </cell>
          <cell r="Y61">
            <v>20.350000000000001</v>
          </cell>
          <cell r="Z61">
            <v>5.24</v>
          </cell>
          <cell r="AA61" t="b">
            <v>1</v>
          </cell>
          <cell r="AB61" t="b">
            <v>1</v>
          </cell>
        </row>
        <row r="62">
          <cell r="A62" t="str">
            <v>Oi Total Fixo + Pós 50 + Banda LargaN410GBMG</v>
          </cell>
          <cell r="B62" t="str">
            <v>ORIGINAL</v>
          </cell>
          <cell r="C62" t="str">
            <v>Oi Total Conectado 50</v>
          </cell>
          <cell r="D62">
            <v>10000</v>
          </cell>
          <cell r="E62" t="str">
            <v>10GB</v>
          </cell>
          <cell r="F62" t="str">
            <v>N4</v>
          </cell>
          <cell r="G62" t="str">
            <v>G1</v>
          </cell>
          <cell r="H62" t="str">
            <v>MG</v>
          </cell>
          <cell r="I62" t="str">
            <v>Oi Total Fixo + Pós 50 + Banda Larga</v>
          </cell>
          <cell r="J62" t="str">
            <v>Oi Total Fixo + Pós 50 + Banda LargaAC</v>
          </cell>
          <cell r="K62" t="str">
            <v>Oi Total Fixo + Pós 50 + Banda LargaACN4114.9</v>
          </cell>
          <cell r="L62" t="str">
            <v>Oi Total Conectado 50MG</v>
          </cell>
          <cell r="M62">
            <v>214.9</v>
          </cell>
          <cell r="N62">
            <v>114.9</v>
          </cell>
          <cell r="O62">
            <v>0</v>
          </cell>
          <cell r="P62">
            <v>79.37</v>
          </cell>
          <cell r="Q62">
            <v>15</v>
          </cell>
          <cell r="R62">
            <v>64.37</v>
          </cell>
          <cell r="S62">
            <v>35.53</v>
          </cell>
          <cell r="T62">
            <v>5.24</v>
          </cell>
          <cell r="U62">
            <v>30.29</v>
          </cell>
          <cell r="V62">
            <v>50.1</v>
          </cell>
          <cell r="W62">
            <v>49.9</v>
          </cell>
          <cell r="X62">
            <v>100</v>
          </cell>
          <cell r="Y62">
            <v>20.350000000000001</v>
          </cell>
          <cell r="Z62">
            <v>5.24</v>
          </cell>
          <cell r="AA62" t="b">
            <v>1</v>
          </cell>
          <cell r="AB62" t="b">
            <v>1</v>
          </cell>
        </row>
        <row r="63">
          <cell r="A63" t="str">
            <v>Oi Total Fixo + Pós 50 + Banda LargaN310GBMG</v>
          </cell>
          <cell r="B63" t="str">
            <v>ORIGINAL</v>
          </cell>
          <cell r="C63" t="str">
            <v>Oi Total Conectado 50</v>
          </cell>
          <cell r="D63">
            <v>10000</v>
          </cell>
          <cell r="E63" t="str">
            <v>10GB</v>
          </cell>
          <cell r="F63" t="str">
            <v>N3</v>
          </cell>
          <cell r="G63" t="str">
            <v>G1</v>
          </cell>
          <cell r="H63" t="str">
            <v>MG</v>
          </cell>
          <cell r="I63" t="str">
            <v>Oi Total Fixo + Pós 50 + Banda Larga</v>
          </cell>
          <cell r="J63" t="str">
            <v>Oi Total Fixo + Pós 50 + Banda LargaAC</v>
          </cell>
          <cell r="K63" t="str">
            <v>Oi Total Fixo + Pós 50 + Banda LargaACN3124.9</v>
          </cell>
          <cell r="L63" t="str">
            <v>Oi Total Conectado 50MG</v>
          </cell>
          <cell r="M63">
            <v>224.9</v>
          </cell>
          <cell r="N63">
            <v>124.9</v>
          </cell>
          <cell r="O63">
            <v>0</v>
          </cell>
          <cell r="P63">
            <v>89.37</v>
          </cell>
          <cell r="Q63">
            <v>15</v>
          </cell>
          <cell r="R63">
            <v>74.37</v>
          </cell>
          <cell r="S63">
            <v>35.53</v>
          </cell>
          <cell r="T63">
            <v>5.24</v>
          </cell>
          <cell r="U63">
            <v>30.29</v>
          </cell>
          <cell r="V63">
            <v>50.1</v>
          </cell>
          <cell r="W63">
            <v>49.9</v>
          </cell>
          <cell r="X63">
            <v>100</v>
          </cell>
          <cell r="Y63">
            <v>20.350000000000001</v>
          </cell>
          <cell r="Z63">
            <v>5.24</v>
          </cell>
          <cell r="AA63" t="b">
            <v>1</v>
          </cell>
          <cell r="AB63" t="b">
            <v>1</v>
          </cell>
        </row>
        <row r="64">
          <cell r="A64" t="str">
            <v>Oi Total Fixo + Pós 500 + Banda LargaN2MG</v>
          </cell>
          <cell r="B64" t="str">
            <v>ORIGINAL</v>
          </cell>
          <cell r="C64" t="str">
            <v>Oi Total Conectado 500</v>
          </cell>
          <cell r="D64"/>
          <cell r="E64" t="str">
            <v>s/dados</v>
          </cell>
          <cell r="F64" t="str">
            <v>N2</v>
          </cell>
          <cell r="G64" t="str">
            <v>G1</v>
          </cell>
          <cell r="H64" t="str">
            <v>MG</v>
          </cell>
          <cell r="I64" t="str">
            <v>Oi Total Fixo + Pós 500 + Banda Larga</v>
          </cell>
          <cell r="J64" t="str">
            <v>Oi Total Fixo + Pós 500 + Banda LargaAC</v>
          </cell>
          <cell r="K64" t="str">
            <v>Oi Total Fixo + Pós 500 + Banda LargaACN299.9</v>
          </cell>
          <cell r="L64" t="str">
            <v>Oi Total Conectado 500MG</v>
          </cell>
          <cell r="M64">
            <v>199.9</v>
          </cell>
          <cell r="N64">
            <v>99.9</v>
          </cell>
          <cell r="O64">
            <v>0</v>
          </cell>
          <cell r="P64">
            <v>99.9</v>
          </cell>
          <cell r="Q64">
            <v>15</v>
          </cell>
          <cell r="R64">
            <v>84.9</v>
          </cell>
          <cell r="S64">
            <v>0</v>
          </cell>
          <cell r="T64">
            <v>0</v>
          </cell>
          <cell r="U64">
            <v>0</v>
          </cell>
          <cell r="V64">
            <v>50.1</v>
          </cell>
          <cell r="W64">
            <v>49.9</v>
          </cell>
          <cell r="X64">
            <v>100</v>
          </cell>
          <cell r="Y64">
            <v>0</v>
          </cell>
          <cell r="Z64">
            <v>0</v>
          </cell>
          <cell r="AA64" t="b">
            <v>1</v>
          </cell>
          <cell r="AB64" t="b">
            <v>1</v>
          </cell>
        </row>
        <row r="65">
          <cell r="A65" t="str">
            <v>Oi Total Fixo + Pós 500 + Banda LargaN21GBMG</v>
          </cell>
          <cell r="B65" t="str">
            <v>ORIGINAL</v>
          </cell>
          <cell r="C65" t="str">
            <v>Oi Total Conectado 500</v>
          </cell>
          <cell r="D65">
            <v>1000</v>
          </cell>
          <cell r="E65" t="str">
            <v>1GB</v>
          </cell>
          <cell r="F65" t="str">
            <v>N2</v>
          </cell>
          <cell r="G65" t="str">
            <v>G1</v>
          </cell>
          <cell r="H65" t="str">
            <v>MG</v>
          </cell>
          <cell r="I65" t="str">
            <v>Oi Total Fixo + Pós 500 + Banda Larga</v>
          </cell>
          <cell r="J65" t="str">
            <v>Oi Total Fixo + Pós 500 + Banda LargaAC</v>
          </cell>
          <cell r="K65" t="str">
            <v>Oi Total Fixo + Pós 500 + Banda LargaACN299.9</v>
          </cell>
          <cell r="L65" t="str">
            <v>Oi Total Conectado 500MG</v>
          </cell>
          <cell r="M65">
            <v>199.9</v>
          </cell>
          <cell r="N65">
            <v>99.9</v>
          </cell>
          <cell r="O65">
            <v>0</v>
          </cell>
          <cell r="P65">
            <v>91.160000000000011</v>
          </cell>
          <cell r="Q65">
            <v>15</v>
          </cell>
          <cell r="R65">
            <v>76.160000000000011</v>
          </cell>
          <cell r="S65">
            <v>8.74</v>
          </cell>
          <cell r="T65">
            <v>3.61</v>
          </cell>
          <cell r="U65">
            <v>5.13</v>
          </cell>
          <cell r="V65">
            <v>50.1</v>
          </cell>
          <cell r="W65">
            <v>49.9</v>
          </cell>
          <cell r="X65">
            <v>100</v>
          </cell>
          <cell r="Y65">
            <v>14</v>
          </cell>
          <cell r="Z65">
            <v>3.61</v>
          </cell>
          <cell r="AA65" t="b">
            <v>1</v>
          </cell>
          <cell r="AB65" t="b">
            <v>1</v>
          </cell>
        </row>
        <row r="66">
          <cell r="A66" t="str">
            <v>Oi Total Fixo + Pós 500 + Banda LargaN22GBMG</v>
          </cell>
          <cell r="B66" t="str">
            <v>ORIGINAL</v>
          </cell>
          <cell r="C66" t="str">
            <v>Oi Total Conectado 500</v>
          </cell>
          <cell r="D66">
            <v>2000</v>
          </cell>
          <cell r="E66" t="str">
            <v>2GB</v>
          </cell>
          <cell r="F66" t="str">
            <v>N2</v>
          </cell>
          <cell r="G66" t="str">
            <v>G1</v>
          </cell>
          <cell r="H66" t="str">
            <v>MG</v>
          </cell>
          <cell r="I66" t="str">
            <v>Oi Total Fixo + Pós 500 + Banda Larga</v>
          </cell>
          <cell r="J66" t="str">
            <v>Oi Total Fixo + Pós 500 + Banda LargaAC</v>
          </cell>
          <cell r="K66" t="str">
            <v>Oi Total Fixo + Pós 500 + Banda LargaACN2109.9</v>
          </cell>
          <cell r="L66" t="str">
            <v>Oi Total Conectado 500MG</v>
          </cell>
          <cell r="M66">
            <v>209.9</v>
          </cell>
          <cell r="N66">
            <v>109.9</v>
          </cell>
          <cell r="O66">
            <v>0</v>
          </cell>
          <cell r="P66">
            <v>100.13000000000001</v>
          </cell>
          <cell r="Q66">
            <v>15</v>
          </cell>
          <cell r="R66">
            <v>85.13000000000001</v>
          </cell>
          <cell r="S66">
            <v>9.77</v>
          </cell>
          <cell r="T66">
            <v>3.61</v>
          </cell>
          <cell r="U66">
            <v>6.16</v>
          </cell>
          <cell r="V66">
            <v>50.1</v>
          </cell>
          <cell r="W66">
            <v>49.9</v>
          </cell>
          <cell r="X66">
            <v>100</v>
          </cell>
          <cell r="Y66">
            <v>14</v>
          </cell>
          <cell r="Z66">
            <v>3.61</v>
          </cell>
          <cell r="AA66" t="b">
            <v>1</v>
          </cell>
          <cell r="AB66" t="b">
            <v>1</v>
          </cell>
        </row>
        <row r="67">
          <cell r="A67" t="str">
            <v>Oi Total Fixo + Pós 500 + Banda LargaN23GBMG</v>
          </cell>
          <cell r="B67" t="str">
            <v>ORIGINAL</v>
          </cell>
          <cell r="C67" t="str">
            <v>Oi Total Conectado 500</v>
          </cell>
          <cell r="D67">
            <v>3000</v>
          </cell>
          <cell r="E67" t="str">
            <v>3GB</v>
          </cell>
          <cell r="F67" t="str">
            <v>N2</v>
          </cell>
          <cell r="G67" t="str">
            <v>G1</v>
          </cell>
          <cell r="H67" t="str">
            <v>MG</v>
          </cell>
          <cell r="I67" t="str">
            <v>Oi Total Fixo + Pós 500 + Banda Larga</v>
          </cell>
          <cell r="J67" t="str">
            <v>Oi Total Fixo + Pós 500 + Banda LargaAC</v>
          </cell>
          <cell r="K67" t="str">
            <v>Oi Total Fixo + Pós 500 + Banda LargaACN2119.9</v>
          </cell>
          <cell r="L67" t="str">
            <v>Oi Total Conectado 500MG</v>
          </cell>
          <cell r="M67">
            <v>219.9</v>
          </cell>
          <cell r="N67">
            <v>119.9</v>
          </cell>
          <cell r="O67">
            <v>0</v>
          </cell>
          <cell r="P67">
            <v>107.55000000000001</v>
          </cell>
          <cell r="Q67">
            <v>15</v>
          </cell>
          <cell r="R67">
            <v>92.550000000000011</v>
          </cell>
          <cell r="S67">
            <v>12.35</v>
          </cell>
          <cell r="T67">
            <v>3.61</v>
          </cell>
          <cell r="U67">
            <v>8.74</v>
          </cell>
          <cell r="V67">
            <v>50.1</v>
          </cell>
          <cell r="W67">
            <v>49.9</v>
          </cell>
          <cell r="X67">
            <v>100</v>
          </cell>
          <cell r="Y67">
            <v>14</v>
          </cell>
          <cell r="Z67">
            <v>3.61</v>
          </cell>
          <cell r="AA67" t="b">
            <v>1</v>
          </cell>
          <cell r="AB67" t="b">
            <v>1</v>
          </cell>
        </row>
        <row r="68">
          <cell r="A68" t="str">
            <v>Oi Total Fixo + Pós 500 + Banda LargaN25GBMG</v>
          </cell>
          <cell r="B68" t="str">
            <v>ORIGINAL</v>
          </cell>
          <cell r="C68" t="str">
            <v>Oi Total Conectado 500</v>
          </cell>
          <cell r="D68">
            <v>5000</v>
          </cell>
          <cell r="E68" t="str">
            <v>5GB</v>
          </cell>
          <cell r="F68" t="str">
            <v>N2</v>
          </cell>
          <cell r="G68" t="str">
            <v>G1</v>
          </cell>
          <cell r="H68" t="str">
            <v>MG</v>
          </cell>
          <cell r="I68" t="str">
            <v>Oi Total Fixo + Pós 500 + Banda Larga</v>
          </cell>
          <cell r="J68" t="str">
            <v>Oi Total Fixo + Pós 500 + Banda LargaAC</v>
          </cell>
          <cell r="K68" t="str">
            <v>Oi Total Fixo + Pós 500 + Banda LargaACN2134.9</v>
          </cell>
          <cell r="L68" t="str">
            <v>Oi Total Conectado 500MG</v>
          </cell>
          <cell r="M68">
            <v>234.9</v>
          </cell>
          <cell r="N68">
            <v>134.9</v>
          </cell>
          <cell r="O68">
            <v>0</v>
          </cell>
          <cell r="P68">
            <v>119.98</v>
          </cell>
          <cell r="Q68">
            <v>15</v>
          </cell>
          <cell r="R68">
            <v>104.98</v>
          </cell>
          <cell r="S68">
            <v>14.92</v>
          </cell>
          <cell r="T68">
            <v>5.24</v>
          </cell>
          <cell r="U68">
            <v>9.68</v>
          </cell>
          <cell r="V68">
            <v>50.1</v>
          </cell>
          <cell r="W68">
            <v>49.9</v>
          </cell>
          <cell r="X68">
            <v>100</v>
          </cell>
          <cell r="Y68">
            <v>20.350000000000001</v>
          </cell>
          <cell r="Z68">
            <v>5.24</v>
          </cell>
          <cell r="AA68" t="b">
            <v>1</v>
          </cell>
          <cell r="AB68" t="b">
            <v>1</v>
          </cell>
        </row>
        <row r="69">
          <cell r="A69" t="str">
            <v>Oi Total Fixo + Pós 500 + Banda LargaN210GBMG</v>
          </cell>
          <cell r="B69" t="str">
            <v>ORIGINAL</v>
          </cell>
          <cell r="C69" t="str">
            <v>Oi Total Conectado 500</v>
          </cell>
          <cell r="D69">
            <v>10000</v>
          </cell>
          <cell r="E69" t="str">
            <v>10GB</v>
          </cell>
          <cell r="F69" t="str">
            <v>N2</v>
          </cell>
          <cell r="G69" t="str">
            <v>G1</v>
          </cell>
          <cell r="H69" t="str">
            <v>MG</v>
          </cell>
          <cell r="I69" t="str">
            <v>Oi Total Fixo + Pós 500 + Banda Larga</v>
          </cell>
          <cell r="J69" t="str">
            <v>Oi Total Fixo + Pós 500 + Banda LargaAC</v>
          </cell>
          <cell r="K69" t="str">
            <v>Oi Total Fixo + Pós 500 + Banda LargaACN2164.9</v>
          </cell>
          <cell r="L69" t="str">
            <v>Oi Total Conectado 500MG</v>
          </cell>
          <cell r="M69">
            <v>264.89999999999998</v>
          </cell>
          <cell r="N69">
            <v>164.89999999999998</v>
          </cell>
          <cell r="O69">
            <v>0</v>
          </cell>
          <cell r="P69">
            <v>129.36999999999998</v>
          </cell>
          <cell r="Q69">
            <v>15</v>
          </cell>
          <cell r="R69">
            <v>114.36999999999998</v>
          </cell>
          <cell r="S69">
            <v>35.53</v>
          </cell>
          <cell r="T69">
            <v>5.24</v>
          </cell>
          <cell r="U69">
            <v>30.29</v>
          </cell>
          <cell r="V69">
            <v>50.1</v>
          </cell>
          <cell r="W69">
            <v>49.9</v>
          </cell>
          <cell r="X69">
            <v>100</v>
          </cell>
          <cell r="Y69">
            <v>20.350000000000001</v>
          </cell>
          <cell r="Z69">
            <v>5.24</v>
          </cell>
          <cell r="AA69" t="b">
            <v>1</v>
          </cell>
          <cell r="AB69" t="b">
            <v>1</v>
          </cell>
        </row>
        <row r="70">
          <cell r="A70" t="str">
            <v>Oi Total Fixo + Pós 800 + Banda LargaN2MG</v>
          </cell>
          <cell r="B70" t="str">
            <v>ORIGINAL</v>
          </cell>
          <cell r="C70" t="str">
            <v>Oi Total Conectado 800</v>
          </cell>
          <cell r="D70"/>
          <cell r="E70" t="str">
            <v>s/dados</v>
          </cell>
          <cell r="F70" t="str">
            <v>N2</v>
          </cell>
          <cell r="G70" t="str">
            <v>G1</v>
          </cell>
          <cell r="H70" t="str">
            <v>MG</v>
          </cell>
          <cell r="I70" t="str">
            <v>Oi Total Fixo + Pós 800 + Banda Larga</v>
          </cell>
          <cell r="J70" t="str">
            <v>Oi Total Fixo + Pós 800 + Banda LargaAC</v>
          </cell>
          <cell r="K70" t="str">
            <v>Oi Total Fixo + Pós 800 + Banda LargaACN2124.9</v>
          </cell>
          <cell r="L70" t="str">
            <v>Oi Total Conectado 800MG</v>
          </cell>
          <cell r="M70">
            <v>224.9</v>
          </cell>
          <cell r="N70">
            <v>124.9</v>
          </cell>
          <cell r="O70">
            <v>0</v>
          </cell>
          <cell r="P70">
            <v>124.9</v>
          </cell>
          <cell r="Q70">
            <v>15</v>
          </cell>
          <cell r="R70">
            <v>109.9</v>
          </cell>
          <cell r="S70">
            <v>0</v>
          </cell>
          <cell r="T70">
            <v>0</v>
          </cell>
          <cell r="U70">
            <v>0</v>
          </cell>
          <cell r="V70">
            <v>50.1</v>
          </cell>
          <cell r="W70">
            <v>49.9</v>
          </cell>
          <cell r="X70">
            <v>100</v>
          </cell>
          <cell r="Y70">
            <v>0</v>
          </cell>
          <cell r="Z70">
            <v>0</v>
          </cell>
          <cell r="AA70" t="b">
            <v>1</v>
          </cell>
          <cell r="AB70" t="b">
            <v>1</v>
          </cell>
        </row>
        <row r="71">
          <cell r="A71" t="str">
            <v>Oi Total Fixo + Pós 800 + Banda LargaN21GBMG</v>
          </cell>
          <cell r="B71" t="str">
            <v>ORIGINAL</v>
          </cell>
          <cell r="C71" t="str">
            <v>Oi Total Conectado 800</v>
          </cell>
          <cell r="D71">
            <v>1000</v>
          </cell>
          <cell r="E71" t="str">
            <v>1GB</v>
          </cell>
          <cell r="F71" t="str">
            <v>N2</v>
          </cell>
          <cell r="G71" t="str">
            <v>G1</v>
          </cell>
          <cell r="H71" t="str">
            <v>MG</v>
          </cell>
          <cell r="I71" t="str">
            <v>Oi Total Fixo + Pós 800 + Banda Larga</v>
          </cell>
          <cell r="J71" t="str">
            <v>Oi Total Fixo + Pós 800 + Banda LargaAC</v>
          </cell>
          <cell r="K71" t="str">
            <v>Oi Total Fixo + Pós 800 + Banda LargaACN2124.9</v>
          </cell>
          <cell r="L71" t="str">
            <v>Oi Total Conectado 800MG</v>
          </cell>
          <cell r="M71">
            <v>224.9</v>
          </cell>
          <cell r="N71">
            <v>124.9</v>
          </cell>
          <cell r="O71">
            <v>0</v>
          </cell>
          <cell r="P71">
            <v>116.16000000000001</v>
          </cell>
          <cell r="Q71">
            <v>15</v>
          </cell>
          <cell r="R71">
            <v>101.16000000000001</v>
          </cell>
          <cell r="S71">
            <v>8.74</v>
          </cell>
          <cell r="T71">
            <v>3.61</v>
          </cell>
          <cell r="U71">
            <v>5.13</v>
          </cell>
          <cell r="V71">
            <v>50.1</v>
          </cell>
          <cell r="W71">
            <v>49.9</v>
          </cell>
          <cell r="X71">
            <v>100</v>
          </cell>
          <cell r="Y71">
            <v>14</v>
          </cell>
          <cell r="Z71">
            <v>3.61</v>
          </cell>
          <cell r="AA71" t="b">
            <v>1</v>
          </cell>
          <cell r="AB71" t="b">
            <v>1</v>
          </cell>
        </row>
        <row r="72">
          <cell r="A72" t="str">
            <v>Oi Total Fixo + Pós 800 + Banda LargaN22GBMG</v>
          </cell>
          <cell r="B72" t="str">
            <v>ORIGINAL</v>
          </cell>
          <cell r="C72" t="str">
            <v>Oi Total Conectado 800</v>
          </cell>
          <cell r="D72">
            <v>2000</v>
          </cell>
          <cell r="E72" t="str">
            <v>2GB</v>
          </cell>
          <cell r="F72" t="str">
            <v>N2</v>
          </cell>
          <cell r="G72" t="str">
            <v>G1</v>
          </cell>
          <cell r="H72" t="str">
            <v>MG</v>
          </cell>
          <cell r="I72" t="str">
            <v>Oi Total Fixo + Pós 800 + Banda Larga</v>
          </cell>
          <cell r="J72" t="str">
            <v>Oi Total Fixo + Pós 800 + Banda LargaAC</v>
          </cell>
          <cell r="K72" t="str">
            <v>Oi Total Fixo + Pós 800 + Banda LargaACN2134.9</v>
          </cell>
          <cell r="L72" t="str">
            <v>Oi Total Conectado 800MG</v>
          </cell>
          <cell r="M72">
            <v>234.9</v>
          </cell>
          <cell r="N72">
            <v>134.9</v>
          </cell>
          <cell r="O72">
            <v>0</v>
          </cell>
          <cell r="P72">
            <v>125.13000000000001</v>
          </cell>
          <cell r="Q72">
            <v>15</v>
          </cell>
          <cell r="R72">
            <v>110.13000000000001</v>
          </cell>
          <cell r="S72">
            <v>9.77</v>
          </cell>
          <cell r="T72">
            <v>3.61</v>
          </cell>
          <cell r="U72">
            <v>6.16</v>
          </cell>
          <cell r="V72">
            <v>50.1</v>
          </cell>
          <cell r="W72">
            <v>49.9</v>
          </cell>
          <cell r="X72">
            <v>100</v>
          </cell>
          <cell r="Y72">
            <v>14</v>
          </cell>
          <cell r="Z72">
            <v>3.61</v>
          </cell>
          <cell r="AA72" t="b">
            <v>1</v>
          </cell>
          <cell r="AB72" t="b">
            <v>1</v>
          </cell>
        </row>
        <row r="73">
          <cell r="A73" t="str">
            <v>Oi Total Fixo + Pós 800 + Banda LargaN23GBMG</v>
          </cell>
          <cell r="B73" t="str">
            <v>ORIGINAL</v>
          </cell>
          <cell r="C73" t="str">
            <v>Oi Total Conectado 800</v>
          </cell>
          <cell r="D73">
            <v>3000</v>
          </cell>
          <cell r="E73" t="str">
            <v>3GB</v>
          </cell>
          <cell r="F73" t="str">
            <v>N2</v>
          </cell>
          <cell r="G73" t="str">
            <v>G1</v>
          </cell>
          <cell r="H73" t="str">
            <v>MG</v>
          </cell>
          <cell r="I73" t="str">
            <v>Oi Total Fixo + Pós 800 + Banda Larga</v>
          </cell>
          <cell r="J73" t="str">
            <v>Oi Total Fixo + Pós 800 + Banda LargaAC</v>
          </cell>
          <cell r="K73" t="str">
            <v>Oi Total Fixo + Pós 800 + Banda LargaACN2144.9</v>
          </cell>
          <cell r="L73" t="str">
            <v>Oi Total Conectado 800MG</v>
          </cell>
          <cell r="M73">
            <v>244.9</v>
          </cell>
          <cell r="N73">
            <v>144.9</v>
          </cell>
          <cell r="O73">
            <v>0</v>
          </cell>
          <cell r="P73">
            <v>132.55000000000001</v>
          </cell>
          <cell r="Q73">
            <v>15</v>
          </cell>
          <cell r="R73">
            <v>117.55000000000001</v>
          </cell>
          <cell r="S73">
            <v>12.35</v>
          </cell>
          <cell r="T73">
            <v>3.61</v>
          </cell>
          <cell r="U73">
            <v>8.74</v>
          </cell>
          <cell r="V73">
            <v>50.1</v>
          </cell>
          <cell r="W73">
            <v>49.9</v>
          </cell>
          <cell r="X73">
            <v>100</v>
          </cell>
          <cell r="Y73">
            <v>14</v>
          </cell>
          <cell r="Z73">
            <v>3.61</v>
          </cell>
          <cell r="AA73" t="b">
            <v>1</v>
          </cell>
          <cell r="AB73" t="b">
            <v>1</v>
          </cell>
        </row>
        <row r="74">
          <cell r="A74" t="str">
            <v>Oi Total Fixo + Pós 800 + Banda LargaN25GBMG</v>
          </cell>
          <cell r="B74" t="str">
            <v>ORIGINAL</v>
          </cell>
          <cell r="C74" t="str">
            <v>Oi Total Conectado 800</v>
          </cell>
          <cell r="D74">
            <v>5000</v>
          </cell>
          <cell r="E74" t="str">
            <v>5GB</v>
          </cell>
          <cell r="F74" t="str">
            <v>N2</v>
          </cell>
          <cell r="G74" t="str">
            <v>G1</v>
          </cell>
          <cell r="H74" t="str">
            <v>MG</v>
          </cell>
          <cell r="I74" t="str">
            <v>Oi Total Fixo + Pós 800 + Banda Larga</v>
          </cell>
          <cell r="J74" t="str">
            <v>Oi Total Fixo + Pós 800 + Banda LargaAC</v>
          </cell>
          <cell r="K74" t="str">
            <v>Oi Total Fixo + Pós 800 + Banda LargaACN2159.9</v>
          </cell>
          <cell r="L74" t="str">
            <v>Oi Total Conectado 800MG</v>
          </cell>
          <cell r="M74">
            <v>259.89999999999998</v>
          </cell>
          <cell r="N74">
            <v>159.89999999999998</v>
          </cell>
          <cell r="O74">
            <v>0</v>
          </cell>
          <cell r="P74">
            <v>144.97999999999999</v>
          </cell>
          <cell r="Q74">
            <v>15</v>
          </cell>
          <cell r="R74">
            <v>129.97999999999999</v>
          </cell>
          <cell r="S74">
            <v>14.92</v>
          </cell>
          <cell r="T74">
            <v>5.24</v>
          </cell>
          <cell r="U74">
            <v>9.68</v>
          </cell>
          <cell r="V74">
            <v>50.1</v>
          </cell>
          <cell r="W74">
            <v>49.9</v>
          </cell>
          <cell r="X74">
            <v>100</v>
          </cell>
          <cell r="Y74">
            <v>20.350000000000001</v>
          </cell>
          <cell r="Z74">
            <v>5.24</v>
          </cell>
          <cell r="AA74" t="b">
            <v>1</v>
          </cell>
          <cell r="AB74" t="b">
            <v>1</v>
          </cell>
        </row>
        <row r="75">
          <cell r="A75" t="str">
            <v>Oi Total Fixo + Pós 800 + Banda LargaN210GBMG</v>
          </cell>
          <cell r="B75" t="str">
            <v>ORIGINAL</v>
          </cell>
          <cell r="C75" t="str">
            <v>Oi Total Conectado 800</v>
          </cell>
          <cell r="D75">
            <v>10000</v>
          </cell>
          <cell r="E75" t="str">
            <v>10GB</v>
          </cell>
          <cell r="F75" t="str">
            <v>N2</v>
          </cell>
          <cell r="G75" t="str">
            <v>G1</v>
          </cell>
          <cell r="H75" t="str">
            <v>MG</v>
          </cell>
          <cell r="I75" t="str">
            <v>Oi Total Fixo + Pós 800 + Banda Larga</v>
          </cell>
          <cell r="J75" t="str">
            <v>Oi Total Fixo + Pós 800 + Banda LargaAC</v>
          </cell>
          <cell r="K75" t="str">
            <v>Oi Total Fixo + Pós 800 + Banda LargaACN2189.9</v>
          </cell>
          <cell r="L75" t="str">
            <v>Oi Total Conectado 800MG</v>
          </cell>
          <cell r="M75">
            <v>289.89999999999998</v>
          </cell>
          <cell r="N75">
            <v>189.89999999999998</v>
          </cell>
          <cell r="O75">
            <v>0</v>
          </cell>
          <cell r="P75">
            <v>154.36999999999998</v>
          </cell>
          <cell r="Q75">
            <v>15</v>
          </cell>
          <cell r="R75">
            <v>139.36999999999998</v>
          </cell>
          <cell r="S75">
            <v>35.53</v>
          </cell>
          <cell r="T75">
            <v>5.24</v>
          </cell>
          <cell r="U75">
            <v>30.29</v>
          </cell>
          <cell r="V75">
            <v>50.1</v>
          </cell>
          <cell r="W75">
            <v>49.9</v>
          </cell>
          <cell r="X75">
            <v>100</v>
          </cell>
          <cell r="Y75">
            <v>20.350000000000001</v>
          </cell>
          <cell r="Z75">
            <v>5.24</v>
          </cell>
          <cell r="AA75" t="b">
            <v>1</v>
          </cell>
          <cell r="AB75" t="b">
            <v>1</v>
          </cell>
        </row>
        <row r="76">
          <cell r="A76" t="str">
            <v>Oi Total Fixo + Pós 100 + Banda LargaN1MG</v>
          </cell>
          <cell r="B76" t="str">
            <v>REAJUSTE - 25/07</v>
          </cell>
          <cell r="C76" t="str">
            <v>Oi Total Conectado 100</v>
          </cell>
          <cell r="D76"/>
          <cell r="E76" t="str">
            <v>s/dados</v>
          </cell>
          <cell r="F76" t="str">
            <v>N1</v>
          </cell>
          <cell r="G76" t="str">
            <v>G1</v>
          </cell>
          <cell r="H76" t="str">
            <v>MG</v>
          </cell>
          <cell r="I76" t="str">
            <v>Oi Total Fixo + Pós 100 + Banda Larga</v>
          </cell>
          <cell r="J76" t="str">
            <v>Oi Total Fixo + Pós 100 + Banda LargaAC</v>
          </cell>
          <cell r="K76" t="str">
            <v>Oi Total Fixo + Pós 100 + Banda LargaACN179.9</v>
          </cell>
          <cell r="L76" t="str">
            <v>Oi Total Conectado 100MG</v>
          </cell>
          <cell r="M76">
            <v>179.9</v>
          </cell>
          <cell r="N76">
            <v>79.900000000000006</v>
          </cell>
          <cell r="O76">
            <v>0</v>
          </cell>
          <cell r="P76">
            <v>79.900000000000006</v>
          </cell>
          <cell r="Q76">
            <v>15</v>
          </cell>
          <cell r="R76">
            <v>64.900000000000006</v>
          </cell>
          <cell r="S76">
            <v>0</v>
          </cell>
          <cell r="T76">
            <v>0</v>
          </cell>
          <cell r="U76">
            <v>0</v>
          </cell>
          <cell r="V76">
            <v>50.1</v>
          </cell>
          <cell r="W76">
            <v>49.9</v>
          </cell>
          <cell r="X76">
            <v>100</v>
          </cell>
          <cell r="Y76">
            <v>0</v>
          </cell>
          <cell r="Z76">
            <v>0</v>
          </cell>
          <cell r="AA76" t="b">
            <v>1</v>
          </cell>
          <cell r="AB76" t="b">
            <v>1</v>
          </cell>
        </row>
        <row r="77">
          <cell r="A77" t="str">
            <v>Oi Total Fixo + Pós 100 + Banda LargaN21GBMG</v>
          </cell>
          <cell r="B77" t="str">
            <v>REAJUSTE - 25/07</v>
          </cell>
          <cell r="C77" t="str">
            <v>Oi Total Conectado 100</v>
          </cell>
          <cell r="D77">
            <v>1000</v>
          </cell>
          <cell r="E77" t="str">
            <v>1GB</v>
          </cell>
          <cell r="F77" t="str">
            <v>N2</v>
          </cell>
          <cell r="G77" t="str">
            <v>G1</v>
          </cell>
          <cell r="H77" t="str">
            <v>MG</v>
          </cell>
          <cell r="I77" t="str">
            <v>Oi Total Fixo + Pós 100 + Banda Larga</v>
          </cell>
          <cell r="J77" t="str">
            <v>Oi Total Fixo + Pós 100 + Banda LargaAC</v>
          </cell>
          <cell r="K77" t="str">
            <v>Oi Total Fixo + Pós 100 + Banda LargaACN268.9</v>
          </cell>
          <cell r="L77" t="str">
            <v>Oi Total Conectado 100MG</v>
          </cell>
          <cell r="M77">
            <v>168.9</v>
          </cell>
          <cell r="N77">
            <v>68.900000000000006</v>
          </cell>
          <cell r="O77">
            <v>0</v>
          </cell>
          <cell r="P77">
            <v>60.160000000000004</v>
          </cell>
          <cell r="Q77">
            <v>15</v>
          </cell>
          <cell r="R77">
            <v>45.160000000000004</v>
          </cell>
          <cell r="S77">
            <v>8.74</v>
          </cell>
          <cell r="T77">
            <v>3.61</v>
          </cell>
          <cell r="U77">
            <v>5.13</v>
          </cell>
          <cell r="V77">
            <v>50.1</v>
          </cell>
          <cell r="W77">
            <v>49.9</v>
          </cell>
          <cell r="X77">
            <v>100</v>
          </cell>
          <cell r="Y77">
            <v>14</v>
          </cell>
          <cell r="Z77">
            <v>3.61</v>
          </cell>
          <cell r="AA77" t="b">
            <v>1</v>
          </cell>
          <cell r="AB77" t="b">
            <v>1</v>
          </cell>
        </row>
        <row r="78">
          <cell r="A78" t="str">
            <v>Oi Total Fixo + Pós 100 + Banda LargaN11GBMG</v>
          </cell>
          <cell r="B78" t="str">
            <v>REAJUSTE - 25/07</v>
          </cell>
          <cell r="C78" t="str">
            <v>Oi Total Conectado 100</v>
          </cell>
          <cell r="D78">
            <v>1000</v>
          </cell>
          <cell r="E78" t="str">
            <v>1GB</v>
          </cell>
          <cell r="F78" t="str">
            <v>N1</v>
          </cell>
          <cell r="G78" t="str">
            <v>G1</v>
          </cell>
          <cell r="H78" t="str">
            <v>MG</v>
          </cell>
          <cell r="I78" t="str">
            <v>Oi Total Fixo + Pós 100 + Banda Larga</v>
          </cell>
          <cell r="J78" t="str">
            <v>Oi Total Fixo + Pós 100 + Banda LargaAC</v>
          </cell>
          <cell r="K78" t="str">
            <v>Oi Total Fixo + Pós 100 + Banda LargaACN179.9</v>
          </cell>
          <cell r="L78" t="str">
            <v>Oi Total Conectado 100MG</v>
          </cell>
          <cell r="M78">
            <v>179.9</v>
          </cell>
          <cell r="N78">
            <v>79.900000000000006</v>
          </cell>
          <cell r="O78">
            <v>0</v>
          </cell>
          <cell r="P78">
            <v>71.160000000000011</v>
          </cell>
          <cell r="Q78">
            <v>15</v>
          </cell>
          <cell r="R78">
            <v>56.160000000000011</v>
          </cell>
          <cell r="S78">
            <v>8.74</v>
          </cell>
          <cell r="T78">
            <v>3.61</v>
          </cell>
          <cell r="U78">
            <v>5.13</v>
          </cell>
          <cell r="V78">
            <v>50.1</v>
          </cell>
          <cell r="W78">
            <v>49.9</v>
          </cell>
          <cell r="X78">
            <v>100</v>
          </cell>
          <cell r="Y78">
            <v>14</v>
          </cell>
          <cell r="Z78">
            <v>3.61</v>
          </cell>
          <cell r="AA78" t="b">
            <v>1</v>
          </cell>
          <cell r="AB78" t="b">
            <v>1</v>
          </cell>
        </row>
        <row r="79">
          <cell r="A79" t="str">
            <v>Oi Total Fixo + Pós 100 + Banda LargaN22GBMG</v>
          </cell>
          <cell r="B79" t="str">
            <v>REAJUSTE - 25/07</v>
          </cell>
          <cell r="C79" t="str">
            <v>Oi Total Conectado 100</v>
          </cell>
          <cell r="D79">
            <v>2000</v>
          </cell>
          <cell r="E79" t="str">
            <v>2GB</v>
          </cell>
          <cell r="F79" t="str">
            <v>N2</v>
          </cell>
          <cell r="G79" t="str">
            <v>G1</v>
          </cell>
          <cell r="H79" t="str">
            <v>MG</v>
          </cell>
          <cell r="I79" t="str">
            <v>Oi Total Fixo + Pós 100 + Banda Larga</v>
          </cell>
          <cell r="J79" t="str">
            <v>Oi Total Fixo + Pós 100 + Banda LargaAC</v>
          </cell>
          <cell r="K79" t="str">
            <v>Oi Total Fixo + Pós 100 + Banda LargaACN279.9</v>
          </cell>
          <cell r="L79" t="str">
            <v>Oi Total Conectado 100MG</v>
          </cell>
          <cell r="M79">
            <v>179.9</v>
          </cell>
          <cell r="N79">
            <v>79.900000000000006</v>
          </cell>
          <cell r="O79">
            <v>0</v>
          </cell>
          <cell r="P79">
            <v>70.13000000000001</v>
          </cell>
          <cell r="Q79">
            <v>15</v>
          </cell>
          <cell r="R79">
            <v>55.13000000000001</v>
          </cell>
          <cell r="S79">
            <v>9.77</v>
          </cell>
          <cell r="T79">
            <v>3.61</v>
          </cell>
          <cell r="U79">
            <v>6.16</v>
          </cell>
          <cell r="V79">
            <v>50.1</v>
          </cell>
          <cell r="W79">
            <v>49.9</v>
          </cell>
          <cell r="X79">
            <v>100</v>
          </cell>
          <cell r="Y79">
            <v>14</v>
          </cell>
          <cell r="Z79">
            <v>3.61</v>
          </cell>
          <cell r="AA79" t="b">
            <v>1</v>
          </cell>
          <cell r="AB79" t="b">
            <v>1</v>
          </cell>
        </row>
        <row r="80">
          <cell r="A80" t="str">
            <v>Oi Total Fixo + Pós 100 + Banda LargaN12GBMG</v>
          </cell>
          <cell r="B80" t="str">
            <v>REAJUSTE - 25/07</v>
          </cell>
          <cell r="C80" t="str">
            <v>Oi Total Conectado 100</v>
          </cell>
          <cell r="D80">
            <v>2000</v>
          </cell>
          <cell r="E80" t="str">
            <v>2GB</v>
          </cell>
          <cell r="F80" t="str">
            <v>N1</v>
          </cell>
          <cell r="G80" t="str">
            <v>G1</v>
          </cell>
          <cell r="H80" t="str">
            <v>MG</v>
          </cell>
          <cell r="I80" t="str">
            <v>Oi Total Fixo + Pós 100 + Banda Larga</v>
          </cell>
          <cell r="J80" t="str">
            <v>Oi Total Fixo + Pós 100 + Banda LargaAC</v>
          </cell>
          <cell r="K80" t="str">
            <v>Oi Total Fixo + Pós 100 + Banda LargaACN190.9</v>
          </cell>
          <cell r="L80" t="str">
            <v>Oi Total Conectado 100MG</v>
          </cell>
          <cell r="M80">
            <v>190.9</v>
          </cell>
          <cell r="N80">
            <v>90.9</v>
          </cell>
          <cell r="O80">
            <v>0</v>
          </cell>
          <cell r="P80">
            <v>81.13000000000001</v>
          </cell>
          <cell r="Q80">
            <v>15</v>
          </cell>
          <cell r="R80">
            <v>66.13000000000001</v>
          </cell>
          <cell r="S80">
            <v>9.77</v>
          </cell>
          <cell r="T80">
            <v>3.61</v>
          </cell>
          <cell r="U80">
            <v>6.16</v>
          </cell>
          <cell r="V80">
            <v>50.1</v>
          </cell>
          <cell r="W80">
            <v>49.9</v>
          </cell>
          <cell r="X80">
            <v>100</v>
          </cell>
          <cell r="Y80">
            <v>14</v>
          </cell>
          <cell r="Z80">
            <v>3.61</v>
          </cell>
          <cell r="AA80" t="b">
            <v>1</v>
          </cell>
          <cell r="AB80" t="b">
            <v>1</v>
          </cell>
        </row>
        <row r="81">
          <cell r="A81" t="str">
            <v>Oi Total Fixo + Pós 100 + Banda LargaN23GBMG</v>
          </cell>
          <cell r="B81" t="str">
            <v>REAJUSTE - 25/07</v>
          </cell>
          <cell r="C81" t="str">
            <v>Oi Total Conectado 100</v>
          </cell>
          <cell r="D81">
            <v>3000</v>
          </cell>
          <cell r="E81" t="str">
            <v>3GB</v>
          </cell>
          <cell r="F81" t="str">
            <v>N2</v>
          </cell>
          <cell r="G81" t="str">
            <v>G1</v>
          </cell>
          <cell r="H81" t="str">
            <v>MG</v>
          </cell>
          <cell r="I81" t="str">
            <v>Oi Total Fixo + Pós 100 + Banda Larga</v>
          </cell>
          <cell r="J81" t="str">
            <v>Oi Total Fixo + Pós 100 + Banda LargaAC</v>
          </cell>
          <cell r="K81" t="str">
            <v>Oi Total Fixo + Pós 100 + Banda LargaACN290.9</v>
          </cell>
          <cell r="L81" t="str">
            <v>Oi Total Conectado 100MG</v>
          </cell>
          <cell r="M81">
            <v>190.9</v>
          </cell>
          <cell r="N81">
            <v>90.9</v>
          </cell>
          <cell r="O81">
            <v>0</v>
          </cell>
          <cell r="P81">
            <v>78.550000000000011</v>
          </cell>
          <cell r="Q81">
            <v>15</v>
          </cell>
          <cell r="R81">
            <v>63.550000000000011</v>
          </cell>
          <cell r="S81">
            <v>12.35</v>
          </cell>
          <cell r="T81">
            <v>3.61</v>
          </cell>
          <cell r="U81">
            <v>8.74</v>
          </cell>
          <cell r="V81">
            <v>50.1</v>
          </cell>
          <cell r="W81">
            <v>49.9</v>
          </cell>
          <cell r="X81">
            <v>100</v>
          </cell>
          <cell r="Y81">
            <v>14</v>
          </cell>
          <cell r="Z81">
            <v>3.61</v>
          </cell>
          <cell r="AA81" t="b">
            <v>1</v>
          </cell>
          <cell r="AB81" t="b">
            <v>1</v>
          </cell>
        </row>
        <row r="82">
          <cell r="A82" t="str">
            <v>Oi Total Fixo + Pós 100 + Banda LargaN13GBMG</v>
          </cell>
          <cell r="B82" t="str">
            <v>REAJUSTE - 25/07</v>
          </cell>
          <cell r="C82" t="str">
            <v>Oi Total Conectado 100</v>
          </cell>
          <cell r="D82">
            <v>3000</v>
          </cell>
          <cell r="E82" t="str">
            <v>3GB</v>
          </cell>
          <cell r="F82" t="str">
            <v>N1</v>
          </cell>
          <cell r="G82" t="str">
            <v>G1</v>
          </cell>
          <cell r="H82" t="str">
            <v>MG</v>
          </cell>
          <cell r="I82" t="str">
            <v>Oi Total Fixo + Pós 100 + Banda Larga</v>
          </cell>
          <cell r="J82" t="str">
            <v>Oi Total Fixo + Pós 100 + Banda LargaAC</v>
          </cell>
          <cell r="K82" t="str">
            <v>Oi Total Fixo + Pós 100 + Banda LargaACN1101.9</v>
          </cell>
          <cell r="L82" t="str">
            <v>Oi Total Conectado 100MG</v>
          </cell>
          <cell r="M82">
            <v>201.9</v>
          </cell>
          <cell r="N82">
            <v>101.9</v>
          </cell>
          <cell r="O82">
            <v>0</v>
          </cell>
          <cell r="P82">
            <v>89.550000000000011</v>
          </cell>
          <cell r="Q82">
            <v>15</v>
          </cell>
          <cell r="R82">
            <v>74.550000000000011</v>
          </cell>
          <cell r="S82">
            <v>12.35</v>
          </cell>
          <cell r="T82">
            <v>3.61</v>
          </cell>
          <cell r="U82">
            <v>8.74</v>
          </cell>
          <cell r="V82">
            <v>50.1</v>
          </cell>
          <cell r="W82">
            <v>49.9</v>
          </cell>
          <cell r="X82">
            <v>100</v>
          </cell>
          <cell r="Y82">
            <v>14</v>
          </cell>
          <cell r="Z82">
            <v>3.61</v>
          </cell>
          <cell r="AA82" t="b">
            <v>1</v>
          </cell>
          <cell r="AB82" t="b">
            <v>1</v>
          </cell>
        </row>
        <row r="83">
          <cell r="A83" t="str">
            <v>Oi Total Fixo + Pós 100 + Banda LargaN25GBMG</v>
          </cell>
          <cell r="B83" t="str">
            <v>REAJUSTE - 25/07</v>
          </cell>
          <cell r="C83" t="str">
            <v>Oi Total Conectado 100</v>
          </cell>
          <cell r="D83">
            <v>5000</v>
          </cell>
          <cell r="E83" t="str">
            <v>5GB</v>
          </cell>
          <cell r="F83" t="str">
            <v>N2</v>
          </cell>
          <cell r="G83" t="str">
            <v>G1</v>
          </cell>
          <cell r="H83" t="str">
            <v>MG</v>
          </cell>
          <cell r="I83" t="str">
            <v>Oi Total Fixo + Pós 100 + Banda Larga</v>
          </cell>
          <cell r="J83" t="str">
            <v>Oi Total Fixo + Pós 100 + Banda LargaAC</v>
          </cell>
          <cell r="K83" t="str">
            <v>Oi Total Fixo + Pós 100 + Banda LargaACN2106.9</v>
          </cell>
          <cell r="L83" t="str">
            <v>Oi Total Conectado 100MG</v>
          </cell>
          <cell r="M83">
            <v>206.9</v>
          </cell>
          <cell r="N83">
            <v>106.9</v>
          </cell>
          <cell r="O83">
            <v>0</v>
          </cell>
          <cell r="P83">
            <v>91.98</v>
          </cell>
          <cell r="Q83">
            <v>15</v>
          </cell>
          <cell r="R83">
            <v>76.98</v>
          </cell>
          <cell r="S83">
            <v>14.92</v>
          </cell>
          <cell r="T83">
            <v>5.24</v>
          </cell>
          <cell r="U83">
            <v>9.68</v>
          </cell>
          <cell r="V83">
            <v>50.1</v>
          </cell>
          <cell r="W83">
            <v>49.9</v>
          </cell>
          <cell r="X83">
            <v>100</v>
          </cell>
          <cell r="Y83">
            <v>20.350000000000001</v>
          </cell>
          <cell r="Z83">
            <v>5.24</v>
          </cell>
          <cell r="AA83" t="b">
            <v>1</v>
          </cell>
          <cell r="AB83" t="b">
            <v>1</v>
          </cell>
        </row>
        <row r="84">
          <cell r="A84" t="str">
            <v>Oi Total Fixo + Pós 100 + Banda LargaN15GBMG</v>
          </cell>
          <cell r="B84" t="str">
            <v>REAJUSTE - 25/07</v>
          </cell>
          <cell r="C84" t="str">
            <v>Oi Total Conectado 100</v>
          </cell>
          <cell r="D84">
            <v>5000</v>
          </cell>
          <cell r="E84" t="str">
            <v>5GB</v>
          </cell>
          <cell r="F84" t="str">
            <v>N1</v>
          </cell>
          <cell r="G84" t="str">
            <v>G1</v>
          </cell>
          <cell r="H84" t="str">
            <v>MG</v>
          </cell>
          <cell r="I84" t="str">
            <v>Oi Total Fixo + Pós 100 + Banda Larga</v>
          </cell>
          <cell r="J84" t="str">
            <v>Oi Total Fixo + Pós 100 + Banda LargaAC</v>
          </cell>
          <cell r="K84" t="str">
            <v>Oi Total Fixo + Pós 100 + Banda LargaACN1117.9</v>
          </cell>
          <cell r="L84" t="str">
            <v>Oi Total Conectado 100MG</v>
          </cell>
          <cell r="M84">
            <v>217.9</v>
          </cell>
          <cell r="N84">
            <v>117.9</v>
          </cell>
          <cell r="O84">
            <v>0</v>
          </cell>
          <cell r="P84">
            <v>102.98</v>
          </cell>
          <cell r="Q84">
            <v>15</v>
          </cell>
          <cell r="R84">
            <v>87.98</v>
          </cell>
          <cell r="S84">
            <v>14.92</v>
          </cell>
          <cell r="T84">
            <v>5.24</v>
          </cell>
          <cell r="U84">
            <v>9.68</v>
          </cell>
          <cell r="V84">
            <v>50.1</v>
          </cell>
          <cell r="W84">
            <v>49.9</v>
          </cell>
          <cell r="X84">
            <v>100</v>
          </cell>
          <cell r="Y84">
            <v>20.350000000000001</v>
          </cell>
          <cell r="Z84">
            <v>5.24</v>
          </cell>
          <cell r="AA84" t="b">
            <v>1</v>
          </cell>
          <cell r="AB84" t="b">
            <v>1</v>
          </cell>
        </row>
        <row r="85">
          <cell r="A85" t="str">
            <v>Oi Total Fixo + Pós 100 + Banda LargaN210GBMG</v>
          </cell>
          <cell r="B85" t="str">
            <v>REAJUSTE - 25/07</v>
          </cell>
          <cell r="C85" t="str">
            <v>Oi Total Conectado 100</v>
          </cell>
          <cell r="D85">
            <v>10000</v>
          </cell>
          <cell r="E85" t="str">
            <v>10GB</v>
          </cell>
          <cell r="F85" t="str">
            <v>N2</v>
          </cell>
          <cell r="G85" t="str">
            <v>G1</v>
          </cell>
          <cell r="H85" t="str">
            <v>MG</v>
          </cell>
          <cell r="I85" t="str">
            <v>Oi Total Fixo + Pós 100 + Banda Larga</v>
          </cell>
          <cell r="J85" t="str">
            <v>Oi Total Fixo + Pós 100 + Banda LargaAC</v>
          </cell>
          <cell r="K85" t="str">
            <v>Oi Total Fixo + Pós 100 + Banda LargaACN2139.9</v>
          </cell>
          <cell r="L85" t="str">
            <v>Oi Total Conectado 100MG</v>
          </cell>
          <cell r="M85">
            <v>239.9</v>
          </cell>
          <cell r="N85">
            <v>139.9</v>
          </cell>
          <cell r="O85">
            <v>0</v>
          </cell>
          <cell r="P85">
            <v>104.37</v>
          </cell>
          <cell r="Q85">
            <v>15</v>
          </cell>
          <cell r="R85">
            <v>89.37</v>
          </cell>
          <cell r="S85">
            <v>35.53</v>
          </cell>
          <cell r="T85">
            <v>5.24</v>
          </cell>
          <cell r="U85">
            <v>30.29</v>
          </cell>
          <cell r="V85">
            <v>50.1</v>
          </cell>
          <cell r="W85">
            <v>49.9</v>
          </cell>
          <cell r="X85">
            <v>100</v>
          </cell>
          <cell r="Y85">
            <v>20.350000000000001</v>
          </cell>
          <cell r="Z85">
            <v>5.24</v>
          </cell>
          <cell r="AA85" t="b">
            <v>1</v>
          </cell>
          <cell r="AB85" t="b">
            <v>1</v>
          </cell>
        </row>
        <row r="86">
          <cell r="A86" t="str">
            <v>Oi Total Fixo + Pós 100 + Banda LargaN110GBMG</v>
          </cell>
          <cell r="B86" t="str">
            <v>REAJUSTE - 25/07</v>
          </cell>
          <cell r="C86" t="str">
            <v>Oi Total Conectado 100</v>
          </cell>
          <cell r="D86">
            <v>10000</v>
          </cell>
          <cell r="E86" t="str">
            <v>10GB</v>
          </cell>
          <cell r="F86" t="str">
            <v>N1</v>
          </cell>
          <cell r="G86" t="str">
            <v>G1</v>
          </cell>
          <cell r="H86" t="str">
            <v>MG</v>
          </cell>
          <cell r="I86" t="str">
            <v>Oi Total Fixo + Pós 100 + Banda Larga</v>
          </cell>
          <cell r="J86" t="str">
            <v>Oi Total Fixo + Pós 100 + Banda LargaAC</v>
          </cell>
          <cell r="K86" t="str">
            <v>Oi Total Fixo + Pós 100 + Banda LargaACN1150.9</v>
          </cell>
          <cell r="L86" t="str">
            <v>Oi Total Conectado 100MG</v>
          </cell>
          <cell r="M86">
            <v>250.9</v>
          </cell>
          <cell r="N86">
            <v>150.9</v>
          </cell>
          <cell r="O86">
            <v>0</v>
          </cell>
          <cell r="P86">
            <v>115.37</v>
          </cell>
          <cell r="Q86">
            <v>15</v>
          </cell>
          <cell r="R86">
            <v>100.37</v>
          </cell>
          <cell r="S86">
            <v>35.53</v>
          </cell>
          <cell r="T86">
            <v>5.24</v>
          </cell>
          <cell r="U86">
            <v>30.29</v>
          </cell>
          <cell r="V86">
            <v>50.1</v>
          </cell>
          <cell r="W86">
            <v>49.9</v>
          </cell>
          <cell r="X86">
            <v>100</v>
          </cell>
          <cell r="Y86">
            <v>20.350000000000001</v>
          </cell>
          <cell r="Z86">
            <v>5.24</v>
          </cell>
          <cell r="AA86" t="b">
            <v>1</v>
          </cell>
          <cell r="AB86" t="b">
            <v>1</v>
          </cell>
        </row>
        <row r="87">
          <cell r="A87" t="str">
            <v>Oi Total Fixo + Pós 250 + Banda LargaN1MG</v>
          </cell>
          <cell r="B87" t="str">
            <v>REAJUSTE - 25/07</v>
          </cell>
          <cell r="C87" t="str">
            <v>Oi Total Conectado 250</v>
          </cell>
          <cell r="D87"/>
          <cell r="E87" t="str">
            <v>s/dados</v>
          </cell>
          <cell r="F87" t="str">
            <v>N1</v>
          </cell>
          <cell r="G87" t="str">
            <v>G1</v>
          </cell>
          <cell r="H87" t="str">
            <v>MG</v>
          </cell>
          <cell r="I87" t="str">
            <v>Oi Total Fixo + Pós 250 + Banda Larga</v>
          </cell>
          <cell r="J87" t="str">
            <v>Oi Total Fixo + Pós 250 + Banda LargaAC</v>
          </cell>
          <cell r="K87" t="str">
            <v>Oi Total Fixo + Pós 250 + Banda LargaACN196.9</v>
          </cell>
          <cell r="L87" t="str">
            <v>Oi Total Conectado 250MG</v>
          </cell>
          <cell r="M87">
            <v>196.9</v>
          </cell>
          <cell r="N87">
            <v>96.9</v>
          </cell>
          <cell r="O87">
            <v>0</v>
          </cell>
          <cell r="P87">
            <v>96.9</v>
          </cell>
          <cell r="Q87">
            <v>15</v>
          </cell>
          <cell r="R87">
            <v>81.900000000000006</v>
          </cell>
          <cell r="S87">
            <v>0</v>
          </cell>
          <cell r="T87">
            <v>0</v>
          </cell>
          <cell r="U87">
            <v>0</v>
          </cell>
          <cell r="V87">
            <v>50.1</v>
          </cell>
          <cell r="W87">
            <v>49.9</v>
          </cell>
          <cell r="X87">
            <v>100</v>
          </cell>
          <cell r="Y87">
            <v>0</v>
          </cell>
          <cell r="Z87">
            <v>0</v>
          </cell>
          <cell r="AA87" t="b">
            <v>1</v>
          </cell>
          <cell r="AB87" t="b">
            <v>1</v>
          </cell>
        </row>
        <row r="88">
          <cell r="A88" t="str">
            <v>Oi Total Fixo + Pós 250 + Banda LargaN21GBMG</v>
          </cell>
          <cell r="B88" t="str">
            <v>REAJUSTE - 25/07</v>
          </cell>
          <cell r="C88" t="str">
            <v>Oi Total Conectado 250</v>
          </cell>
          <cell r="D88">
            <v>1000</v>
          </cell>
          <cell r="E88" t="str">
            <v>1GB</v>
          </cell>
          <cell r="F88" t="str">
            <v>N2</v>
          </cell>
          <cell r="G88" t="str">
            <v>G1</v>
          </cell>
          <cell r="H88" t="str">
            <v>MG</v>
          </cell>
          <cell r="I88" t="str">
            <v>Oi Total Fixo + Pós 250 + Banda Larga</v>
          </cell>
          <cell r="J88" t="str">
            <v>Oi Total Fixo + Pós 250 + Banda LargaAC</v>
          </cell>
          <cell r="K88" t="str">
            <v>Oi Total Fixo + Pós 250 + Banda LargaACN285.9</v>
          </cell>
          <cell r="L88" t="str">
            <v>Oi Total Conectado 250MG</v>
          </cell>
          <cell r="M88">
            <v>185.9</v>
          </cell>
          <cell r="N88">
            <v>85.9</v>
          </cell>
          <cell r="O88">
            <v>0</v>
          </cell>
          <cell r="P88">
            <v>77.160000000000011</v>
          </cell>
          <cell r="Q88">
            <v>15</v>
          </cell>
          <cell r="R88">
            <v>62.160000000000011</v>
          </cell>
          <cell r="S88">
            <v>8.74</v>
          </cell>
          <cell r="T88">
            <v>3.61</v>
          </cell>
          <cell r="U88">
            <v>5.13</v>
          </cell>
          <cell r="V88">
            <v>50.1</v>
          </cell>
          <cell r="W88">
            <v>49.9</v>
          </cell>
          <cell r="X88">
            <v>100</v>
          </cell>
          <cell r="Y88">
            <v>14</v>
          </cell>
          <cell r="Z88">
            <v>3.61</v>
          </cell>
          <cell r="AA88" t="b">
            <v>1</v>
          </cell>
          <cell r="AB88" t="b">
            <v>1</v>
          </cell>
        </row>
        <row r="89">
          <cell r="A89" t="str">
            <v>Oi Total Fixo + Pós 250 + Banda LargaN11GBMG</v>
          </cell>
          <cell r="B89" t="str">
            <v>REAJUSTE - 25/07</v>
          </cell>
          <cell r="C89" t="str">
            <v>Oi Total Conectado 250</v>
          </cell>
          <cell r="D89">
            <v>1000</v>
          </cell>
          <cell r="E89" t="str">
            <v>1GB</v>
          </cell>
          <cell r="F89" t="str">
            <v>N1</v>
          </cell>
          <cell r="G89" t="str">
            <v>G1</v>
          </cell>
          <cell r="H89" t="str">
            <v>MG</v>
          </cell>
          <cell r="I89" t="str">
            <v>Oi Total Fixo + Pós 250 + Banda Larga</v>
          </cell>
          <cell r="J89" t="str">
            <v>Oi Total Fixo + Pós 250 + Banda LargaAC</v>
          </cell>
          <cell r="K89" t="str">
            <v>Oi Total Fixo + Pós 250 + Banda LargaACN196.9</v>
          </cell>
          <cell r="L89" t="str">
            <v>Oi Total Conectado 250MG</v>
          </cell>
          <cell r="M89">
            <v>196.9</v>
          </cell>
          <cell r="N89">
            <v>96.9</v>
          </cell>
          <cell r="O89">
            <v>0</v>
          </cell>
          <cell r="P89">
            <v>88.160000000000011</v>
          </cell>
          <cell r="Q89">
            <v>15</v>
          </cell>
          <cell r="R89">
            <v>73.160000000000011</v>
          </cell>
          <cell r="S89">
            <v>8.74</v>
          </cell>
          <cell r="T89">
            <v>3.61</v>
          </cell>
          <cell r="U89">
            <v>5.13</v>
          </cell>
          <cell r="V89">
            <v>50.1</v>
          </cell>
          <cell r="W89">
            <v>49.9</v>
          </cell>
          <cell r="X89">
            <v>100</v>
          </cell>
          <cell r="Y89">
            <v>14</v>
          </cell>
          <cell r="Z89">
            <v>3.61</v>
          </cell>
          <cell r="AA89" t="b">
            <v>1</v>
          </cell>
          <cell r="AB89" t="b">
            <v>1</v>
          </cell>
        </row>
        <row r="90">
          <cell r="A90" t="str">
            <v>Oi Total Fixo + Pós 250 + Banda LargaN22GBMG</v>
          </cell>
          <cell r="B90" t="str">
            <v>REAJUSTE - 25/07</v>
          </cell>
          <cell r="C90" t="str">
            <v>Oi Total Conectado 250</v>
          </cell>
          <cell r="D90">
            <v>2000</v>
          </cell>
          <cell r="E90" t="str">
            <v>2GB</v>
          </cell>
          <cell r="F90" t="str">
            <v>N2</v>
          </cell>
          <cell r="G90" t="str">
            <v>G1</v>
          </cell>
          <cell r="H90" t="str">
            <v>MG</v>
          </cell>
          <cell r="I90" t="str">
            <v>Oi Total Fixo + Pós 250 + Banda Larga</v>
          </cell>
          <cell r="J90" t="str">
            <v>Oi Total Fixo + Pós 250 + Banda LargaAC</v>
          </cell>
          <cell r="K90" t="str">
            <v>Oi Total Fixo + Pós 250 + Banda LargaACN296.9</v>
          </cell>
          <cell r="L90" t="str">
            <v>Oi Total Conectado 250MG</v>
          </cell>
          <cell r="M90">
            <v>196.9</v>
          </cell>
          <cell r="N90">
            <v>96.9</v>
          </cell>
          <cell r="O90">
            <v>0</v>
          </cell>
          <cell r="P90">
            <v>87.13000000000001</v>
          </cell>
          <cell r="Q90">
            <v>15</v>
          </cell>
          <cell r="R90">
            <v>72.13000000000001</v>
          </cell>
          <cell r="S90">
            <v>9.77</v>
          </cell>
          <cell r="T90">
            <v>3.61</v>
          </cell>
          <cell r="U90">
            <v>6.16</v>
          </cell>
          <cell r="V90">
            <v>50.1</v>
          </cell>
          <cell r="W90">
            <v>49.9</v>
          </cell>
          <cell r="X90">
            <v>100</v>
          </cell>
          <cell r="Y90">
            <v>14</v>
          </cell>
          <cell r="Z90">
            <v>3.61</v>
          </cell>
          <cell r="AA90" t="b">
            <v>1</v>
          </cell>
          <cell r="AB90" t="b">
            <v>1</v>
          </cell>
        </row>
        <row r="91">
          <cell r="A91" t="str">
            <v>Oi Total Fixo + Pós 250 + Banda LargaN12GBMG</v>
          </cell>
          <cell r="B91" t="str">
            <v>REAJUSTE - 25/07</v>
          </cell>
          <cell r="C91" t="str">
            <v>Oi Total Conectado 250</v>
          </cell>
          <cell r="D91">
            <v>2000</v>
          </cell>
          <cell r="E91" t="str">
            <v>2GB</v>
          </cell>
          <cell r="F91" t="str">
            <v>N1</v>
          </cell>
          <cell r="G91" t="str">
            <v>G1</v>
          </cell>
          <cell r="H91" t="str">
            <v>MG</v>
          </cell>
          <cell r="I91" t="str">
            <v>Oi Total Fixo + Pós 250 + Banda Larga</v>
          </cell>
          <cell r="J91" t="str">
            <v>Oi Total Fixo + Pós 250 + Banda LargaAC</v>
          </cell>
          <cell r="K91" t="str">
            <v>Oi Total Fixo + Pós 250 + Banda LargaACN1106.9</v>
          </cell>
          <cell r="L91" t="str">
            <v>Oi Total Conectado 250MG</v>
          </cell>
          <cell r="M91">
            <v>206.9</v>
          </cell>
          <cell r="N91">
            <v>106.9</v>
          </cell>
          <cell r="O91">
            <v>0</v>
          </cell>
          <cell r="P91">
            <v>97.13000000000001</v>
          </cell>
          <cell r="Q91">
            <v>15</v>
          </cell>
          <cell r="R91">
            <v>82.13000000000001</v>
          </cell>
          <cell r="S91">
            <v>9.77</v>
          </cell>
          <cell r="T91">
            <v>3.61</v>
          </cell>
          <cell r="U91">
            <v>6.16</v>
          </cell>
          <cell r="V91">
            <v>50.1</v>
          </cell>
          <cell r="W91">
            <v>49.9</v>
          </cell>
          <cell r="X91">
            <v>100</v>
          </cell>
          <cell r="Y91">
            <v>14</v>
          </cell>
          <cell r="Z91">
            <v>3.61</v>
          </cell>
          <cell r="AA91" t="b">
            <v>1</v>
          </cell>
          <cell r="AB91" t="b">
            <v>1</v>
          </cell>
        </row>
        <row r="92">
          <cell r="A92" t="str">
            <v>Oi Total Fixo + Pós 250 + Banda LargaN23GBMG</v>
          </cell>
          <cell r="B92" t="str">
            <v>REAJUSTE - 25/07</v>
          </cell>
          <cell r="C92" t="str">
            <v>Oi Total Conectado 250</v>
          </cell>
          <cell r="D92">
            <v>3000</v>
          </cell>
          <cell r="E92" t="str">
            <v>3GB</v>
          </cell>
          <cell r="F92" t="str">
            <v>N2</v>
          </cell>
          <cell r="G92" t="str">
            <v>G1</v>
          </cell>
          <cell r="H92" t="str">
            <v>MG</v>
          </cell>
          <cell r="I92" t="str">
            <v>Oi Total Fixo + Pós 250 + Banda Larga</v>
          </cell>
          <cell r="J92" t="str">
            <v>Oi Total Fixo + Pós 250 + Banda LargaAC</v>
          </cell>
          <cell r="K92" t="str">
            <v>Oi Total Fixo + Pós 250 + Banda LargaACN2106.9</v>
          </cell>
          <cell r="L92" t="str">
            <v>Oi Total Conectado 250MG</v>
          </cell>
          <cell r="M92">
            <v>206.9</v>
          </cell>
          <cell r="N92">
            <v>106.9</v>
          </cell>
          <cell r="O92">
            <v>0</v>
          </cell>
          <cell r="P92">
            <v>94.550000000000011</v>
          </cell>
          <cell r="Q92">
            <v>15</v>
          </cell>
          <cell r="R92">
            <v>79.550000000000011</v>
          </cell>
          <cell r="S92">
            <v>12.35</v>
          </cell>
          <cell r="T92">
            <v>3.61</v>
          </cell>
          <cell r="U92">
            <v>8.74</v>
          </cell>
          <cell r="V92">
            <v>50.1</v>
          </cell>
          <cell r="W92">
            <v>49.9</v>
          </cell>
          <cell r="X92">
            <v>100</v>
          </cell>
          <cell r="Y92">
            <v>14</v>
          </cell>
          <cell r="Z92">
            <v>3.61</v>
          </cell>
          <cell r="AA92" t="b">
            <v>1</v>
          </cell>
          <cell r="AB92" t="b">
            <v>1</v>
          </cell>
        </row>
        <row r="93">
          <cell r="A93" t="str">
            <v>Oi Total Fixo + Pós 250 + Banda LargaN13GBMG</v>
          </cell>
          <cell r="B93" t="str">
            <v>REAJUSTE - 25/07</v>
          </cell>
          <cell r="C93" t="str">
            <v>Oi Total Conectado 250</v>
          </cell>
          <cell r="D93">
            <v>3000</v>
          </cell>
          <cell r="E93" t="str">
            <v>3GB</v>
          </cell>
          <cell r="F93" t="str">
            <v>N1</v>
          </cell>
          <cell r="G93" t="str">
            <v>G1</v>
          </cell>
          <cell r="H93" t="str">
            <v>MG</v>
          </cell>
          <cell r="I93" t="str">
            <v>Oi Total Fixo + Pós 250 + Banda Larga</v>
          </cell>
          <cell r="J93" t="str">
            <v>Oi Total Fixo + Pós 250 + Banda LargaAC</v>
          </cell>
          <cell r="K93" t="str">
            <v>Oi Total Fixo + Pós 250 + Banda LargaACN1117.9</v>
          </cell>
          <cell r="L93" t="str">
            <v>Oi Total Conectado 250MG</v>
          </cell>
          <cell r="M93">
            <v>217.9</v>
          </cell>
          <cell r="N93">
            <v>117.9</v>
          </cell>
          <cell r="O93">
            <v>0</v>
          </cell>
          <cell r="P93">
            <v>105.55000000000001</v>
          </cell>
          <cell r="Q93">
            <v>15</v>
          </cell>
          <cell r="R93">
            <v>90.550000000000011</v>
          </cell>
          <cell r="S93">
            <v>12.35</v>
          </cell>
          <cell r="T93">
            <v>3.61</v>
          </cell>
          <cell r="U93">
            <v>8.74</v>
          </cell>
          <cell r="V93">
            <v>50.1</v>
          </cell>
          <cell r="W93">
            <v>49.9</v>
          </cell>
          <cell r="X93">
            <v>100</v>
          </cell>
          <cell r="Y93">
            <v>14</v>
          </cell>
          <cell r="Z93">
            <v>3.61</v>
          </cell>
          <cell r="AA93" t="b">
            <v>1</v>
          </cell>
          <cell r="AB93" t="b">
            <v>1</v>
          </cell>
        </row>
        <row r="94">
          <cell r="A94" t="str">
            <v>Oi Total Fixo + Pós 250 + Banda LargaN25GBMG</v>
          </cell>
          <cell r="B94" t="str">
            <v>REAJUSTE - 25/07</v>
          </cell>
          <cell r="C94" t="str">
            <v>Oi Total Conectado 250</v>
          </cell>
          <cell r="D94">
            <v>5000</v>
          </cell>
          <cell r="E94" t="str">
            <v>5GB</v>
          </cell>
          <cell r="F94" t="str">
            <v>N2</v>
          </cell>
          <cell r="G94" t="str">
            <v>G1</v>
          </cell>
          <cell r="H94" t="str">
            <v>MG</v>
          </cell>
          <cell r="I94" t="str">
            <v>Oi Total Fixo + Pós 250 + Banda Larga</v>
          </cell>
          <cell r="J94" t="str">
            <v>Oi Total Fixo + Pós 250 + Banda LargaAC</v>
          </cell>
          <cell r="K94" t="str">
            <v>Oi Total Fixo + Pós 250 + Banda LargaACN2123.9</v>
          </cell>
          <cell r="L94" t="str">
            <v>Oi Total Conectado 250MG</v>
          </cell>
          <cell r="M94">
            <v>223.9</v>
          </cell>
          <cell r="N94">
            <v>123.9</v>
          </cell>
          <cell r="O94">
            <v>0</v>
          </cell>
          <cell r="P94">
            <v>108.98</v>
          </cell>
          <cell r="Q94">
            <v>15</v>
          </cell>
          <cell r="R94">
            <v>93.98</v>
          </cell>
          <cell r="S94">
            <v>14.92</v>
          </cell>
          <cell r="T94">
            <v>5.24</v>
          </cell>
          <cell r="U94">
            <v>9.68</v>
          </cell>
          <cell r="V94">
            <v>50.1</v>
          </cell>
          <cell r="W94">
            <v>49.9</v>
          </cell>
          <cell r="X94">
            <v>100</v>
          </cell>
          <cell r="Y94">
            <v>20.350000000000001</v>
          </cell>
          <cell r="Z94">
            <v>5.24</v>
          </cell>
          <cell r="AA94" t="b">
            <v>1</v>
          </cell>
          <cell r="AB94" t="b">
            <v>1</v>
          </cell>
        </row>
        <row r="95">
          <cell r="A95" t="str">
            <v>Oi Total Fixo + Pós 250 + Banda LargaN15GBMG</v>
          </cell>
          <cell r="B95" t="str">
            <v>REAJUSTE - 25/07</v>
          </cell>
          <cell r="C95" t="str">
            <v>Oi Total Conectado 250</v>
          </cell>
          <cell r="D95">
            <v>5000</v>
          </cell>
          <cell r="E95" t="str">
            <v>5GB</v>
          </cell>
          <cell r="F95" t="str">
            <v>N1</v>
          </cell>
          <cell r="G95" t="str">
            <v>G1</v>
          </cell>
          <cell r="H95" t="str">
            <v>MG</v>
          </cell>
          <cell r="I95" t="str">
            <v>Oi Total Fixo + Pós 250 + Banda Larga</v>
          </cell>
          <cell r="J95" t="str">
            <v>Oi Total Fixo + Pós 250 + Banda LargaAC</v>
          </cell>
          <cell r="K95" t="str">
            <v>Oi Total Fixo + Pós 250 + Banda LargaACN1134.9</v>
          </cell>
          <cell r="L95" t="str">
            <v>Oi Total Conectado 250MG</v>
          </cell>
          <cell r="M95">
            <v>234.9</v>
          </cell>
          <cell r="N95">
            <v>134.9</v>
          </cell>
          <cell r="O95">
            <v>0</v>
          </cell>
          <cell r="P95">
            <v>119.98</v>
          </cell>
          <cell r="Q95">
            <v>15</v>
          </cell>
          <cell r="R95">
            <v>104.98</v>
          </cell>
          <cell r="S95">
            <v>14.92</v>
          </cell>
          <cell r="T95">
            <v>5.24</v>
          </cell>
          <cell r="U95">
            <v>9.68</v>
          </cell>
          <cell r="V95">
            <v>50.1</v>
          </cell>
          <cell r="W95">
            <v>49.9</v>
          </cell>
          <cell r="X95">
            <v>100</v>
          </cell>
          <cell r="Y95">
            <v>20.350000000000001</v>
          </cell>
          <cell r="Z95">
            <v>5.24</v>
          </cell>
          <cell r="AA95" t="b">
            <v>1</v>
          </cell>
          <cell r="AB95" t="b">
            <v>1</v>
          </cell>
        </row>
        <row r="96">
          <cell r="A96" t="str">
            <v>Oi Total Fixo + Pós 250 + Banda LargaN210GBMG</v>
          </cell>
          <cell r="B96" t="str">
            <v>REAJUSTE - 25/07</v>
          </cell>
          <cell r="C96" t="str">
            <v>Oi Total Conectado 250</v>
          </cell>
          <cell r="D96">
            <v>10000</v>
          </cell>
          <cell r="E96" t="str">
            <v>10GB</v>
          </cell>
          <cell r="F96" t="str">
            <v>N2</v>
          </cell>
          <cell r="G96" t="str">
            <v>G1</v>
          </cell>
          <cell r="H96" t="str">
            <v>MG</v>
          </cell>
          <cell r="I96" t="str">
            <v>Oi Total Fixo + Pós 250 + Banda Larga</v>
          </cell>
          <cell r="J96" t="str">
            <v>Oi Total Fixo + Pós 250 + Banda LargaAC</v>
          </cell>
          <cell r="K96" t="str">
            <v>Oi Total Fixo + Pós 250 + Banda LargaACN2156.9</v>
          </cell>
          <cell r="L96" t="str">
            <v>Oi Total Conectado 250MG</v>
          </cell>
          <cell r="M96">
            <v>256.89999999999998</v>
          </cell>
          <cell r="N96">
            <v>156.89999999999998</v>
          </cell>
          <cell r="O96">
            <v>0</v>
          </cell>
          <cell r="P96">
            <v>121.36999999999998</v>
          </cell>
          <cell r="Q96">
            <v>15</v>
          </cell>
          <cell r="R96">
            <v>106.36999999999998</v>
          </cell>
          <cell r="S96">
            <v>35.53</v>
          </cell>
          <cell r="T96">
            <v>5.24</v>
          </cell>
          <cell r="U96">
            <v>30.29</v>
          </cell>
          <cell r="V96">
            <v>50.1</v>
          </cell>
          <cell r="W96">
            <v>49.9</v>
          </cell>
          <cell r="X96">
            <v>100</v>
          </cell>
          <cell r="Y96">
            <v>20.350000000000001</v>
          </cell>
          <cell r="Z96">
            <v>5.24</v>
          </cell>
          <cell r="AA96" t="b">
            <v>1</v>
          </cell>
          <cell r="AB96" t="b">
            <v>1</v>
          </cell>
        </row>
        <row r="97">
          <cell r="A97" t="str">
            <v>Oi Total Fixo + Pós 250 + Banda LargaN110GBMG</v>
          </cell>
          <cell r="B97" t="str">
            <v>REAJUSTE - 25/07</v>
          </cell>
          <cell r="C97" t="str">
            <v>Oi Total Conectado 250</v>
          </cell>
          <cell r="D97">
            <v>10000</v>
          </cell>
          <cell r="E97" t="str">
            <v>10GB</v>
          </cell>
          <cell r="F97" t="str">
            <v>N1</v>
          </cell>
          <cell r="G97" t="str">
            <v>G1</v>
          </cell>
          <cell r="H97" t="str">
            <v>MG</v>
          </cell>
          <cell r="I97" t="str">
            <v>Oi Total Fixo + Pós 250 + Banda Larga</v>
          </cell>
          <cell r="J97" t="str">
            <v>Oi Total Fixo + Pós 250 + Banda LargaAC</v>
          </cell>
          <cell r="K97" t="str">
            <v>Oi Total Fixo + Pós 250 + Banda LargaACN1166.9</v>
          </cell>
          <cell r="L97" t="str">
            <v>Oi Total Conectado 250MG</v>
          </cell>
          <cell r="M97">
            <v>266.89999999999998</v>
          </cell>
          <cell r="N97">
            <v>166.89999999999998</v>
          </cell>
          <cell r="O97">
            <v>0</v>
          </cell>
          <cell r="P97">
            <v>131.36999999999998</v>
          </cell>
          <cell r="Q97">
            <v>15</v>
          </cell>
          <cell r="R97">
            <v>116.36999999999998</v>
          </cell>
          <cell r="S97">
            <v>35.53</v>
          </cell>
          <cell r="T97">
            <v>5.24</v>
          </cell>
          <cell r="U97">
            <v>30.29</v>
          </cell>
          <cell r="V97">
            <v>50.1</v>
          </cell>
          <cell r="W97">
            <v>49.9</v>
          </cell>
          <cell r="X97">
            <v>100</v>
          </cell>
          <cell r="Y97">
            <v>20.350000000000001</v>
          </cell>
          <cell r="Z97">
            <v>5.24</v>
          </cell>
          <cell r="AA97" t="b">
            <v>1</v>
          </cell>
          <cell r="AB97" t="b">
            <v>1</v>
          </cell>
        </row>
        <row r="98">
          <cell r="A98" t="str">
            <v>Oi Total Fixo + Pós Conectado Mais + Banda LargaN1MG</v>
          </cell>
          <cell r="B98" t="str">
            <v>REAJUSTE - 25/07</v>
          </cell>
          <cell r="C98" t="str">
            <v>Oi Total Conectado Top</v>
          </cell>
          <cell r="D98"/>
          <cell r="E98" t="str">
            <v>s/dados</v>
          </cell>
          <cell r="F98" t="str">
            <v>N1</v>
          </cell>
          <cell r="G98" t="str">
            <v>G1</v>
          </cell>
          <cell r="H98" t="str">
            <v>MG</v>
          </cell>
          <cell r="I98" t="str">
            <v>Oi Total Fixo + Pós Conectado Mais + Banda Larga</v>
          </cell>
          <cell r="J98" t="str">
            <v>Oi Total Fixo + Pós Conectado Mais + Banda LargaAC</v>
          </cell>
          <cell r="K98" t="str">
            <v>Oi Total Fixo + Pós Conectado Mais + Banda LargaACN1101.9</v>
          </cell>
          <cell r="L98" t="str">
            <v>Oi Total Conectado TopMG</v>
          </cell>
          <cell r="M98">
            <v>201.9</v>
          </cell>
          <cell r="N98">
            <v>101.9</v>
          </cell>
          <cell r="O98">
            <v>0</v>
          </cell>
          <cell r="P98">
            <v>101.9</v>
          </cell>
          <cell r="Q98">
            <v>15</v>
          </cell>
          <cell r="R98">
            <v>86.9</v>
          </cell>
          <cell r="S98">
            <v>0</v>
          </cell>
          <cell r="T98">
            <v>0</v>
          </cell>
          <cell r="U98">
            <v>0</v>
          </cell>
          <cell r="V98">
            <v>50.1</v>
          </cell>
          <cell r="W98">
            <v>49.9</v>
          </cell>
          <cell r="X98">
            <v>100</v>
          </cell>
          <cell r="Y98">
            <v>0</v>
          </cell>
          <cell r="Z98">
            <v>0</v>
          </cell>
          <cell r="AA98" t="b">
            <v>1</v>
          </cell>
          <cell r="AB98" t="b">
            <v>1</v>
          </cell>
        </row>
        <row r="99">
          <cell r="A99" t="str">
            <v>Oi Total Fixo + Pós Conectado Mais + Banda LargaN110GBMG</v>
          </cell>
          <cell r="B99" t="str">
            <v>REAJUSTE - 25/07</v>
          </cell>
          <cell r="C99" t="str">
            <v>Oi Total Conectado Top</v>
          </cell>
          <cell r="D99">
            <v>10000</v>
          </cell>
          <cell r="E99" t="str">
            <v>10GB</v>
          </cell>
          <cell r="F99" t="str">
            <v>N1</v>
          </cell>
          <cell r="G99" t="str">
            <v>G1</v>
          </cell>
          <cell r="H99" t="str">
            <v>MG</v>
          </cell>
          <cell r="I99" t="str">
            <v>Oi Total Fixo + Pós Conectado Mais + Banda Larga</v>
          </cell>
          <cell r="J99" t="str">
            <v>Oi Total Fixo + Pós Conectado Mais + Banda LargaAC</v>
          </cell>
          <cell r="K99" t="str">
            <v>Oi Total Fixo + Pós Conectado Mais + Banda LargaACN1172.9</v>
          </cell>
          <cell r="L99" t="str">
            <v>Oi Total Conectado TopMG</v>
          </cell>
          <cell r="M99">
            <v>272.89999999999998</v>
          </cell>
          <cell r="N99">
            <v>172.89999999999998</v>
          </cell>
          <cell r="O99">
            <v>0</v>
          </cell>
          <cell r="P99">
            <v>137.36999999999998</v>
          </cell>
          <cell r="Q99">
            <v>15</v>
          </cell>
          <cell r="R99">
            <v>122.36999999999998</v>
          </cell>
          <cell r="S99">
            <v>35.53</v>
          </cell>
          <cell r="T99">
            <v>5.24</v>
          </cell>
          <cell r="U99">
            <v>30.29</v>
          </cell>
          <cell r="V99">
            <v>50.1</v>
          </cell>
          <cell r="W99">
            <v>49.9</v>
          </cell>
          <cell r="X99">
            <v>100</v>
          </cell>
          <cell r="Y99">
            <v>20.350000000000001</v>
          </cell>
          <cell r="Z99">
            <v>5.24</v>
          </cell>
          <cell r="AA99" t="b">
            <v>1</v>
          </cell>
          <cell r="AB99" t="b">
            <v>1</v>
          </cell>
        </row>
        <row r="100">
          <cell r="A100" t="str">
            <v>Oi Total Fixo + Pós 50 + Banda LargaN1MG</v>
          </cell>
          <cell r="B100" t="str">
            <v>REAJUSTE - 25/07</v>
          </cell>
          <cell r="C100" t="str">
            <v>Oi Total Conectado 50</v>
          </cell>
          <cell r="D100"/>
          <cell r="E100" t="str">
            <v>s/dados</v>
          </cell>
          <cell r="F100" t="str">
            <v>N1</v>
          </cell>
          <cell r="G100" t="str">
            <v>G1</v>
          </cell>
          <cell r="H100" t="str">
            <v>MG</v>
          </cell>
          <cell r="I100" t="str">
            <v>Oi Total Fixo + Pós 50 + Banda Larga</v>
          </cell>
          <cell r="J100" t="str">
            <v>Oi Total Fixo + Pós 50 + Banda LargaAC</v>
          </cell>
          <cell r="K100" t="str">
            <v>Oi Total Fixo + Pós 50 + Banda LargaACN174.9</v>
          </cell>
          <cell r="L100" t="str">
            <v>Oi Total Conectado 50MG</v>
          </cell>
          <cell r="M100">
            <v>174.9</v>
          </cell>
          <cell r="N100">
            <v>74.900000000000006</v>
          </cell>
          <cell r="O100">
            <v>0</v>
          </cell>
          <cell r="P100">
            <v>74.900000000000006</v>
          </cell>
          <cell r="Q100">
            <v>15</v>
          </cell>
          <cell r="R100">
            <v>59.900000000000006</v>
          </cell>
          <cell r="S100">
            <v>0</v>
          </cell>
          <cell r="T100">
            <v>0</v>
          </cell>
          <cell r="U100">
            <v>0</v>
          </cell>
          <cell r="V100">
            <v>50.1</v>
          </cell>
          <cell r="W100">
            <v>49.9</v>
          </cell>
          <cell r="X100">
            <v>100</v>
          </cell>
          <cell r="Y100">
            <v>0</v>
          </cell>
          <cell r="Z100">
            <v>0</v>
          </cell>
          <cell r="AA100" t="b">
            <v>1</v>
          </cell>
          <cell r="AB100" t="b">
            <v>1</v>
          </cell>
        </row>
        <row r="101">
          <cell r="A101" t="str">
            <v>Oi Total Fixo + Pós 50 + Banda LargaN21GBMG</v>
          </cell>
          <cell r="B101" t="str">
            <v>REAJUSTE - 25/07</v>
          </cell>
          <cell r="C101" t="str">
            <v>Oi Total Conectado 50</v>
          </cell>
          <cell r="D101">
            <v>1000</v>
          </cell>
          <cell r="E101" t="str">
            <v>1GB</v>
          </cell>
          <cell r="F101" t="str">
            <v>N2</v>
          </cell>
          <cell r="G101" t="str">
            <v>G1</v>
          </cell>
          <cell r="H101" t="str">
            <v>MG</v>
          </cell>
          <cell r="I101" t="str">
            <v>Oi Total Fixo + Pós 50 + Banda Larga</v>
          </cell>
          <cell r="J101" t="str">
            <v>Oi Total Fixo + Pós 50 + Banda LargaAC</v>
          </cell>
          <cell r="K101" t="str">
            <v>Oi Total Fixo + Pós 50 + Banda LargaACN263.9</v>
          </cell>
          <cell r="L101" t="str">
            <v>Oi Total Conectado 50MG</v>
          </cell>
          <cell r="M101">
            <v>163.9</v>
          </cell>
          <cell r="N101">
            <v>63.900000000000006</v>
          </cell>
          <cell r="O101">
            <v>0</v>
          </cell>
          <cell r="P101">
            <v>55.160000000000004</v>
          </cell>
          <cell r="Q101">
            <v>15</v>
          </cell>
          <cell r="R101">
            <v>40.160000000000004</v>
          </cell>
          <cell r="S101">
            <v>8.74</v>
          </cell>
          <cell r="T101">
            <v>3.61</v>
          </cell>
          <cell r="U101">
            <v>5.13</v>
          </cell>
          <cell r="V101">
            <v>50.1</v>
          </cell>
          <cell r="W101">
            <v>49.9</v>
          </cell>
          <cell r="X101">
            <v>100</v>
          </cell>
          <cell r="Y101">
            <v>14</v>
          </cell>
          <cell r="Z101">
            <v>3.61</v>
          </cell>
          <cell r="AA101" t="b">
            <v>1</v>
          </cell>
          <cell r="AB101" t="b">
            <v>1</v>
          </cell>
        </row>
        <row r="102">
          <cell r="A102" t="str">
            <v>Oi Total Fixo + Pós 50 + Banda LargaN11GBMG</v>
          </cell>
          <cell r="B102" t="str">
            <v>REAJUSTE - 25/07</v>
          </cell>
          <cell r="C102" t="str">
            <v>Oi Total Conectado 50</v>
          </cell>
          <cell r="D102">
            <v>1000</v>
          </cell>
          <cell r="E102" t="str">
            <v>1GB</v>
          </cell>
          <cell r="F102" t="str">
            <v>N1</v>
          </cell>
          <cell r="G102" t="str">
            <v>G1</v>
          </cell>
          <cell r="H102" t="str">
            <v>MG</v>
          </cell>
          <cell r="I102" t="str">
            <v>Oi Total Fixo + Pós 50 + Banda Larga</v>
          </cell>
          <cell r="J102" t="str">
            <v>Oi Total Fixo + Pós 50 + Banda LargaAC</v>
          </cell>
          <cell r="K102" t="str">
            <v>Oi Total Fixo + Pós 50 + Banda LargaACN174.9</v>
          </cell>
          <cell r="L102" t="str">
            <v>Oi Total Conectado 50MG</v>
          </cell>
          <cell r="M102">
            <v>174.9</v>
          </cell>
          <cell r="N102">
            <v>74.900000000000006</v>
          </cell>
          <cell r="O102">
            <v>0</v>
          </cell>
          <cell r="P102">
            <v>66.160000000000011</v>
          </cell>
          <cell r="Q102">
            <v>15</v>
          </cell>
          <cell r="R102">
            <v>51.160000000000011</v>
          </cell>
          <cell r="S102">
            <v>8.74</v>
          </cell>
          <cell r="T102">
            <v>3.61</v>
          </cell>
          <cell r="U102">
            <v>5.13</v>
          </cell>
          <cell r="V102">
            <v>50.1</v>
          </cell>
          <cell r="W102">
            <v>49.9</v>
          </cell>
          <cell r="X102">
            <v>100</v>
          </cell>
          <cell r="Y102">
            <v>14</v>
          </cell>
          <cell r="Z102">
            <v>3.61</v>
          </cell>
          <cell r="AA102" t="b">
            <v>1</v>
          </cell>
          <cell r="AB102" t="b">
            <v>1</v>
          </cell>
        </row>
        <row r="103">
          <cell r="A103" t="str">
            <v>Oi Total Fixo + Pós 50 + Banda LargaN22GBMG</v>
          </cell>
          <cell r="B103" t="str">
            <v>REAJUSTE - 25/07</v>
          </cell>
          <cell r="C103" t="str">
            <v>Oi Total Conectado 50</v>
          </cell>
          <cell r="D103">
            <v>2000</v>
          </cell>
          <cell r="E103" t="str">
            <v>2GB</v>
          </cell>
          <cell r="F103" t="str">
            <v>N2</v>
          </cell>
          <cell r="G103" t="str">
            <v>G1</v>
          </cell>
          <cell r="H103" t="str">
            <v>MG</v>
          </cell>
          <cell r="I103" t="str">
            <v>Oi Total Fixo + Pós 50 + Banda Larga</v>
          </cell>
          <cell r="J103" t="str">
            <v>Oi Total Fixo + Pós 50 + Banda LargaAC</v>
          </cell>
          <cell r="K103" t="str">
            <v>Oi Total Fixo + Pós 50 + Banda LargaACN274.9</v>
          </cell>
          <cell r="L103" t="str">
            <v>Oi Total Conectado 50MG</v>
          </cell>
          <cell r="M103">
            <v>174.9</v>
          </cell>
          <cell r="N103">
            <v>74.900000000000006</v>
          </cell>
          <cell r="O103">
            <v>0</v>
          </cell>
          <cell r="P103">
            <v>65.13000000000001</v>
          </cell>
          <cell r="Q103">
            <v>15</v>
          </cell>
          <cell r="R103">
            <v>50.13000000000001</v>
          </cell>
          <cell r="S103">
            <v>9.77</v>
          </cell>
          <cell r="T103">
            <v>3.61</v>
          </cell>
          <cell r="U103">
            <v>6.16</v>
          </cell>
          <cell r="V103">
            <v>50.1</v>
          </cell>
          <cell r="W103">
            <v>49.9</v>
          </cell>
          <cell r="X103">
            <v>100</v>
          </cell>
          <cell r="Y103">
            <v>14</v>
          </cell>
          <cell r="Z103">
            <v>3.61</v>
          </cell>
          <cell r="AA103" t="b">
            <v>1</v>
          </cell>
          <cell r="AB103" t="b">
            <v>1</v>
          </cell>
        </row>
        <row r="104">
          <cell r="A104" t="str">
            <v>Oi Total Fixo + Pós 50 + Banda LargaN12GBMG</v>
          </cell>
          <cell r="B104" t="str">
            <v>REAJUSTE - 25/07</v>
          </cell>
          <cell r="C104" t="str">
            <v>Oi Total Conectado 50</v>
          </cell>
          <cell r="D104">
            <v>2000</v>
          </cell>
          <cell r="E104" t="str">
            <v>2GB</v>
          </cell>
          <cell r="F104" t="str">
            <v>N1</v>
          </cell>
          <cell r="G104" t="str">
            <v>G1</v>
          </cell>
          <cell r="H104" t="str">
            <v>MG</v>
          </cell>
          <cell r="I104" t="str">
            <v>Oi Total Fixo + Pós 50 + Banda Larga</v>
          </cell>
          <cell r="J104" t="str">
            <v>Oi Total Fixo + Pós 50 + Banda LargaAC</v>
          </cell>
          <cell r="K104" t="str">
            <v>Oi Total Fixo + Pós 50 + Banda LargaACN185.9</v>
          </cell>
          <cell r="L104" t="str">
            <v>Oi Total Conectado 50MG</v>
          </cell>
          <cell r="M104">
            <v>185.9</v>
          </cell>
          <cell r="N104">
            <v>85.9</v>
          </cell>
          <cell r="O104">
            <v>0</v>
          </cell>
          <cell r="P104">
            <v>76.13000000000001</v>
          </cell>
          <cell r="Q104">
            <v>15</v>
          </cell>
          <cell r="R104">
            <v>61.13000000000001</v>
          </cell>
          <cell r="S104">
            <v>9.77</v>
          </cell>
          <cell r="T104">
            <v>3.61</v>
          </cell>
          <cell r="U104">
            <v>6.16</v>
          </cell>
          <cell r="V104">
            <v>50.1</v>
          </cell>
          <cell r="W104">
            <v>49.9</v>
          </cell>
          <cell r="X104">
            <v>100</v>
          </cell>
          <cell r="Y104">
            <v>14</v>
          </cell>
          <cell r="Z104">
            <v>3.61</v>
          </cell>
          <cell r="AA104" t="b">
            <v>1</v>
          </cell>
          <cell r="AB104" t="b">
            <v>1</v>
          </cell>
        </row>
        <row r="105">
          <cell r="A105" t="str">
            <v>Oi Total Fixo + Pós 50 + Banda LargaN23GBMG</v>
          </cell>
          <cell r="B105" t="str">
            <v>REAJUSTE - 25/07</v>
          </cell>
          <cell r="C105" t="str">
            <v>Oi Total Conectado 50</v>
          </cell>
          <cell r="D105">
            <v>3000</v>
          </cell>
          <cell r="E105" t="str">
            <v>3GB</v>
          </cell>
          <cell r="F105" t="str">
            <v>N2</v>
          </cell>
          <cell r="G105" t="str">
            <v>G1</v>
          </cell>
          <cell r="H105" t="str">
            <v>MG</v>
          </cell>
          <cell r="I105" t="str">
            <v>Oi Total Fixo + Pós 50 + Banda Larga</v>
          </cell>
          <cell r="J105" t="str">
            <v>Oi Total Fixo + Pós 50 + Banda LargaAC</v>
          </cell>
          <cell r="K105" t="str">
            <v>Oi Total Fixo + Pós 50 + Banda LargaACN285.9</v>
          </cell>
          <cell r="L105" t="str">
            <v>Oi Total Conectado 50MG</v>
          </cell>
          <cell r="M105">
            <v>185.9</v>
          </cell>
          <cell r="N105">
            <v>85.9</v>
          </cell>
          <cell r="O105">
            <v>0</v>
          </cell>
          <cell r="P105">
            <v>73.550000000000011</v>
          </cell>
          <cell r="Q105">
            <v>15</v>
          </cell>
          <cell r="R105">
            <v>58.550000000000011</v>
          </cell>
          <cell r="S105">
            <v>12.35</v>
          </cell>
          <cell r="T105">
            <v>3.61</v>
          </cell>
          <cell r="U105">
            <v>8.74</v>
          </cell>
          <cell r="V105">
            <v>50.1</v>
          </cell>
          <cell r="W105">
            <v>49.9</v>
          </cell>
          <cell r="X105">
            <v>100</v>
          </cell>
          <cell r="Y105">
            <v>14</v>
          </cell>
          <cell r="Z105">
            <v>3.61</v>
          </cell>
          <cell r="AA105" t="b">
            <v>1</v>
          </cell>
          <cell r="AB105" t="b">
            <v>1</v>
          </cell>
        </row>
        <row r="106">
          <cell r="A106" t="str">
            <v>Oi Total Fixo + Pós 50 + Banda LargaN13GBMG</v>
          </cell>
          <cell r="B106" t="str">
            <v>REAJUSTE - 25/07</v>
          </cell>
          <cell r="C106" t="str">
            <v>Oi Total Conectado 50</v>
          </cell>
          <cell r="D106">
            <v>3000</v>
          </cell>
          <cell r="E106" t="str">
            <v>3GB</v>
          </cell>
          <cell r="F106" t="str">
            <v>N1</v>
          </cell>
          <cell r="G106" t="str">
            <v>G1</v>
          </cell>
          <cell r="H106" t="str">
            <v>MG</v>
          </cell>
          <cell r="I106" t="str">
            <v>Oi Total Fixo + Pós 50 + Banda Larga</v>
          </cell>
          <cell r="J106" t="str">
            <v>Oi Total Fixo + Pós 50 + Banda LargaAC</v>
          </cell>
          <cell r="K106" t="str">
            <v>Oi Total Fixo + Pós 50 + Banda LargaACN196.9</v>
          </cell>
          <cell r="L106" t="str">
            <v>Oi Total Conectado 50MG</v>
          </cell>
          <cell r="M106">
            <v>196.9</v>
          </cell>
          <cell r="N106">
            <v>96.9</v>
          </cell>
          <cell r="O106">
            <v>0</v>
          </cell>
          <cell r="P106">
            <v>84.550000000000011</v>
          </cell>
          <cell r="Q106">
            <v>15</v>
          </cell>
          <cell r="R106">
            <v>69.550000000000011</v>
          </cell>
          <cell r="S106">
            <v>12.35</v>
          </cell>
          <cell r="T106">
            <v>3.61</v>
          </cell>
          <cell r="U106">
            <v>8.74</v>
          </cell>
          <cell r="V106">
            <v>50.1</v>
          </cell>
          <cell r="W106">
            <v>49.9</v>
          </cell>
          <cell r="X106">
            <v>100</v>
          </cell>
          <cell r="Y106">
            <v>14</v>
          </cell>
          <cell r="Z106">
            <v>3.61</v>
          </cell>
          <cell r="AA106" t="b">
            <v>1</v>
          </cell>
          <cell r="AB106" t="b">
            <v>1</v>
          </cell>
        </row>
        <row r="107">
          <cell r="A107" t="str">
            <v>Oi Total Fixo + Pós 50 + Banda LargaN25GBMG</v>
          </cell>
          <cell r="B107" t="str">
            <v>REAJUSTE - 25/07</v>
          </cell>
          <cell r="C107" t="str">
            <v>Oi Total Conectado 50</v>
          </cell>
          <cell r="D107">
            <v>5000</v>
          </cell>
          <cell r="E107" t="str">
            <v>5GB</v>
          </cell>
          <cell r="F107" t="str">
            <v>N2</v>
          </cell>
          <cell r="G107" t="str">
            <v>G1</v>
          </cell>
          <cell r="H107" t="str">
            <v>MG</v>
          </cell>
          <cell r="I107" t="str">
            <v>Oi Total Fixo + Pós 50 + Banda Larga</v>
          </cell>
          <cell r="J107" t="str">
            <v>Oi Total Fixo + Pós 50 + Banda LargaAC</v>
          </cell>
          <cell r="K107" t="str">
            <v>Oi Total Fixo + Pós 50 + Banda LargaACN2101.9</v>
          </cell>
          <cell r="L107" t="str">
            <v>Oi Total Conectado 50MG</v>
          </cell>
          <cell r="M107">
            <v>201.9</v>
          </cell>
          <cell r="N107">
            <v>101.9</v>
          </cell>
          <cell r="O107">
            <v>0</v>
          </cell>
          <cell r="P107">
            <v>86.98</v>
          </cell>
          <cell r="Q107">
            <v>15</v>
          </cell>
          <cell r="R107">
            <v>71.98</v>
          </cell>
          <cell r="S107">
            <v>14.92</v>
          </cell>
          <cell r="T107">
            <v>5.24</v>
          </cell>
          <cell r="U107">
            <v>9.68</v>
          </cell>
          <cell r="V107">
            <v>50.1</v>
          </cell>
          <cell r="W107">
            <v>49.9</v>
          </cell>
          <cell r="X107">
            <v>100</v>
          </cell>
          <cell r="Y107">
            <v>20.350000000000001</v>
          </cell>
          <cell r="Z107">
            <v>5.24</v>
          </cell>
          <cell r="AA107" t="b">
            <v>1</v>
          </cell>
          <cell r="AB107" t="b">
            <v>1</v>
          </cell>
        </row>
        <row r="108">
          <cell r="A108" t="str">
            <v>Oi Total Fixo + Pós 50 + Banda LargaN15GBMG</v>
          </cell>
          <cell r="B108" t="str">
            <v>REAJUSTE - 25/07</v>
          </cell>
          <cell r="C108" t="str">
            <v>Oi Total Conectado 50</v>
          </cell>
          <cell r="D108">
            <v>5000</v>
          </cell>
          <cell r="E108" t="str">
            <v>5GB</v>
          </cell>
          <cell r="F108" t="str">
            <v>N1</v>
          </cell>
          <cell r="G108" t="str">
            <v>G1</v>
          </cell>
          <cell r="H108" t="str">
            <v>MG</v>
          </cell>
          <cell r="I108" t="str">
            <v>Oi Total Fixo + Pós 50 + Banda Larga</v>
          </cell>
          <cell r="J108" t="str">
            <v>Oi Total Fixo + Pós 50 + Banda LargaAC</v>
          </cell>
          <cell r="K108" t="str">
            <v>Oi Total Fixo + Pós 50 + Banda LargaACN1112.9</v>
          </cell>
          <cell r="L108" t="str">
            <v>Oi Total Conectado 50MG</v>
          </cell>
          <cell r="M108">
            <v>212.9</v>
          </cell>
          <cell r="N108">
            <v>112.9</v>
          </cell>
          <cell r="O108">
            <v>0</v>
          </cell>
          <cell r="P108">
            <v>97.98</v>
          </cell>
          <cell r="Q108">
            <v>15</v>
          </cell>
          <cell r="R108">
            <v>82.98</v>
          </cell>
          <cell r="S108">
            <v>14.92</v>
          </cell>
          <cell r="T108">
            <v>5.24</v>
          </cell>
          <cell r="U108">
            <v>9.68</v>
          </cell>
          <cell r="V108">
            <v>50.1</v>
          </cell>
          <cell r="W108">
            <v>49.9</v>
          </cell>
          <cell r="X108">
            <v>100</v>
          </cell>
          <cell r="Y108">
            <v>20.350000000000001</v>
          </cell>
          <cell r="Z108">
            <v>5.24</v>
          </cell>
          <cell r="AA108" t="b">
            <v>1</v>
          </cell>
          <cell r="AB108" t="b">
            <v>1</v>
          </cell>
        </row>
        <row r="109">
          <cell r="A109" t="str">
            <v>Oi Total Fixo + Pós 50 + Banda LargaN210GBMG</v>
          </cell>
          <cell r="B109" t="str">
            <v>REAJUSTE - 25/07</v>
          </cell>
          <cell r="C109" t="str">
            <v>Oi Total Conectado 50</v>
          </cell>
          <cell r="D109">
            <v>10000</v>
          </cell>
          <cell r="E109" t="str">
            <v>10GB</v>
          </cell>
          <cell r="F109" t="str">
            <v>N2</v>
          </cell>
          <cell r="G109" t="str">
            <v>G1</v>
          </cell>
          <cell r="H109" t="str">
            <v>MG</v>
          </cell>
          <cell r="I109" t="str">
            <v>Oi Total Fixo + Pós 50 + Banda Larga</v>
          </cell>
          <cell r="J109" t="str">
            <v>Oi Total Fixo + Pós 50 + Banda LargaAC</v>
          </cell>
          <cell r="K109" t="str">
            <v>Oi Total Fixo + Pós 50 + Banda LargaACN2134.9</v>
          </cell>
          <cell r="L109" t="str">
            <v>Oi Total Conectado 50MG</v>
          </cell>
          <cell r="M109">
            <v>234.9</v>
          </cell>
          <cell r="N109">
            <v>134.9</v>
          </cell>
          <cell r="O109">
            <v>0</v>
          </cell>
          <cell r="P109">
            <v>99.37</v>
          </cell>
          <cell r="Q109">
            <v>15</v>
          </cell>
          <cell r="R109">
            <v>84.37</v>
          </cell>
          <cell r="S109">
            <v>35.53</v>
          </cell>
          <cell r="T109">
            <v>5.24</v>
          </cell>
          <cell r="U109">
            <v>30.29</v>
          </cell>
          <cell r="V109">
            <v>50.1</v>
          </cell>
          <cell r="W109">
            <v>49.9</v>
          </cell>
          <cell r="X109">
            <v>100</v>
          </cell>
          <cell r="Y109">
            <v>20.350000000000001</v>
          </cell>
          <cell r="Z109">
            <v>5.24</v>
          </cell>
          <cell r="AA109" t="b">
            <v>1</v>
          </cell>
          <cell r="AB109" t="b">
            <v>1</v>
          </cell>
        </row>
        <row r="110">
          <cell r="A110" t="str">
            <v>Oi Total Fixo + Pós 50 + Banda LargaN110GBMG</v>
          </cell>
          <cell r="B110" t="str">
            <v>REAJUSTE - 25/07</v>
          </cell>
          <cell r="C110" t="str">
            <v>Oi Total Conectado 50</v>
          </cell>
          <cell r="D110">
            <v>10000</v>
          </cell>
          <cell r="E110" t="str">
            <v>10GB</v>
          </cell>
          <cell r="F110" t="str">
            <v>N1</v>
          </cell>
          <cell r="G110" t="str">
            <v>G1</v>
          </cell>
          <cell r="H110" t="str">
            <v>MG</v>
          </cell>
          <cell r="I110" t="str">
            <v>Oi Total Fixo + Pós 50 + Banda Larga</v>
          </cell>
          <cell r="J110" t="str">
            <v>Oi Total Fixo + Pós 50 + Banda LargaAC</v>
          </cell>
          <cell r="K110" t="str">
            <v>Oi Total Fixo + Pós 50 + Banda LargaACN1145.9</v>
          </cell>
          <cell r="L110" t="str">
            <v>Oi Total Conectado 50MG</v>
          </cell>
          <cell r="M110">
            <v>245.9</v>
          </cell>
          <cell r="N110">
            <v>145.9</v>
          </cell>
          <cell r="O110">
            <v>0</v>
          </cell>
          <cell r="P110">
            <v>110.37</v>
          </cell>
          <cell r="Q110">
            <v>15</v>
          </cell>
          <cell r="R110">
            <v>95.37</v>
          </cell>
          <cell r="S110">
            <v>35.53</v>
          </cell>
          <cell r="T110">
            <v>5.24</v>
          </cell>
          <cell r="U110">
            <v>30.29</v>
          </cell>
          <cell r="V110">
            <v>50.1</v>
          </cell>
          <cell r="W110">
            <v>49.9</v>
          </cell>
          <cell r="X110">
            <v>100</v>
          </cell>
          <cell r="Y110">
            <v>20.350000000000001</v>
          </cell>
          <cell r="Z110">
            <v>5.24</v>
          </cell>
          <cell r="AA110" t="b">
            <v>1</v>
          </cell>
          <cell r="AB110" t="b">
            <v>1</v>
          </cell>
        </row>
        <row r="111">
          <cell r="A111" t="str">
            <v>Oi Total Fixo + Pós 500 + Banda LargaN1MG</v>
          </cell>
          <cell r="B111" t="str">
            <v>REAJUSTE - 25/07</v>
          </cell>
          <cell r="C111" t="str">
            <v>Oi Total Conectado 500</v>
          </cell>
          <cell r="D111"/>
          <cell r="E111" t="str">
            <v>s/dados</v>
          </cell>
          <cell r="F111" t="str">
            <v>N1</v>
          </cell>
          <cell r="G111" t="str">
            <v>G1</v>
          </cell>
          <cell r="H111" t="str">
            <v>MG</v>
          </cell>
          <cell r="I111" t="str">
            <v>Oi Total Fixo + Pós 500 + Banda Larga</v>
          </cell>
          <cell r="J111" t="str">
            <v>Oi Total Fixo + Pós 500 + Banda LargaAC</v>
          </cell>
          <cell r="K111" t="str">
            <v>Oi Total Fixo + Pós 500 + Banda LargaACN1117.9</v>
          </cell>
          <cell r="L111" t="str">
            <v>Oi Total Conectado 500MG</v>
          </cell>
          <cell r="M111">
            <v>217.9</v>
          </cell>
          <cell r="N111">
            <v>117.9</v>
          </cell>
          <cell r="O111">
            <v>0</v>
          </cell>
          <cell r="P111">
            <v>117.9</v>
          </cell>
          <cell r="Q111">
            <v>15</v>
          </cell>
          <cell r="R111">
            <v>102.9</v>
          </cell>
          <cell r="S111">
            <v>0</v>
          </cell>
          <cell r="T111">
            <v>0</v>
          </cell>
          <cell r="U111">
            <v>0</v>
          </cell>
          <cell r="V111">
            <v>50.1</v>
          </cell>
          <cell r="W111">
            <v>49.9</v>
          </cell>
          <cell r="X111">
            <v>100</v>
          </cell>
          <cell r="Y111">
            <v>0</v>
          </cell>
          <cell r="Z111">
            <v>0</v>
          </cell>
          <cell r="AA111" t="b">
            <v>1</v>
          </cell>
          <cell r="AB111" t="b">
            <v>1</v>
          </cell>
        </row>
        <row r="112">
          <cell r="A112" t="str">
            <v>Oi Total Fixo + Pós 500 + Banda LargaN11GBMG</v>
          </cell>
          <cell r="B112" t="str">
            <v>REAJUSTE - 25/07</v>
          </cell>
          <cell r="C112" t="str">
            <v>Oi Total Conectado 500</v>
          </cell>
          <cell r="D112">
            <v>1000</v>
          </cell>
          <cell r="E112" t="str">
            <v>1GB</v>
          </cell>
          <cell r="F112" t="str">
            <v>N1</v>
          </cell>
          <cell r="G112" t="str">
            <v>G1</v>
          </cell>
          <cell r="H112" t="str">
            <v>MG</v>
          </cell>
          <cell r="I112" t="str">
            <v>Oi Total Fixo + Pós 500 + Banda Larga</v>
          </cell>
          <cell r="J112" t="str">
            <v>Oi Total Fixo + Pós 500 + Banda LargaAC</v>
          </cell>
          <cell r="K112" t="str">
            <v>Oi Total Fixo + Pós 500 + Banda LargaACN1117.9</v>
          </cell>
          <cell r="L112" t="str">
            <v>Oi Total Conectado 500MG</v>
          </cell>
          <cell r="M112">
            <v>217.9</v>
          </cell>
          <cell r="N112">
            <v>117.9</v>
          </cell>
          <cell r="O112">
            <v>0</v>
          </cell>
          <cell r="P112">
            <v>109.16000000000001</v>
          </cell>
          <cell r="Q112">
            <v>15</v>
          </cell>
          <cell r="R112">
            <v>94.160000000000011</v>
          </cell>
          <cell r="S112">
            <v>8.74</v>
          </cell>
          <cell r="T112">
            <v>3.61</v>
          </cell>
          <cell r="U112">
            <v>5.13</v>
          </cell>
          <cell r="V112">
            <v>50.1</v>
          </cell>
          <cell r="W112">
            <v>49.9</v>
          </cell>
          <cell r="X112">
            <v>100</v>
          </cell>
          <cell r="Y112">
            <v>14</v>
          </cell>
          <cell r="Z112">
            <v>3.61</v>
          </cell>
          <cell r="AA112" t="b">
            <v>1</v>
          </cell>
          <cell r="AB112" t="b">
            <v>1</v>
          </cell>
        </row>
        <row r="113">
          <cell r="A113" t="str">
            <v>Oi Total Fixo + Pós 500 + Banda LargaN12GBMG</v>
          </cell>
          <cell r="B113" t="str">
            <v>REAJUSTE - 25/07</v>
          </cell>
          <cell r="C113" t="str">
            <v>Oi Total Conectado 500</v>
          </cell>
          <cell r="D113">
            <v>2000</v>
          </cell>
          <cell r="E113" t="str">
            <v>2GB</v>
          </cell>
          <cell r="F113" t="str">
            <v>N1</v>
          </cell>
          <cell r="G113" t="str">
            <v>G1</v>
          </cell>
          <cell r="H113" t="str">
            <v>MG</v>
          </cell>
          <cell r="I113" t="str">
            <v>Oi Total Fixo + Pós 500 + Banda Larga</v>
          </cell>
          <cell r="J113" t="str">
            <v>Oi Total Fixo + Pós 500 + Banda LargaAC</v>
          </cell>
          <cell r="K113" t="str">
            <v>Oi Total Fixo + Pós 500 + Banda LargaACN1128.9</v>
          </cell>
          <cell r="L113" t="str">
            <v>Oi Total Conectado 500MG</v>
          </cell>
          <cell r="M113">
            <v>228.9</v>
          </cell>
          <cell r="N113">
            <v>128.9</v>
          </cell>
          <cell r="O113">
            <v>0</v>
          </cell>
          <cell r="P113">
            <v>119.13000000000001</v>
          </cell>
          <cell r="Q113">
            <v>15</v>
          </cell>
          <cell r="R113">
            <v>104.13000000000001</v>
          </cell>
          <cell r="S113">
            <v>9.77</v>
          </cell>
          <cell r="T113">
            <v>3.61</v>
          </cell>
          <cell r="U113">
            <v>6.16</v>
          </cell>
          <cell r="V113">
            <v>50.1</v>
          </cell>
          <cell r="W113">
            <v>49.9</v>
          </cell>
          <cell r="X113">
            <v>100</v>
          </cell>
          <cell r="Y113">
            <v>14</v>
          </cell>
          <cell r="Z113">
            <v>3.61</v>
          </cell>
          <cell r="AA113" t="b">
            <v>1</v>
          </cell>
          <cell r="AB113" t="b">
            <v>1</v>
          </cell>
        </row>
        <row r="114">
          <cell r="A114" t="str">
            <v>Oi Total Fixo + Pós 500 + Banda LargaN13GBMG</v>
          </cell>
          <cell r="B114" t="str">
            <v>REAJUSTE - 25/07</v>
          </cell>
          <cell r="C114" t="str">
            <v>Oi Total Conectado 500</v>
          </cell>
          <cell r="D114">
            <v>3000</v>
          </cell>
          <cell r="E114" t="str">
            <v>3GB</v>
          </cell>
          <cell r="F114" t="str">
            <v>N1</v>
          </cell>
          <cell r="G114" t="str">
            <v>G1</v>
          </cell>
          <cell r="H114" t="str">
            <v>MG</v>
          </cell>
          <cell r="I114" t="str">
            <v>Oi Total Fixo + Pós 500 + Banda Larga</v>
          </cell>
          <cell r="J114" t="str">
            <v>Oi Total Fixo + Pós 500 + Banda LargaAC</v>
          </cell>
          <cell r="K114" t="str">
            <v>Oi Total Fixo + Pós 500 + Banda LargaACN1139.9</v>
          </cell>
          <cell r="L114" t="str">
            <v>Oi Total Conectado 500MG</v>
          </cell>
          <cell r="M114">
            <v>239.9</v>
          </cell>
          <cell r="N114">
            <v>139.9</v>
          </cell>
          <cell r="O114">
            <v>0</v>
          </cell>
          <cell r="P114">
            <v>127.55000000000001</v>
          </cell>
          <cell r="Q114">
            <v>15</v>
          </cell>
          <cell r="R114">
            <v>112.55000000000001</v>
          </cell>
          <cell r="S114">
            <v>12.35</v>
          </cell>
          <cell r="T114">
            <v>3.61</v>
          </cell>
          <cell r="U114">
            <v>8.74</v>
          </cell>
          <cell r="V114">
            <v>50.1</v>
          </cell>
          <cell r="W114">
            <v>49.9</v>
          </cell>
          <cell r="X114">
            <v>100</v>
          </cell>
          <cell r="Y114">
            <v>14</v>
          </cell>
          <cell r="Z114">
            <v>3.61</v>
          </cell>
          <cell r="AA114" t="b">
            <v>1</v>
          </cell>
          <cell r="AB114" t="b">
            <v>1</v>
          </cell>
        </row>
        <row r="115">
          <cell r="A115" t="str">
            <v>Oi Total Fixo + Pós 500 + Banda LargaN15GBMG</v>
          </cell>
          <cell r="B115" t="str">
            <v>REAJUSTE - 25/07</v>
          </cell>
          <cell r="C115" t="str">
            <v>Oi Total Conectado 500</v>
          </cell>
          <cell r="D115">
            <v>5000</v>
          </cell>
          <cell r="E115" t="str">
            <v>5GB</v>
          </cell>
          <cell r="F115" t="str">
            <v>N1</v>
          </cell>
          <cell r="G115" t="str">
            <v>G1</v>
          </cell>
          <cell r="H115" t="str">
            <v>MG</v>
          </cell>
          <cell r="I115" t="str">
            <v>Oi Total Fixo + Pós 500 + Banda Larga</v>
          </cell>
          <cell r="J115" t="str">
            <v>Oi Total Fixo + Pós 500 + Banda LargaAC</v>
          </cell>
          <cell r="K115" t="str">
            <v>Oi Total Fixo + Pós 500 + Banda LargaACN1156.9</v>
          </cell>
          <cell r="L115" t="str">
            <v>Oi Total Conectado 500MG</v>
          </cell>
          <cell r="M115">
            <v>256.89999999999998</v>
          </cell>
          <cell r="N115">
            <v>156.89999999999998</v>
          </cell>
          <cell r="O115">
            <v>0</v>
          </cell>
          <cell r="P115">
            <v>141.97999999999999</v>
          </cell>
          <cell r="Q115">
            <v>15</v>
          </cell>
          <cell r="R115">
            <v>126.97999999999999</v>
          </cell>
          <cell r="S115">
            <v>14.92</v>
          </cell>
          <cell r="T115">
            <v>5.24</v>
          </cell>
          <cell r="U115">
            <v>9.68</v>
          </cell>
          <cell r="V115">
            <v>50.1</v>
          </cell>
          <cell r="W115">
            <v>49.9</v>
          </cell>
          <cell r="X115">
            <v>100</v>
          </cell>
          <cell r="Y115">
            <v>20.350000000000001</v>
          </cell>
          <cell r="Z115">
            <v>5.24</v>
          </cell>
          <cell r="AA115" t="b">
            <v>1</v>
          </cell>
          <cell r="AB115" t="b">
            <v>1</v>
          </cell>
        </row>
        <row r="116">
          <cell r="A116" t="str">
            <v>Oi Total Fixo + Pós 500 + Banda LargaN110GBMG</v>
          </cell>
          <cell r="B116" t="str">
            <v>REAJUSTE - 25/07</v>
          </cell>
          <cell r="C116" t="str">
            <v>Oi Total Conectado 500</v>
          </cell>
          <cell r="D116">
            <v>10000</v>
          </cell>
          <cell r="E116" t="str">
            <v>10GB</v>
          </cell>
          <cell r="F116" t="str">
            <v>N1</v>
          </cell>
          <cell r="G116" t="str">
            <v>G1</v>
          </cell>
          <cell r="H116" t="str">
            <v>MG</v>
          </cell>
          <cell r="I116" t="str">
            <v>Oi Total Fixo + Pós 500 + Banda Larga</v>
          </cell>
          <cell r="J116" t="str">
            <v>Oi Total Fixo + Pós 500 + Banda LargaAC</v>
          </cell>
          <cell r="K116" t="str">
            <v>Oi Total Fixo + Pós 500 + Banda LargaACN1188.9</v>
          </cell>
          <cell r="L116" t="str">
            <v>Oi Total Conectado 500MG</v>
          </cell>
          <cell r="M116">
            <v>288.89999999999998</v>
          </cell>
          <cell r="N116">
            <v>188.89999999999998</v>
          </cell>
          <cell r="O116">
            <v>0</v>
          </cell>
          <cell r="P116">
            <v>153.36999999999998</v>
          </cell>
          <cell r="Q116">
            <v>15</v>
          </cell>
          <cell r="R116">
            <v>138.36999999999998</v>
          </cell>
          <cell r="S116">
            <v>35.53</v>
          </cell>
          <cell r="T116">
            <v>5.24</v>
          </cell>
          <cell r="U116">
            <v>30.29</v>
          </cell>
          <cell r="V116">
            <v>50.1</v>
          </cell>
          <cell r="W116">
            <v>49.9</v>
          </cell>
          <cell r="X116">
            <v>100</v>
          </cell>
          <cell r="Y116">
            <v>20.350000000000001</v>
          </cell>
          <cell r="Z116">
            <v>5.24</v>
          </cell>
          <cell r="AA116" t="b">
            <v>1</v>
          </cell>
          <cell r="AB116" t="b">
            <v>1</v>
          </cell>
        </row>
        <row r="117">
          <cell r="A117" t="str">
            <v>Oi Total Fixo + Pós 800 + Banda LargaN1MG</v>
          </cell>
          <cell r="B117" t="str">
            <v>REAJUSTE - 25/07</v>
          </cell>
          <cell r="C117" t="str">
            <v>Oi Total Conectado 800</v>
          </cell>
          <cell r="D117"/>
          <cell r="E117" t="str">
            <v>s/dados</v>
          </cell>
          <cell r="F117" t="str">
            <v>N1</v>
          </cell>
          <cell r="G117" t="str">
            <v>G1</v>
          </cell>
          <cell r="H117" t="str">
            <v>MG</v>
          </cell>
          <cell r="I117" t="str">
            <v>Oi Total Fixo + Pós 800 + Banda Larga</v>
          </cell>
          <cell r="J117" t="str">
            <v>Oi Total Fixo + Pós 800 + Banda LargaAC</v>
          </cell>
          <cell r="K117" t="str">
            <v>Oi Total Fixo + Pós 800 + Banda LargaACN1145.9</v>
          </cell>
          <cell r="L117" t="str">
            <v>Oi Total Conectado 800MG</v>
          </cell>
          <cell r="M117">
            <v>245.9</v>
          </cell>
          <cell r="N117">
            <v>145.9</v>
          </cell>
          <cell r="O117">
            <v>0</v>
          </cell>
          <cell r="P117">
            <v>145.9</v>
          </cell>
          <cell r="Q117">
            <v>15</v>
          </cell>
          <cell r="R117">
            <v>130.9</v>
          </cell>
          <cell r="S117">
            <v>0</v>
          </cell>
          <cell r="T117">
            <v>0</v>
          </cell>
          <cell r="U117">
            <v>0</v>
          </cell>
          <cell r="V117">
            <v>50.1</v>
          </cell>
          <cell r="W117">
            <v>49.9</v>
          </cell>
          <cell r="X117">
            <v>100</v>
          </cell>
          <cell r="Y117">
            <v>0</v>
          </cell>
          <cell r="Z117">
            <v>0</v>
          </cell>
          <cell r="AA117" t="b">
            <v>1</v>
          </cell>
          <cell r="AB117" t="b">
            <v>1</v>
          </cell>
        </row>
        <row r="118">
          <cell r="A118" t="str">
            <v>Oi Total Fixo + Pós 800 + Banda LargaN11GBMG</v>
          </cell>
          <cell r="B118" t="str">
            <v>REAJUSTE - 25/07</v>
          </cell>
          <cell r="C118" t="str">
            <v>Oi Total Conectado 800</v>
          </cell>
          <cell r="D118">
            <v>1000</v>
          </cell>
          <cell r="E118" t="str">
            <v>1GB</v>
          </cell>
          <cell r="F118" t="str">
            <v>N1</v>
          </cell>
          <cell r="G118" t="str">
            <v>G1</v>
          </cell>
          <cell r="H118" t="str">
            <v>MG</v>
          </cell>
          <cell r="I118" t="str">
            <v>Oi Total Fixo + Pós 800 + Banda Larga</v>
          </cell>
          <cell r="J118" t="str">
            <v>Oi Total Fixo + Pós 800 + Banda LargaAC</v>
          </cell>
          <cell r="K118" t="str">
            <v>Oi Total Fixo + Pós 800 + Banda LargaACN1145.9</v>
          </cell>
          <cell r="L118" t="str">
            <v>Oi Total Conectado 800MG</v>
          </cell>
          <cell r="M118">
            <v>245.9</v>
          </cell>
          <cell r="N118">
            <v>145.9</v>
          </cell>
          <cell r="O118">
            <v>0</v>
          </cell>
          <cell r="P118">
            <v>137.16</v>
          </cell>
          <cell r="Q118">
            <v>15</v>
          </cell>
          <cell r="R118">
            <v>122.16</v>
          </cell>
          <cell r="S118">
            <v>8.74</v>
          </cell>
          <cell r="T118">
            <v>3.61</v>
          </cell>
          <cell r="U118">
            <v>5.13</v>
          </cell>
          <cell r="V118">
            <v>50.1</v>
          </cell>
          <cell r="W118">
            <v>49.9</v>
          </cell>
          <cell r="X118">
            <v>100</v>
          </cell>
          <cell r="Y118">
            <v>14</v>
          </cell>
          <cell r="Z118">
            <v>3.61</v>
          </cell>
          <cell r="AA118" t="b">
            <v>1</v>
          </cell>
          <cell r="AB118" t="b">
            <v>1</v>
          </cell>
        </row>
        <row r="119">
          <cell r="A119" t="str">
            <v>Oi Total Fixo + Pós 800 + Banda LargaN12GBMG</v>
          </cell>
          <cell r="B119" t="str">
            <v>REAJUSTE - 25/07</v>
          </cell>
          <cell r="C119" t="str">
            <v>Oi Total Conectado 800</v>
          </cell>
          <cell r="D119">
            <v>2000</v>
          </cell>
          <cell r="E119" t="str">
            <v>2GB</v>
          </cell>
          <cell r="F119" t="str">
            <v>N1</v>
          </cell>
          <cell r="G119" t="str">
            <v>G1</v>
          </cell>
          <cell r="H119" t="str">
            <v>MG</v>
          </cell>
          <cell r="I119" t="str">
            <v>Oi Total Fixo + Pós 800 + Banda Larga</v>
          </cell>
          <cell r="J119" t="str">
            <v>Oi Total Fixo + Pós 800 + Banda LargaAC</v>
          </cell>
          <cell r="K119" t="str">
            <v>Oi Total Fixo + Pós 800 + Banda LargaACN1156.9</v>
          </cell>
          <cell r="L119" t="str">
            <v>Oi Total Conectado 800MG</v>
          </cell>
          <cell r="M119">
            <v>256.89999999999998</v>
          </cell>
          <cell r="N119">
            <v>156.89999999999998</v>
          </cell>
          <cell r="O119">
            <v>0</v>
          </cell>
          <cell r="P119">
            <v>147.12999999999997</v>
          </cell>
          <cell r="Q119">
            <v>15</v>
          </cell>
          <cell r="R119">
            <v>132.12999999999997</v>
          </cell>
          <cell r="S119">
            <v>9.77</v>
          </cell>
          <cell r="T119">
            <v>3.61</v>
          </cell>
          <cell r="U119">
            <v>6.16</v>
          </cell>
          <cell r="V119">
            <v>50.1</v>
          </cell>
          <cell r="W119">
            <v>49.9</v>
          </cell>
          <cell r="X119">
            <v>100</v>
          </cell>
          <cell r="Y119">
            <v>14</v>
          </cell>
          <cell r="Z119">
            <v>3.61</v>
          </cell>
          <cell r="AA119" t="b">
            <v>1</v>
          </cell>
          <cell r="AB119" t="b">
            <v>1</v>
          </cell>
        </row>
        <row r="120">
          <cell r="A120" t="str">
            <v>Oi Total Fixo + Pós 800 + Banda LargaN13GBMG</v>
          </cell>
          <cell r="B120" t="str">
            <v>REAJUSTE - 25/07</v>
          </cell>
          <cell r="C120" t="str">
            <v>Oi Total Conectado 800</v>
          </cell>
          <cell r="D120">
            <v>3000</v>
          </cell>
          <cell r="E120" t="str">
            <v>3GB</v>
          </cell>
          <cell r="F120" t="str">
            <v>N1</v>
          </cell>
          <cell r="G120" t="str">
            <v>G1</v>
          </cell>
          <cell r="H120" t="str">
            <v>MG</v>
          </cell>
          <cell r="I120" t="str">
            <v>Oi Total Fixo + Pós 800 + Banda Larga</v>
          </cell>
          <cell r="J120" t="str">
            <v>Oi Total Fixo + Pós 800 + Banda LargaAC</v>
          </cell>
          <cell r="K120" t="str">
            <v>Oi Total Fixo + Pós 800 + Banda LargaACN1166.9</v>
          </cell>
          <cell r="L120" t="str">
            <v>Oi Total Conectado 800MG</v>
          </cell>
          <cell r="M120">
            <v>266.89999999999998</v>
          </cell>
          <cell r="N120">
            <v>166.89999999999998</v>
          </cell>
          <cell r="O120">
            <v>0</v>
          </cell>
          <cell r="P120">
            <v>154.54999999999998</v>
          </cell>
          <cell r="Q120">
            <v>15</v>
          </cell>
          <cell r="R120">
            <v>139.54999999999998</v>
          </cell>
          <cell r="S120">
            <v>12.35</v>
          </cell>
          <cell r="T120">
            <v>3.61</v>
          </cell>
          <cell r="U120">
            <v>8.74</v>
          </cell>
          <cell r="V120">
            <v>50.1</v>
          </cell>
          <cell r="W120">
            <v>49.9</v>
          </cell>
          <cell r="X120">
            <v>100</v>
          </cell>
          <cell r="Y120">
            <v>14</v>
          </cell>
          <cell r="Z120">
            <v>3.61</v>
          </cell>
          <cell r="AA120" t="b">
            <v>1</v>
          </cell>
          <cell r="AB120" t="b">
            <v>1</v>
          </cell>
        </row>
        <row r="121">
          <cell r="A121" t="str">
            <v>Oi Total Fixo + Pós 800 + Banda LargaN15GBMG</v>
          </cell>
          <cell r="B121" t="str">
            <v>REAJUSTE - 25/07</v>
          </cell>
          <cell r="C121" t="str">
            <v>Oi Total Conectado 800</v>
          </cell>
          <cell r="D121">
            <v>5000</v>
          </cell>
          <cell r="E121" t="str">
            <v>5GB</v>
          </cell>
          <cell r="F121" t="str">
            <v>N1</v>
          </cell>
          <cell r="G121" t="str">
            <v>G1</v>
          </cell>
          <cell r="H121" t="str">
            <v>MG</v>
          </cell>
          <cell r="I121" t="str">
            <v>Oi Total Fixo + Pós 800 + Banda Larga</v>
          </cell>
          <cell r="J121" t="str">
            <v>Oi Total Fixo + Pós 800 + Banda LargaAC</v>
          </cell>
          <cell r="K121" t="str">
            <v>Oi Total Fixo + Pós 800 + Banda LargaACN1183.9</v>
          </cell>
          <cell r="L121" t="str">
            <v>Oi Total Conectado 800MG</v>
          </cell>
          <cell r="M121">
            <v>283.89999999999998</v>
          </cell>
          <cell r="N121">
            <v>183.89999999999998</v>
          </cell>
          <cell r="O121">
            <v>0</v>
          </cell>
          <cell r="P121">
            <v>168.98</v>
          </cell>
          <cell r="Q121">
            <v>15</v>
          </cell>
          <cell r="R121">
            <v>153.97999999999999</v>
          </cell>
          <cell r="S121">
            <v>14.92</v>
          </cell>
          <cell r="T121">
            <v>5.24</v>
          </cell>
          <cell r="U121">
            <v>9.68</v>
          </cell>
          <cell r="V121">
            <v>50.1</v>
          </cell>
          <cell r="W121">
            <v>49.9</v>
          </cell>
          <cell r="X121">
            <v>100</v>
          </cell>
          <cell r="Y121">
            <v>20.350000000000001</v>
          </cell>
          <cell r="Z121">
            <v>5.24</v>
          </cell>
          <cell r="AA121" t="b">
            <v>1</v>
          </cell>
          <cell r="AB121" t="b">
            <v>1</v>
          </cell>
        </row>
        <row r="122">
          <cell r="A122" t="str">
            <v>Oi Total Fixo + Pós 800 + Banda LargaN110GBMG</v>
          </cell>
          <cell r="B122" t="str">
            <v>REAJUSTE - 25/07</v>
          </cell>
          <cell r="C122" t="str">
            <v>Oi Total Conectado 800</v>
          </cell>
          <cell r="D122">
            <v>10000</v>
          </cell>
          <cell r="E122" t="str">
            <v>10GB</v>
          </cell>
          <cell r="F122" t="str">
            <v>N1</v>
          </cell>
          <cell r="G122" t="str">
            <v>G1</v>
          </cell>
          <cell r="H122" t="str">
            <v>MG</v>
          </cell>
          <cell r="I122" t="str">
            <v>Oi Total Fixo + Pós 800 + Banda Larga</v>
          </cell>
          <cell r="J122" t="str">
            <v>Oi Total Fixo + Pós 800 + Banda LargaAC</v>
          </cell>
          <cell r="K122" t="str">
            <v>Oi Total Fixo + Pós 800 + Banda LargaACN1215.9</v>
          </cell>
          <cell r="L122" t="str">
            <v>Oi Total Conectado 800MG</v>
          </cell>
          <cell r="M122">
            <v>315.89999999999998</v>
          </cell>
          <cell r="N122">
            <v>215.89999999999998</v>
          </cell>
          <cell r="O122">
            <v>0</v>
          </cell>
          <cell r="P122">
            <v>180.36999999999998</v>
          </cell>
          <cell r="Q122">
            <v>15</v>
          </cell>
          <cell r="R122">
            <v>165.36999999999998</v>
          </cell>
          <cell r="S122">
            <v>35.53</v>
          </cell>
          <cell r="T122">
            <v>5.24</v>
          </cell>
          <cell r="U122">
            <v>30.29</v>
          </cell>
          <cell r="V122">
            <v>50.1</v>
          </cell>
          <cell r="W122">
            <v>49.9</v>
          </cell>
          <cell r="X122">
            <v>100</v>
          </cell>
          <cell r="Y122">
            <v>20.350000000000001</v>
          </cell>
          <cell r="Z122">
            <v>5.24</v>
          </cell>
          <cell r="AA122" t="b">
            <v>1</v>
          </cell>
          <cell r="AB122" t="b">
            <v>1</v>
          </cell>
        </row>
        <row r="123">
          <cell r="A123" t="str">
            <v>Oi Total Fixo + Pós Conectado 1.000 + Banda LargaN1MG</v>
          </cell>
          <cell r="B123" t="str">
            <v>REAJUSTE - 25/07</v>
          </cell>
          <cell r="C123" t="str">
            <v>Oi Total Conectado Avançado</v>
          </cell>
          <cell r="D123"/>
          <cell r="E123" t="str">
            <v>s/dados</v>
          </cell>
          <cell r="F123" t="str">
            <v>N1</v>
          </cell>
          <cell r="G123" t="str">
            <v>G1</v>
          </cell>
          <cell r="H123" t="str">
            <v>MG</v>
          </cell>
          <cell r="I123" t="str">
            <v>Oi Total Fixo + Pós Conectado 1.000 + Banda Larga</v>
          </cell>
          <cell r="J123" t="str">
            <v>Oi Total Fixo + Pós Conectado 1.000 + Banda LargaAC</v>
          </cell>
          <cell r="K123" t="str">
            <v>Oi Total Fixo + Pós Conectado 1.000 + Banda LargaACN179.9</v>
          </cell>
          <cell r="L123" t="str">
            <v>Oi Total Conectado AvançadoMG</v>
          </cell>
          <cell r="M123">
            <v>179.9</v>
          </cell>
          <cell r="N123">
            <v>79.900000000000006</v>
          </cell>
          <cell r="O123">
            <v>0</v>
          </cell>
          <cell r="P123">
            <v>79.900000000000006</v>
          </cell>
          <cell r="Q123">
            <v>15</v>
          </cell>
          <cell r="R123">
            <v>64.900000000000006</v>
          </cell>
          <cell r="S123">
            <v>0</v>
          </cell>
          <cell r="T123">
            <v>0</v>
          </cell>
          <cell r="U123">
            <v>0</v>
          </cell>
          <cell r="V123">
            <v>50.1</v>
          </cell>
          <cell r="W123">
            <v>49.9</v>
          </cell>
          <cell r="X123">
            <v>100</v>
          </cell>
          <cell r="Y123">
            <v>0</v>
          </cell>
          <cell r="Z123">
            <v>0</v>
          </cell>
          <cell r="AA123" t="b">
            <v>1</v>
          </cell>
          <cell r="AB123" t="b">
            <v>1</v>
          </cell>
        </row>
        <row r="124">
          <cell r="A124" t="str">
            <v>Oi Total Fixo + Pós Conectado 1.000 + Banda LargaN21GBMG</v>
          </cell>
          <cell r="B124" t="str">
            <v>REAJUSTE - 25/07</v>
          </cell>
          <cell r="C124" t="str">
            <v>Oi Total Conectado Avançado</v>
          </cell>
          <cell r="D124">
            <v>1000</v>
          </cell>
          <cell r="E124" t="str">
            <v>1GB</v>
          </cell>
          <cell r="F124" t="str">
            <v>N2</v>
          </cell>
          <cell r="G124" t="str">
            <v>G1</v>
          </cell>
          <cell r="H124" t="str">
            <v>MG</v>
          </cell>
          <cell r="I124" t="str">
            <v>Oi Total Fixo + Pós Conectado 1.000 + Banda Larga</v>
          </cell>
          <cell r="J124" t="str">
            <v>Oi Total Fixo + Pós Conectado 1.000 + Banda LargaAC</v>
          </cell>
          <cell r="K124" t="str">
            <v>Oi Total Fixo + Pós Conectado 1.000 + Banda LargaACN268.9</v>
          </cell>
          <cell r="L124" t="str">
            <v>Oi Total Conectado AvançadoMG</v>
          </cell>
          <cell r="M124">
            <v>168.9</v>
          </cell>
          <cell r="N124">
            <v>68.900000000000006</v>
          </cell>
          <cell r="O124">
            <v>0</v>
          </cell>
          <cell r="P124">
            <v>60.160000000000004</v>
          </cell>
          <cell r="Q124">
            <v>15</v>
          </cell>
          <cell r="R124">
            <v>45.160000000000004</v>
          </cell>
          <cell r="S124">
            <v>8.74</v>
          </cell>
          <cell r="T124">
            <v>3.61</v>
          </cell>
          <cell r="U124">
            <v>5.13</v>
          </cell>
          <cell r="V124">
            <v>50.1</v>
          </cell>
          <cell r="W124">
            <v>49.9</v>
          </cell>
          <cell r="X124">
            <v>100</v>
          </cell>
          <cell r="Y124">
            <v>14</v>
          </cell>
          <cell r="Z124">
            <v>3.61</v>
          </cell>
          <cell r="AA124" t="b">
            <v>1</v>
          </cell>
          <cell r="AB124" t="b">
            <v>1</v>
          </cell>
        </row>
        <row r="125">
          <cell r="A125" t="str">
            <v>Oi Total Fixo + Pós Conectado 1.000 + Banda LargaN11GBMG</v>
          </cell>
          <cell r="B125" t="str">
            <v>REAJUSTE - 25/07</v>
          </cell>
          <cell r="C125" t="str">
            <v>Oi Total Conectado Avançado</v>
          </cell>
          <cell r="D125">
            <v>1000</v>
          </cell>
          <cell r="E125" t="str">
            <v>1GB</v>
          </cell>
          <cell r="F125" t="str">
            <v>N1</v>
          </cell>
          <cell r="G125" t="str">
            <v>G1</v>
          </cell>
          <cell r="H125" t="str">
            <v>MG</v>
          </cell>
          <cell r="I125" t="str">
            <v>Oi Total Fixo + Pós Conectado 1.000 + Banda Larga</v>
          </cell>
          <cell r="J125" t="str">
            <v>Oi Total Fixo + Pós Conectado 1.000 + Banda LargaAC</v>
          </cell>
          <cell r="K125" t="str">
            <v>Oi Total Fixo + Pós Conectado 1.000 + Banda LargaACN179.9</v>
          </cell>
          <cell r="L125" t="str">
            <v>Oi Total Conectado AvançadoMG</v>
          </cell>
          <cell r="M125">
            <v>179.9</v>
          </cell>
          <cell r="N125">
            <v>79.900000000000006</v>
          </cell>
          <cell r="O125">
            <v>0</v>
          </cell>
          <cell r="P125">
            <v>71.160000000000011</v>
          </cell>
          <cell r="Q125">
            <v>15</v>
          </cell>
          <cell r="R125">
            <v>56.160000000000011</v>
          </cell>
          <cell r="S125">
            <v>8.74</v>
          </cell>
          <cell r="T125">
            <v>3.61</v>
          </cell>
          <cell r="U125">
            <v>5.13</v>
          </cell>
          <cell r="V125">
            <v>50.1</v>
          </cell>
          <cell r="W125">
            <v>49.9</v>
          </cell>
          <cell r="X125">
            <v>100</v>
          </cell>
          <cell r="Y125">
            <v>14</v>
          </cell>
          <cell r="Z125">
            <v>3.61</v>
          </cell>
          <cell r="AA125" t="b">
            <v>1</v>
          </cell>
          <cell r="AB125" t="b">
            <v>1</v>
          </cell>
        </row>
        <row r="126">
          <cell r="A126" t="str">
            <v>Oi Total Fixo + Pós Conectado 1.000 + Banda LargaN22GBMG</v>
          </cell>
          <cell r="B126" t="str">
            <v>REAJUSTE - 25/07</v>
          </cell>
          <cell r="C126" t="str">
            <v>Oi Total Conectado Avançado</v>
          </cell>
          <cell r="D126">
            <v>2000</v>
          </cell>
          <cell r="E126" t="str">
            <v>2GB</v>
          </cell>
          <cell r="F126" t="str">
            <v>N2</v>
          </cell>
          <cell r="G126" t="str">
            <v>G1</v>
          </cell>
          <cell r="H126" t="str">
            <v>MG</v>
          </cell>
          <cell r="I126" t="str">
            <v>Oi Total Fixo + Pós Conectado 1.000 + Banda Larga</v>
          </cell>
          <cell r="J126" t="str">
            <v>Oi Total Fixo + Pós Conectado 1.000 + Banda LargaAC</v>
          </cell>
          <cell r="K126" t="str">
            <v>Oi Total Fixo + Pós Conectado 1.000 + Banda LargaACN279.9</v>
          </cell>
          <cell r="L126" t="str">
            <v>Oi Total Conectado AvançadoMG</v>
          </cell>
          <cell r="M126">
            <v>179.9</v>
          </cell>
          <cell r="N126">
            <v>79.900000000000006</v>
          </cell>
          <cell r="O126">
            <v>0</v>
          </cell>
          <cell r="P126">
            <v>70.13000000000001</v>
          </cell>
          <cell r="Q126">
            <v>15</v>
          </cell>
          <cell r="R126">
            <v>55.13000000000001</v>
          </cell>
          <cell r="S126">
            <v>9.77</v>
          </cell>
          <cell r="T126">
            <v>3.61</v>
          </cell>
          <cell r="U126">
            <v>6.16</v>
          </cell>
          <cell r="V126">
            <v>50.1</v>
          </cell>
          <cell r="W126">
            <v>49.9</v>
          </cell>
          <cell r="X126">
            <v>100</v>
          </cell>
          <cell r="Y126">
            <v>14</v>
          </cell>
          <cell r="Z126">
            <v>3.61</v>
          </cell>
          <cell r="AA126" t="b">
            <v>1</v>
          </cell>
          <cell r="AB126" t="b">
            <v>1</v>
          </cell>
        </row>
        <row r="127">
          <cell r="A127" t="str">
            <v>Oi Total Fixo + Pós Conectado 1.000 + Banda LargaN12GBMG</v>
          </cell>
          <cell r="B127" t="str">
            <v>REAJUSTE - 25/07</v>
          </cell>
          <cell r="C127" t="str">
            <v>Oi Total Conectado Avançado</v>
          </cell>
          <cell r="D127">
            <v>2000</v>
          </cell>
          <cell r="E127" t="str">
            <v>2GB</v>
          </cell>
          <cell r="F127" t="str">
            <v>N1</v>
          </cell>
          <cell r="G127" t="str">
            <v>G1</v>
          </cell>
          <cell r="H127" t="str">
            <v>MG</v>
          </cell>
          <cell r="I127" t="str">
            <v>Oi Total Fixo + Pós Conectado 1.000 + Banda Larga</v>
          </cell>
          <cell r="J127" t="str">
            <v>Oi Total Fixo + Pós Conectado 1.000 + Banda LargaAC</v>
          </cell>
          <cell r="K127" t="str">
            <v>Oi Total Fixo + Pós Conectado 1.000 + Banda LargaACN190.9</v>
          </cell>
          <cell r="L127" t="str">
            <v>Oi Total Conectado AvançadoMG</v>
          </cell>
          <cell r="M127">
            <v>190.9</v>
          </cell>
          <cell r="N127">
            <v>90.9</v>
          </cell>
          <cell r="O127">
            <v>0</v>
          </cell>
          <cell r="P127">
            <v>81.13000000000001</v>
          </cell>
          <cell r="Q127">
            <v>15</v>
          </cell>
          <cell r="R127">
            <v>66.13000000000001</v>
          </cell>
          <cell r="S127">
            <v>9.77</v>
          </cell>
          <cell r="T127">
            <v>3.61</v>
          </cell>
          <cell r="U127">
            <v>6.16</v>
          </cell>
          <cell r="V127">
            <v>50.1</v>
          </cell>
          <cell r="W127">
            <v>49.9</v>
          </cell>
          <cell r="X127">
            <v>100</v>
          </cell>
          <cell r="Y127">
            <v>14</v>
          </cell>
          <cell r="Z127">
            <v>3.61</v>
          </cell>
          <cell r="AA127" t="b">
            <v>1</v>
          </cell>
          <cell r="AB127" t="b">
            <v>1</v>
          </cell>
        </row>
        <row r="128">
          <cell r="A128" t="str">
            <v>Oi Total Fixo + Pós Conectado 1.000 + Banda LargaN23GBMG</v>
          </cell>
          <cell r="B128" t="str">
            <v>REAJUSTE - 25/07</v>
          </cell>
          <cell r="C128" t="str">
            <v>Oi Total Conectado Avançado</v>
          </cell>
          <cell r="D128">
            <v>3000</v>
          </cell>
          <cell r="E128" t="str">
            <v>3GB</v>
          </cell>
          <cell r="F128" t="str">
            <v>N2</v>
          </cell>
          <cell r="G128" t="str">
            <v>G1</v>
          </cell>
          <cell r="H128" t="str">
            <v>MG</v>
          </cell>
          <cell r="I128" t="str">
            <v>Oi Total Fixo + Pós Conectado 1.000 + Banda Larga</v>
          </cell>
          <cell r="J128" t="str">
            <v>Oi Total Fixo + Pós Conectado 1.000 + Banda LargaAC</v>
          </cell>
          <cell r="K128" t="str">
            <v>Oi Total Fixo + Pós Conectado 1.000 + Banda LargaACN290.9</v>
          </cell>
          <cell r="L128" t="str">
            <v>Oi Total Conectado AvançadoMG</v>
          </cell>
          <cell r="M128">
            <v>190.9</v>
          </cell>
          <cell r="N128">
            <v>90.9</v>
          </cell>
          <cell r="O128">
            <v>0</v>
          </cell>
          <cell r="P128">
            <v>78.550000000000011</v>
          </cell>
          <cell r="Q128">
            <v>15</v>
          </cell>
          <cell r="R128">
            <v>63.550000000000011</v>
          </cell>
          <cell r="S128">
            <v>12.35</v>
          </cell>
          <cell r="T128">
            <v>3.61</v>
          </cell>
          <cell r="U128">
            <v>8.74</v>
          </cell>
          <cell r="V128">
            <v>50.1</v>
          </cell>
          <cell r="W128">
            <v>49.9</v>
          </cell>
          <cell r="X128">
            <v>100</v>
          </cell>
          <cell r="Y128">
            <v>14</v>
          </cell>
          <cell r="Z128">
            <v>3.61</v>
          </cell>
          <cell r="AA128" t="b">
            <v>1</v>
          </cell>
          <cell r="AB128" t="b">
            <v>1</v>
          </cell>
        </row>
        <row r="129">
          <cell r="A129" t="str">
            <v>Oi Total Fixo + Pós Conectado 1.000 + Banda LargaN13GBMG</v>
          </cell>
          <cell r="B129" t="str">
            <v>REAJUSTE - 25/07</v>
          </cell>
          <cell r="C129" t="str">
            <v>Oi Total Conectado Avançado</v>
          </cell>
          <cell r="D129">
            <v>3000</v>
          </cell>
          <cell r="E129" t="str">
            <v>3GB</v>
          </cell>
          <cell r="F129" t="str">
            <v>N1</v>
          </cell>
          <cell r="G129" t="str">
            <v>G1</v>
          </cell>
          <cell r="H129" t="str">
            <v>MG</v>
          </cell>
          <cell r="I129" t="str">
            <v>Oi Total Fixo + Pós Conectado 1.000 + Banda Larga</v>
          </cell>
          <cell r="J129" t="str">
            <v>Oi Total Fixo + Pós Conectado 1.000 + Banda LargaAC</v>
          </cell>
          <cell r="K129" t="str">
            <v>Oi Total Fixo + Pós Conectado 1.000 + Banda LargaACN1101.9</v>
          </cell>
          <cell r="L129" t="str">
            <v>Oi Total Conectado AvançadoMG</v>
          </cell>
          <cell r="M129">
            <v>201.9</v>
          </cell>
          <cell r="N129">
            <v>101.9</v>
          </cell>
          <cell r="O129">
            <v>0</v>
          </cell>
          <cell r="P129">
            <v>89.550000000000011</v>
          </cell>
          <cell r="Q129">
            <v>15</v>
          </cell>
          <cell r="R129">
            <v>74.550000000000011</v>
          </cell>
          <cell r="S129">
            <v>12.35</v>
          </cell>
          <cell r="T129">
            <v>3.61</v>
          </cell>
          <cell r="U129">
            <v>8.74</v>
          </cell>
          <cell r="V129">
            <v>50.1</v>
          </cell>
          <cell r="W129">
            <v>49.9</v>
          </cell>
          <cell r="X129">
            <v>100</v>
          </cell>
          <cell r="Y129">
            <v>14</v>
          </cell>
          <cell r="Z129">
            <v>3.61</v>
          </cell>
          <cell r="AA129" t="b">
            <v>1</v>
          </cell>
          <cell r="AB129" t="b">
            <v>1</v>
          </cell>
        </row>
        <row r="130">
          <cell r="A130" t="str">
            <v>Oi Total Fixo + Pós Conectado 1.000 + Banda LargaN25GBMG</v>
          </cell>
          <cell r="B130" t="str">
            <v>REAJUSTE - 25/07</v>
          </cell>
          <cell r="C130" t="str">
            <v>Oi Total Conectado Avançado</v>
          </cell>
          <cell r="D130">
            <v>5000</v>
          </cell>
          <cell r="E130" t="str">
            <v>5GB</v>
          </cell>
          <cell r="F130" t="str">
            <v>N2</v>
          </cell>
          <cell r="G130" t="str">
            <v>G1</v>
          </cell>
          <cell r="H130" t="str">
            <v>MG</v>
          </cell>
          <cell r="I130" t="str">
            <v>Oi Total Fixo + Pós Conectado 1.000 + Banda Larga</v>
          </cell>
          <cell r="J130" t="str">
            <v>Oi Total Fixo + Pós Conectado 1.000 + Banda LargaAC</v>
          </cell>
          <cell r="K130" t="str">
            <v>Oi Total Fixo + Pós Conectado 1.000 + Banda LargaACN2106.9</v>
          </cell>
          <cell r="L130" t="str">
            <v>Oi Total Conectado AvançadoMG</v>
          </cell>
          <cell r="M130">
            <v>206.9</v>
          </cell>
          <cell r="N130">
            <v>106.9</v>
          </cell>
          <cell r="O130">
            <v>0</v>
          </cell>
          <cell r="P130">
            <v>91.98</v>
          </cell>
          <cell r="Q130">
            <v>15</v>
          </cell>
          <cell r="R130">
            <v>76.98</v>
          </cell>
          <cell r="S130">
            <v>14.92</v>
          </cell>
          <cell r="T130">
            <v>5.24</v>
          </cell>
          <cell r="U130">
            <v>9.68</v>
          </cell>
          <cell r="V130">
            <v>50.1</v>
          </cell>
          <cell r="W130">
            <v>49.9</v>
          </cell>
          <cell r="X130">
            <v>100</v>
          </cell>
          <cell r="Y130">
            <v>20.350000000000001</v>
          </cell>
          <cell r="Z130">
            <v>5.24</v>
          </cell>
          <cell r="AA130" t="b">
            <v>1</v>
          </cell>
          <cell r="AB130" t="b">
            <v>1</v>
          </cell>
        </row>
        <row r="131">
          <cell r="A131" t="str">
            <v>Oi Total Fixo + Pós Conectado 1.000 + Banda LargaN15GBMG</v>
          </cell>
          <cell r="B131" t="str">
            <v>REAJUSTE - 25/07</v>
          </cell>
          <cell r="C131" t="str">
            <v>Oi Total Conectado Avançado</v>
          </cell>
          <cell r="D131">
            <v>5000</v>
          </cell>
          <cell r="E131" t="str">
            <v>5GB</v>
          </cell>
          <cell r="F131" t="str">
            <v>N1</v>
          </cell>
          <cell r="G131" t="str">
            <v>G1</v>
          </cell>
          <cell r="H131" t="str">
            <v>MG</v>
          </cell>
          <cell r="I131" t="str">
            <v>Oi Total Fixo + Pós Conectado 1.000 + Banda Larga</v>
          </cell>
          <cell r="J131" t="str">
            <v>Oi Total Fixo + Pós Conectado 1.000 + Banda LargaAC</v>
          </cell>
          <cell r="K131" t="str">
            <v>Oi Total Fixo + Pós Conectado 1.000 + Banda LargaACN1117.9</v>
          </cell>
          <cell r="L131" t="str">
            <v>Oi Total Conectado AvançadoMG</v>
          </cell>
          <cell r="M131">
            <v>217.9</v>
          </cell>
          <cell r="N131">
            <v>117.9</v>
          </cell>
          <cell r="O131">
            <v>0</v>
          </cell>
          <cell r="P131">
            <v>102.98</v>
          </cell>
          <cell r="Q131">
            <v>15</v>
          </cell>
          <cell r="R131">
            <v>87.98</v>
          </cell>
          <cell r="S131">
            <v>14.92</v>
          </cell>
          <cell r="T131">
            <v>5.24</v>
          </cell>
          <cell r="U131">
            <v>9.68</v>
          </cell>
          <cell r="V131">
            <v>50.1</v>
          </cell>
          <cell r="W131">
            <v>49.9</v>
          </cell>
          <cell r="X131">
            <v>100</v>
          </cell>
          <cell r="Y131">
            <v>20.350000000000001</v>
          </cell>
          <cell r="Z131">
            <v>5.24</v>
          </cell>
          <cell r="AA131" t="b">
            <v>1</v>
          </cell>
          <cell r="AB131" t="b">
            <v>1</v>
          </cell>
        </row>
        <row r="132">
          <cell r="A132" t="str">
            <v>Oi Total Fixo + Pós Conectado 1.000 + Banda LargaN210GBMG</v>
          </cell>
          <cell r="B132" t="str">
            <v>REAJUSTE - 25/07</v>
          </cell>
          <cell r="C132" t="str">
            <v>Oi Total Conectado Avançado</v>
          </cell>
          <cell r="D132">
            <v>10000</v>
          </cell>
          <cell r="E132" t="str">
            <v>10GB</v>
          </cell>
          <cell r="F132" t="str">
            <v>N2</v>
          </cell>
          <cell r="G132" t="str">
            <v>G1</v>
          </cell>
          <cell r="H132" t="str">
            <v>MG</v>
          </cell>
          <cell r="I132" t="str">
            <v>Oi Total Fixo + Pós Conectado 1.000 + Banda Larga</v>
          </cell>
          <cell r="J132" t="str">
            <v>Oi Total Fixo + Pós Conectado 1.000 + Banda LargaAC</v>
          </cell>
          <cell r="K132" t="str">
            <v>Oi Total Fixo + Pós Conectado 1.000 + Banda LargaACN2139.9</v>
          </cell>
          <cell r="L132" t="str">
            <v>Oi Total Conectado AvançadoMG</v>
          </cell>
          <cell r="M132">
            <v>239.9</v>
          </cell>
          <cell r="N132">
            <v>139.9</v>
          </cell>
          <cell r="O132">
            <v>0</v>
          </cell>
          <cell r="P132">
            <v>104.37</v>
          </cell>
          <cell r="Q132">
            <v>15</v>
          </cell>
          <cell r="R132">
            <v>89.37</v>
          </cell>
          <cell r="S132">
            <v>35.53</v>
          </cell>
          <cell r="T132">
            <v>5.24</v>
          </cell>
          <cell r="U132">
            <v>30.29</v>
          </cell>
          <cell r="V132">
            <v>50.1</v>
          </cell>
          <cell r="W132">
            <v>49.9</v>
          </cell>
          <cell r="X132">
            <v>100</v>
          </cell>
          <cell r="Y132">
            <v>20.350000000000001</v>
          </cell>
          <cell r="Z132">
            <v>5.24</v>
          </cell>
          <cell r="AA132" t="b">
            <v>1</v>
          </cell>
          <cell r="AB132" t="b">
            <v>1</v>
          </cell>
        </row>
        <row r="133">
          <cell r="A133" t="str">
            <v>Oi Total Fixo + Pós Conectado 1.000 + Banda LargaN110GBMG</v>
          </cell>
          <cell r="B133" t="str">
            <v>REAJUSTE - 25/07</v>
          </cell>
          <cell r="C133" t="str">
            <v>Oi Total Conectado Avançado</v>
          </cell>
          <cell r="D133">
            <v>10000</v>
          </cell>
          <cell r="E133" t="str">
            <v>10GB</v>
          </cell>
          <cell r="F133" t="str">
            <v>N1</v>
          </cell>
          <cell r="G133" t="str">
            <v>G1</v>
          </cell>
          <cell r="H133" t="str">
            <v>MG</v>
          </cell>
          <cell r="I133" t="str">
            <v>Oi Total Fixo + Pós Conectado 1.000 + Banda Larga</v>
          </cell>
          <cell r="J133" t="str">
            <v>Oi Total Fixo + Pós Conectado 1.000 + Banda LargaAC</v>
          </cell>
          <cell r="K133" t="str">
            <v>Oi Total Fixo + Pós Conectado 1.000 + Banda LargaACN1150.9</v>
          </cell>
          <cell r="L133" t="str">
            <v>Oi Total Conectado AvançadoMG</v>
          </cell>
          <cell r="M133">
            <v>250.9</v>
          </cell>
          <cell r="N133">
            <v>150.9</v>
          </cell>
          <cell r="O133">
            <v>0</v>
          </cell>
          <cell r="P133">
            <v>115.37</v>
          </cell>
          <cell r="Q133">
            <v>15</v>
          </cell>
          <cell r="R133">
            <v>100.37</v>
          </cell>
          <cell r="S133">
            <v>35.53</v>
          </cell>
          <cell r="T133">
            <v>5.24</v>
          </cell>
          <cell r="U133">
            <v>30.29</v>
          </cell>
          <cell r="V133">
            <v>50.1</v>
          </cell>
          <cell r="W133">
            <v>49.9</v>
          </cell>
          <cell r="X133">
            <v>100</v>
          </cell>
          <cell r="Y133">
            <v>20.350000000000001</v>
          </cell>
          <cell r="Z133">
            <v>5.24</v>
          </cell>
          <cell r="AA133" t="b">
            <v>1</v>
          </cell>
          <cell r="AB133" t="b">
            <v>1</v>
          </cell>
        </row>
        <row r="134">
          <cell r="A134" t="str">
            <v>Oi Total Fixo + Pós Conectado 500 + Banda LargaN1MG</v>
          </cell>
          <cell r="B134" t="str">
            <v>REAJUSTE - 25/07</v>
          </cell>
          <cell r="C134" t="str">
            <v>Oi Total Conectado Básico</v>
          </cell>
          <cell r="D134"/>
          <cell r="E134" t="str">
            <v>s/dados</v>
          </cell>
          <cell r="F134" t="str">
            <v>N1</v>
          </cell>
          <cell r="G134" t="str">
            <v>G1</v>
          </cell>
          <cell r="H134" t="str">
            <v>MG</v>
          </cell>
          <cell r="I134" t="str">
            <v>Oi Total Fixo + Pós Conectado 500 + Banda Larga</v>
          </cell>
          <cell r="J134" t="str">
            <v>Oi Total Fixo + Pós Conectado 500 + Banda LargaAC</v>
          </cell>
          <cell r="K134" t="str">
            <v>Oi Total Fixo + Pós Conectado 500 + Banda LargaACN174.9</v>
          </cell>
          <cell r="L134" t="str">
            <v>Oi Total Conectado BásicoMG</v>
          </cell>
          <cell r="M134">
            <v>174.9</v>
          </cell>
          <cell r="N134">
            <v>74.900000000000006</v>
          </cell>
          <cell r="O134">
            <v>0</v>
          </cell>
          <cell r="P134">
            <v>74.900000000000006</v>
          </cell>
          <cell r="Q134">
            <v>15</v>
          </cell>
          <cell r="R134">
            <v>59.900000000000006</v>
          </cell>
          <cell r="S134">
            <v>0</v>
          </cell>
          <cell r="T134">
            <v>0</v>
          </cell>
          <cell r="U134">
            <v>0</v>
          </cell>
          <cell r="V134">
            <v>50.1</v>
          </cell>
          <cell r="W134">
            <v>49.9</v>
          </cell>
          <cell r="X134">
            <v>100</v>
          </cell>
          <cell r="Y134">
            <v>0</v>
          </cell>
          <cell r="Z134">
            <v>0</v>
          </cell>
          <cell r="AA134" t="b">
            <v>1</v>
          </cell>
          <cell r="AB134" t="b">
            <v>1</v>
          </cell>
        </row>
        <row r="135">
          <cell r="A135" t="str">
            <v>Oi Total Fixo + Pós Conectado 500 + Banda LargaN21GBMG</v>
          </cell>
          <cell r="B135" t="str">
            <v>REAJUSTE - 25/07</v>
          </cell>
          <cell r="C135" t="str">
            <v>Oi Total Conectado Básico</v>
          </cell>
          <cell r="D135">
            <v>1000</v>
          </cell>
          <cell r="E135" t="str">
            <v>1GB</v>
          </cell>
          <cell r="F135" t="str">
            <v>N2</v>
          </cell>
          <cell r="G135" t="str">
            <v>G1</v>
          </cell>
          <cell r="H135" t="str">
            <v>MG</v>
          </cell>
          <cell r="I135" t="str">
            <v>Oi Total Fixo + Pós Conectado 500 + Banda Larga</v>
          </cell>
          <cell r="J135" t="str">
            <v>Oi Total Fixo + Pós Conectado 500 + Banda LargaAC</v>
          </cell>
          <cell r="K135" t="str">
            <v>Oi Total Fixo + Pós Conectado 500 + Banda LargaACN263.9</v>
          </cell>
          <cell r="L135" t="str">
            <v>Oi Total Conectado BásicoMG</v>
          </cell>
          <cell r="M135">
            <v>163.9</v>
          </cell>
          <cell r="N135">
            <v>63.900000000000006</v>
          </cell>
          <cell r="O135">
            <v>0</v>
          </cell>
          <cell r="P135">
            <v>55.160000000000004</v>
          </cell>
          <cell r="Q135">
            <v>15</v>
          </cell>
          <cell r="R135">
            <v>40.160000000000004</v>
          </cell>
          <cell r="S135">
            <v>8.74</v>
          </cell>
          <cell r="T135">
            <v>3.61</v>
          </cell>
          <cell r="U135">
            <v>5.13</v>
          </cell>
          <cell r="V135">
            <v>50.1</v>
          </cell>
          <cell r="W135">
            <v>49.9</v>
          </cell>
          <cell r="X135">
            <v>100</v>
          </cell>
          <cell r="Y135">
            <v>0</v>
          </cell>
          <cell r="Z135">
            <v>3.61</v>
          </cell>
          <cell r="AA135" t="b">
            <v>1</v>
          </cell>
          <cell r="AB135" t="b">
            <v>1</v>
          </cell>
        </row>
        <row r="136">
          <cell r="A136" t="str">
            <v>Oi Total Fixo + Pós Conectado 500 + Banda LargaN11GBMG</v>
          </cell>
          <cell r="B136" t="str">
            <v>REAJUSTE - 25/07</v>
          </cell>
          <cell r="C136" t="str">
            <v>Oi Total Conectado Básico</v>
          </cell>
          <cell r="D136">
            <v>1000</v>
          </cell>
          <cell r="E136" t="str">
            <v>1GB</v>
          </cell>
          <cell r="F136" t="str">
            <v>N1</v>
          </cell>
          <cell r="G136" t="str">
            <v>G1</v>
          </cell>
          <cell r="H136" t="str">
            <v>MG</v>
          </cell>
          <cell r="I136" t="str">
            <v>Oi Total Fixo + Pós Conectado 500 + Banda Larga</v>
          </cell>
          <cell r="J136" t="str">
            <v>Oi Total Fixo + Pós Conectado 500 + Banda LargaAC</v>
          </cell>
          <cell r="K136" t="str">
            <v>Oi Total Fixo + Pós Conectado 500 + Banda LargaACN174.9</v>
          </cell>
          <cell r="L136" t="str">
            <v>Oi Total Conectado BásicoMG</v>
          </cell>
          <cell r="M136">
            <v>174.9</v>
          </cell>
          <cell r="N136">
            <v>74.900000000000006</v>
          </cell>
          <cell r="O136">
            <v>0</v>
          </cell>
          <cell r="P136">
            <v>66.160000000000011</v>
          </cell>
          <cell r="Q136">
            <v>15</v>
          </cell>
          <cell r="R136">
            <v>51.160000000000011</v>
          </cell>
          <cell r="S136">
            <v>8.74</v>
          </cell>
          <cell r="T136">
            <v>3.61</v>
          </cell>
          <cell r="U136">
            <v>5.13</v>
          </cell>
          <cell r="V136">
            <v>50.1</v>
          </cell>
          <cell r="W136">
            <v>49.9</v>
          </cell>
          <cell r="X136">
            <v>100</v>
          </cell>
          <cell r="Y136">
            <v>0</v>
          </cell>
          <cell r="Z136">
            <v>3.61</v>
          </cell>
          <cell r="AA136" t="b">
            <v>1</v>
          </cell>
          <cell r="AB136" t="b">
            <v>1</v>
          </cell>
        </row>
        <row r="137">
          <cell r="A137" t="str">
            <v>Oi Total Fixo + Pós Conectado 500 + Banda LargaN22GBMG</v>
          </cell>
          <cell r="B137" t="str">
            <v>REAJUSTE - 25/07</v>
          </cell>
          <cell r="C137" t="str">
            <v>Oi Total Conectado Básico</v>
          </cell>
          <cell r="D137">
            <v>2000</v>
          </cell>
          <cell r="E137" t="str">
            <v>2GB</v>
          </cell>
          <cell r="F137" t="str">
            <v>N2</v>
          </cell>
          <cell r="G137" t="str">
            <v>G1</v>
          </cell>
          <cell r="H137" t="str">
            <v>MG</v>
          </cell>
          <cell r="I137" t="str">
            <v>Oi Total Fixo + Pós Conectado 500 + Banda Larga</v>
          </cell>
          <cell r="J137" t="str">
            <v>Oi Total Fixo + Pós Conectado 500 + Banda LargaAC</v>
          </cell>
          <cell r="K137" t="str">
            <v>Oi Total Fixo + Pós Conectado 500 + Banda LargaACN274.9</v>
          </cell>
          <cell r="L137" t="str">
            <v>Oi Total Conectado BásicoMG</v>
          </cell>
          <cell r="M137">
            <v>174.9</v>
          </cell>
          <cell r="N137">
            <v>74.900000000000006</v>
          </cell>
          <cell r="O137">
            <v>0</v>
          </cell>
          <cell r="P137">
            <v>65.13000000000001</v>
          </cell>
          <cell r="Q137">
            <v>15</v>
          </cell>
          <cell r="R137">
            <v>50.13000000000001</v>
          </cell>
          <cell r="S137">
            <v>9.77</v>
          </cell>
          <cell r="T137">
            <v>3.61</v>
          </cell>
          <cell r="U137">
            <v>6.16</v>
          </cell>
          <cell r="V137">
            <v>50.1</v>
          </cell>
          <cell r="W137">
            <v>49.9</v>
          </cell>
          <cell r="X137">
            <v>100</v>
          </cell>
          <cell r="Y137">
            <v>0</v>
          </cell>
          <cell r="Z137">
            <v>3.61</v>
          </cell>
          <cell r="AA137" t="b">
            <v>1</v>
          </cell>
          <cell r="AB137" t="b">
            <v>1</v>
          </cell>
        </row>
        <row r="138">
          <cell r="A138" t="str">
            <v>Oi Total Fixo + Pós Conectado 500 + Banda LargaN12GBMG</v>
          </cell>
          <cell r="B138" t="str">
            <v>REAJUSTE - 25/07</v>
          </cell>
          <cell r="C138" t="str">
            <v>Oi Total Conectado Básico</v>
          </cell>
          <cell r="D138">
            <v>2000</v>
          </cell>
          <cell r="E138" t="str">
            <v>2GB</v>
          </cell>
          <cell r="F138" t="str">
            <v>N1</v>
          </cell>
          <cell r="G138" t="str">
            <v>G1</v>
          </cell>
          <cell r="H138" t="str">
            <v>MG</v>
          </cell>
          <cell r="I138" t="str">
            <v>Oi Total Fixo + Pós Conectado 500 + Banda Larga</v>
          </cell>
          <cell r="J138" t="str">
            <v>Oi Total Fixo + Pós Conectado 500 + Banda LargaAC</v>
          </cell>
          <cell r="K138" t="str">
            <v>Oi Total Fixo + Pós Conectado 500 + Banda LargaACN185.9</v>
          </cell>
          <cell r="L138" t="str">
            <v>Oi Total Conectado BásicoMG</v>
          </cell>
          <cell r="M138">
            <v>185.9</v>
          </cell>
          <cell r="N138">
            <v>85.9</v>
          </cell>
          <cell r="O138">
            <v>0</v>
          </cell>
          <cell r="P138">
            <v>76.13000000000001</v>
          </cell>
          <cell r="Q138">
            <v>15</v>
          </cell>
          <cell r="R138">
            <v>61.13000000000001</v>
          </cell>
          <cell r="S138">
            <v>9.77</v>
          </cell>
          <cell r="T138">
            <v>3.61</v>
          </cell>
          <cell r="U138">
            <v>6.16</v>
          </cell>
          <cell r="V138">
            <v>50.1</v>
          </cell>
          <cell r="W138">
            <v>49.9</v>
          </cell>
          <cell r="X138">
            <v>100</v>
          </cell>
          <cell r="Y138">
            <v>0</v>
          </cell>
          <cell r="Z138">
            <v>3.61</v>
          </cell>
          <cell r="AA138" t="b">
            <v>1</v>
          </cell>
          <cell r="AB138" t="b">
            <v>1</v>
          </cell>
        </row>
        <row r="139">
          <cell r="A139" t="str">
            <v>Oi Total Fixo + Pós Conectado 500 + Banda LargaN23GBMG</v>
          </cell>
          <cell r="B139" t="str">
            <v>REAJUSTE - 25/07</v>
          </cell>
          <cell r="C139" t="str">
            <v>Oi Total Conectado Básico</v>
          </cell>
          <cell r="D139">
            <v>3000</v>
          </cell>
          <cell r="E139" t="str">
            <v>3GB</v>
          </cell>
          <cell r="F139" t="str">
            <v>N2</v>
          </cell>
          <cell r="G139" t="str">
            <v>G1</v>
          </cell>
          <cell r="H139" t="str">
            <v>MG</v>
          </cell>
          <cell r="I139" t="str">
            <v>Oi Total Fixo + Pós Conectado 500 + Banda Larga</v>
          </cell>
          <cell r="J139" t="str">
            <v>Oi Total Fixo + Pós Conectado 500 + Banda LargaAC</v>
          </cell>
          <cell r="K139" t="str">
            <v>Oi Total Fixo + Pós Conectado 500 + Banda LargaACN285.9</v>
          </cell>
          <cell r="L139" t="str">
            <v>Oi Total Conectado BásicoMG</v>
          </cell>
          <cell r="M139">
            <v>185.9</v>
          </cell>
          <cell r="N139">
            <v>85.9</v>
          </cell>
          <cell r="O139">
            <v>0</v>
          </cell>
          <cell r="P139">
            <v>73.550000000000011</v>
          </cell>
          <cell r="Q139">
            <v>15</v>
          </cell>
          <cell r="R139">
            <v>58.550000000000011</v>
          </cell>
          <cell r="S139">
            <v>12.35</v>
          </cell>
          <cell r="T139">
            <v>3.61</v>
          </cell>
          <cell r="U139">
            <v>8.74</v>
          </cell>
          <cell r="V139">
            <v>50.1</v>
          </cell>
          <cell r="W139">
            <v>49.9</v>
          </cell>
          <cell r="X139">
            <v>100</v>
          </cell>
          <cell r="Y139">
            <v>0</v>
          </cell>
          <cell r="Z139">
            <v>3.61</v>
          </cell>
          <cell r="AA139" t="b">
            <v>1</v>
          </cell>
          <cell r="AB139" t="b">
            <v>1</v>
          </cell>
        </row>
        <row r="140">
          <cell r="A140" t="str">
            <v>Oi Total Fixo + Pós Conectado 500 + Banda LargaN13GBMG</v>
          </cell>
          <cell r="B140" t="str">
            <v>REAJUSTE - 25/07</v>
          </cell>
          <cell r="C140" t="str">
            <v>Oi Total Conectado Básico</v>
          </cell>
          <cell r="D140">
            <v>3000</v>
          </cell>
          <cell r="E140" t="str">
            <v>3GB</v>
          </cell>
          <cell r="F140" t="str">
            <v>N1</v>
          </cell>
          <cell r="G140" t="str">
            <v>G1</v>
          </cell>
          <cell r="H140" t="str">
            <v>MG</v>
          </cell>
          <cell r="I140" t="str">
            <v>Oi Total Fixo + Pós Conectado 500 + Banda Larga</v>
          </cell>
          <cell r="J140" t="str">
            <v>Oi Total Fixo + Pós Conectado 500 + Banda LargaAC</v>
          </cell>
          <cell r="K140" t="str">
            <v>Oi Total Fixo + Pós Conectado 500 + Banda LargaACN196.9</v>
          </cell>
          <cell r="L140" t="str">
            <v>Oi Total Conectado BásicoMG</v>
          </cell>
          <cell r="M140">
            <v>196.9</v>
          </cell>
          <cell r="N140">
            <v>96.9</v>
          </cell>
          <cell r="O140">
            <v>0</v>
          </cell>
          <cell r="P140">
            <v>84.550000000000011</v>
          </cell>
          <cell r="Q140">
            <v>15</v>
          </cell>
          <cell r="R140">
            <v>69.550000000000011</v>
          </cell>
          <cell r="S140">
            <v>12.35</v>
          </cell>
          <cell r="T140">
            <v>3.61</v>
          </cell>
          <cell r="U140">
            <v>8.74</v>
          </cell>
          <cell r="V140">
            <v>50.1</v>
          </cell>
          <cell r="W140">
            <v>49.9</v>
          </cell>
          <cell r="X140">
            <v>100</v>
          </cell>
          <cell r="Y140">
            <v>0</v>
          </cell>
          <cell r="Z140">
            <v>3.61</v>
          </cell>
          <cell r="AA140" t="b">
            <v>1</v>
          </cell>
          <cell r="AB140" t="b">
            <v>1</v>
          </cell>
        </row>
        <row r="141">
          <cell r="A141" t="str">
            <v>Oi Total Fixo + Pós Conectado 500 + Banda LargaN25GBMG</v>
          </cell>
          <cell r="B141" t="str">
            <v>REAJUSTE - 25/07</v>
          </cell>
          <cell r="C141" t="str">
            <v>Oi Total Conectado Básico</v>
          </cell>
          <cell r="D141">
            <v>5000</v>
          </cell>
          <cell r="E141" t="str">
            <v>5GB</v>
          </cell>
          <cell r="F141" t="str">
            <v>N2</v>
          </cell>
          <cell r="G141" t="str">
            <v>G1</v>
          </cell>
          <cell r="H141" t="str">
            <v>MG</v>
          </cell>
          <cell r="I141" t="str">
            <v>Oi Total Fixo + Pós Conectado 500 + Banda Larga</v>
          </cell>
          <cell r="J141" t="str">
            <v>Oi Total Fixo + Pós Conectado 500 + Banda LargaAC</v>
          </cell>
          <cell r="K141" t="str">
            <v>Oi Total Fixo + Pós Conectado 500 + Banda LargaACN2101.9</v>
          </cell>
          <cell r="L141" t="str">
            <v>Oi Total Conectado BásicoMG</v>
          </cell>
          <cell r="M141">
            <v>201.9</v>
          </cell>
          <cell r="N141">
            <v>101.9</v>
          </cell>
          <cell r="O141">
            <v>0</v>
          </cell>
          <cell r="P141">
            <v>86.98</v>
          </cell>
          <cell r="Q141">
            <v>15</v>
          </cell>
          <cell r="R141">
            <v>71.98</v>
          </cell>
          <cell r="S141">
            <v>14.92</v>
          </cell>
          <cell r="T141">
            <v>5.24</v>
          </cell>
          <cell r="U141">
            <v>9.68</v>
          </cell>
          <cell r="V141">
            <v>50.1</v>
          </cell>
          <cell r="W141">
            <v>49.9</v>
          </cell>
          <cell r="X141">
            <v>100</v>
          </cell>
          <cell r="Y141">
            <v>0</v>
          </cell>
          <cell r="Z141">
            <v>5.24</v>
          </cell>
          <cell r="AA141" t="b">
            <v>1</v>
          </cell>
          <cell r="AB141" t="b">
            <v>1</v>
          </cell>
        </row>
        <row r="142">
          <cell r="A142" t="str">
            <v>Oi Total Fixo + Pós Conectado 500 + Banda LargaN15GBMG</v>
          </cell>
          <cell r="B142" t="str">
            <v>REAJUSTE - 25/07</v>
          </cell>
          <cell r="C142" t="str">
            <v>Oi Total Conectado Básico</v>
          </cell>
          <cell r="D142">
            <v>5000</v>
          </cell>
          <cell r="E142" t="str">
            <v>5GB</v>
          </cell>
          <cell r="F142" t="str">
            <v>N1</v>
          </cell>
          <cell r="G142" t="str">
            <v>G1</v>
          </cell>
          <cell r="H142" t="str">
            <v>MG</v>
          </cell>
          <cell r="I142" t="str">
            <v>Oi Total Fixo + Pós Conectado 500 + Banda Larga</v>
          </cell>
          <cell r="J142" t="str">
            <v>Oi Total Fixo + Pós Conectado 500 + Banda LargaAC</v>
          </cell>
          <cell r="K142" t="str">
            <v>Oi Total Fixo + Pós Conectado 500 + Banda LargaACN1112.9</v>
          </cell>
          <cell r="L142" t="str">
            <v>Oi Total Conectado BásicoMG</v>
          </cell>
          <cell r="M142">
            <v>212.9</v>
          </cell>
          <cell r="N142">
            <v>112.9</v>
          </cell>
          <cell r="O142">
            <v>0</v>
          </cell>
          <cell r="P142">
            <v>97.98</v>
          </cell>
          <cell r="Q142">
            <v>15</v>
          </cell>
          <cell r="R142">
            <v>82.98</v>
          </cell>
          <cell r="S142">
            <v>14.92</v>
          </cell>
          <cell r="T142">
            <v>5.24</v>
          </cell>
          <cell r="U142">
            <v>9.68</v>
          </cell>
          <cell r="V142">
            <v>50.1</v>
          </cell>
          <cell r="W142">
            <v>49.9</v>
          </cell>
          <cell r="X142">
            <v>100</v>
          </cell>
          <cell r="Y142">
            <v>0</v>
          </cell>
          <cell r="Z142">
            <v>5.24</v>
          </cell>
          <cell r="AA142" t="b">
            <v>1</v>
          </cell>
          <cell r="AB142" t="b">
            <v>1</v>
          </cell>
        </row>
        <row r="143">
          <cell r="A143" t="str">
            <v>Oi Total Fixo + Pós Conectado 500 + Banda LargaN210GBMG</v>
          </cell>
          <cell r="B143" t="str">
            <v>REAJUSTE - 25/07</v>
          </cell>
          <cell r="C143" t="str">
            <v>Oi Total Conectado Básico</v>
          </cell>
          <cell r="D143">
            <v>10000</v>
          </cell>
          <cell r="E143" t="str">
            <v>10GB</v>
          </cell>
          <cell r="F143" t="str">
            <v>N2</v>
          </cell>
          <cell r="G143" t="str">
            <v>G1</v>
          </cell>
          <cell r="H143" t="str">
            <v>MG</v>
          </cell>
          <cell r="I143" t="str">
            <v>Oi Total Fixo + Pós Conectado 500 + Banda Larga</v>
          </cell>
          <cell r="J143" t="str">
            <v>Oi Total Fixo + Pós Conectado 500 + Banda LargaAC</v>
          </cell>
          <cell r="K143" t="str">
            <v>Oi Total Fixo + Pós Conectado 500 + Banda LargaACN2134.9</v>
          </cell>
          <cell r="L143" t="str">
            <v>Oi Total Conectado BásicoMG</v>
          </cell>
          <cell r="M143">
            <v>234.9</v>
          </cell>
          <cell r="N143">
            <v>134.9</v>
          </cell>
          <cell r="O143">
            <v>0</v>
          </cell>
          <cell r="P143">
            <v>99.37</v>
          </cell>
          <cell r="Q143">
            <v>15</v>
          </cell>
          <cell r="R143">
            <v>84.37</v>
          </cell>
          <cell r="S143">
            <v>35.53</v>
          </cell>
          <cell r="T143">
            <v>5.24</v>
          </cell>
          <cell r="U143">
            <v>30.29</v>
          </cell>
          <cell r="V143">
            <v>50.1</v>
          </cell>
          <cell r="W143">
            <v>49.9</v>
          </cell>
          <cell r="X143">
            <v>100</v>
          </cell>
          <cell r="Y143">
            <v>0</v>
          </cell>
          <cell r="Z143">
            <v>5.24</v>
          </cell>
          <cell r="AA143" t="b">
            <v>1</v>
          </cell>
          <cell r="AB143" t="b">
            <v>1</v>
          </cell>
        </row>
        <row r="144">
          <cell r="A144" t="str">
            <v>Oi Total Fixo + Pós Conectado 500 + Banda LargaN110GBMG</v>
          </cell>
          <cell r="B144" t="str">
            <v>REAJUSTE - 25/07</v>
          </cell>
          <cell r="C144" t="str">
            <v>Oi Total Conectado Básico</v>
          </cell>
          <cell r="D144">
            <v>10000</v>
          </cell>
          <cell r="E144" t="str">
            <v>10GB</v>
          </cell>
          <cell r="F144" t="str">
            <v>N1</v>
          </cell>
          <cell r="G144" t="str">
            <v>G1</v>
          </cell>
          <cell r="H144" t="str">
            <v>MG</v>
          </cell>
          <cell r="I144" t="str">
            <v>Oi Total Fixo + Pós Conectado 500 + Banda Larga</v>
          </cell>
          <cell r="J144" t="str">
            <v>Oi Total Fixo + Pós Conectado 500 + Banda LargaAC</v>
          </cell>
          <cell r="K144" t="str">
            <v>Oi Total Fixo + Pós Conectado 500 + Banda LargaACN1145.9</v>
          </cell>
          <cell r="L144" t="str">
            <v>Oi Total Conectado BásicoMG</v>
          </cell>
          <cell r="M144">
            <v>245.9</v>
          </cell>
          <cell r="N144">
            <v>145.9</v>
          </cell>
          <cell r="O144">
            <v>0</v>
          </cell>
          <cell r="P144">
            <v>110.37</v>
          </cell>
          <cell r="Q144">
            <v>15</v>
          </cell>
          <cell r="R144">
            <v>95.37</v>
          </cell>
          <cell r="S144">
            <v>35.53</v>
          </cell>
          <cell r="T144">
            <v>5.24</v>
          </cell>
          <cell r="U144">
            <v>30.29</v>
          </cell>
          <cell r="V144">
            <v>50.1</v>
          </cell>
          <cell r="W144">
            <v>49.9</v>
          </cell>
          <cell r="X144">
            <v>100</v>
          </cell>
          <cell r="Y144">
            <v>0</v>
          </cell>
          <cell r="Z144">
            <v>5.24</v>
          </cell>
          <cell r="AA144" t="b">
            <v>1</v>
          </cell>
          <cell r="AB144" t="b">
            <v>1</v>
          </cell>
        </row>
        <row r="145">
          <cell r="A145" t="str">
            <v>Oi Total Fixo + Pós Conectado Mais + Banda LargaN11GBMG</v>
          </cell>
          <cell r="B145" t="str">
            <v>REAJUSTE - 25/07</v>
          </cell>
          <cell r="C145" t="str">
            <v>Oi Total Conectado Top</v>
          </cell>
          <cell r="D145">
            <v>1000</v>
          </cell>
          <cell r="E145" t="str">
            <v>1GB</v>
          </cell>
          <cell r="F145" t="str">
            <v>N1</v>
          </cell>
          <cell r="G145" t="str">
            <v>G1</v>
          </cell>
          <cell r="H145" t="str">
            <v>MG</v>
          </cell>
          <cell r="I145" t="str">
            <v>Oi Total Fixo + Pós Conectado Mais + Banda Larga</v>
          </cell>
          <cell r="J145" t="str">
            <v>Oi Total Fixo + Pós Conectado Mais + Banda LargaAC</v>
          </cell>
          <cell r="K145" t="str">
            <v>Oi Total Fixo + Pós Conectado Mais + Banda LargaACN1101.9</v>
          </cell>
          <cell r="L145" t="str">
            <v>Oi Total Conectado TopMG</v>
          </cell>
          <cell r="M145">
            <v>201.9</v>
          </cell>
          <cell r="N145">
            <v>101.9</v>
          </cell>
          <cell r="O145">
            <v>0</v>
          </cell>
          <cell r="P145">
            <v>93.160000000000011</v>
          </cell>
          <cell r="Q145">
            <v>15</v>
          </cell>
          <cell r="R145">
            <v>78.160000000000011</v>
          </cell>
          <cell r="S145">
            <v>8.74</v>
          </cell>
          <cell r="T145">
            <v>3.61</v>
          </cell>
          <cell r="U145">
            <v>5.13</v>
          </cell>
          <cell r="V145">
            <v>50.1</v>
          </cell>
          <cell r="W145">
            <v>49.9</v>
          </cell>
          <cell r="X145">
            <v>100</v>
          </cell>
          <cell r="Y145">
            <v>0</v>
          </cell>
          <cell r="Z145">
            <v>3.61</v>
          </cell>
          <cell r="AA145" t="b">
            <v>1</v>
          </cell>
          <cell r="AB145" t="b">
            <v>1</v>
          </cell>
        </row>
        <row r="146">
          <cell r="A146" t="str">
            <v>Oi Total Fixo + Pós Conectado Mais + Banda LargaN12GBMG</v>
          </cell>
          <cell r="B146" t="str">
            <v>REAJUSTE - 25/07</v>
          </cell>
          <cell r="C146" t="str">
            <v>Oi Total Conectado Top</v>
          </cell>
          <cell r="D146">
            <v>2000</v>
          </cell>
          <cell r="E146" t="str">
            <v>2GB</v>
          </cell>
          <cell r="F146" t="str">
            <v>N1</v>
          </cell>
          <cell r="G146" t="str">
            <v>G1</v>
          </cell>
          <cell r="H146" t="str">
            <v>MG</v>
          </cell>
          <cell r="I146" t="str">
            <v>Oi Total Fixo + Pós Conectado Mais + Banda Larga</v>
          </cell>
          <cell r="J146" t="str">
            <v>Oi Total Fixo + Pós Conectado Mais + Banda LargaAC</v>
          </cell>
          <cell r="K146" t="str">
            <v>Oi Total Fixo + Pós Conectado Mais + Banda LargaACN1112.9</v>
          </cell>
          <cell r="L146" t="str">
            <v>Oi Total Conectado TopMG</v>
          </cell>
          <cell r="M146">
            <v>212.9</v>
          </cell>
          <cell r="N146">
            <v>112.9</v>
          </cell>
          <cell r="O146">
            <v>0</v>
          </cell>
          <cell r="P146">
            <v>103.13000000000001</v>
          </cell>
          <cell r="Q146">
            <v>15</v>
          </cell>
          <cell r="R146">
            <v>88.13000000000001</v>
          </cell>
          <cell r="S146">
            <v>9.77</v>
          </cell>
          <cell r="T146">
            <v>3.61</v>
          </cell>
          <cell r="U146">
            <v>6.16</v>
          </cell>
          <cell r="V146">
            <v>50.1</v>
          </cell>
          <cell r="W146">
            <v>49.9</v>
          </cell>
          <cell r="X146">
            <v>100</v>
          </cell>
          <cell r="Y146">
            <v>0</v>
          </cell>
          <cell r="Z146">
            <v>3.61</v>
          </cell>
          <cell r="AA146" t="b">
            <v>1</v>
          </cell>
          <cell r="AB146" t="b">
            <v>1</v>
          </cell>
        </row>
        <row r="147">
          <cell r="A147" t="str">
            <v>Oi Total Fixo + Pós Conectado Mais + Banda LargaN13GBMG</v>
          </cell>
          <cell r="B147" t="str">
            <v>REAJUSTE - 25/07</v>
          </cell>
          <cell r="C147" t="str">
            <v>Oi Total Conectado Top</v>
          </cell>
          <cell r="D147">
            <v>3000</v>
          </cell>
          <cell r="E147" t="str">
            <v>3GB</v>
          </cell>
          <cell r="F147" t="str">
            <v>N1</v>
          </cell>
          <cell r="G147" t="str">
            <v>G1</v>
          </cell>
          <cell r="H147" t="str">
            <v>MG</v>
          </cell>
          <cell r="I147" t="str">
            <v>Oi Total Fixo + Pós Conectado Mais + Banda Larga</v>
          </cell>
          <cell r="J147" t="str">
            <v>Oi Total Fixo + Pós Conectado Mais + Banda LargaAC</v>
          </cell>
          <cell r="K147" t="str">
            <v>Oi Total Fixo + Pós Conectado Mais + Banda LargaACN1123.9</v>
          </cell>
          <cell r="L147" t="str">
            <v>Oi Total Conectado TopMG</v>
          </cell>
          <cell r="M147">
            <v>223.9</v>
          </cell>
          <cell r="N147">
            <v>123.9</v>
          </cell>
          <cell r="O147">
            <v>0</v>
          </cell>
          <cell r="P147">
            <v>111.55000000000001</v>
          </cell>
          <cell r="Q147">
            <v>15</v>
          </cell>
          <cell r="R147">
            <v>96.550000000000011</v>
          </cell>
          <cell r="S147">
            <v>12.35</v>
          </cell>
          <cell r="T147">
            <v>3.61</v>
          </cell>
          <cell r="U147">
            <v>8.74</v>
          </cell>
          <cell r="V147">
            <v>50.1</v>
          </cell>
          <cell r="W147">
            <v>49.9</v>
          </cell>
          <cell r="X147">
            <v>100</v>
          </cell>
          <cell r="Y147">
            <v>0</v>
          </cell>
          <cell r="Z147">
            <v>3.61</v>
          </cell>
          <cell r="AA147" t="b">
            <v>1</v>
          </cell>
          <cell r="AB147" t="b">
            <v>1</v>
          </cell>
        </row>
        <row r="148">
          <cell r="A148" t="str">
            <v>Oi Total Fixo + Pós Conectado Mais + Banda LargaN15GBMG</v>
          </cell>
          <cell r="B148" t="str">
            <v>REAJUSTE - 25/07</v>
          </cell>
          <cell r="C148" t="str">
            <v>Oi Total Conectado Top</v>
          </cell>
          <cell r="D148">
            <v>5000</v>
          </cell>
          <cell r="E148" t="str">
            <v>5GB</v>
          </cell>
          <cell r="F148" t="str">
            <v>N1</v>
          </cell>
          <cell r="G148" t="str">
            <v>G1</v>
          </cell>
          <cell r="H148" t="str">
            <v>MG</v>
          </cell>
          <cell r="I148" t="str">
            <v>Oi Total Fixo + Pós Conectado Mais + Banda Larga</v>
          </cell>
          <cell r="J148" t="str">
            <v>Oi Total Fixo + Pós Conectado Mais + Banda LargaAC</v>
          </cell>
          <cell r="K148" t="str">
            <v>Oi Total Fixo + Pós Conectado Mais + Banda LargaACN1139.9</v>
          </cell>
          <cell r="L148" t="str">
            <v>Oi Total Conectado TopMG</v>
          </cell>
          <cell r="M148">
            <v>239.9</v>
          </cell>
          <cell r="N148">
            <v>139.9</v>
          </cell>
          <cell r="O148">
            <v>0</v>
          </cell>
          <cell r="P148">
            <v>124.98</v>
          </cell>
          <cell r="Q148">
            <v>15</v>
          </cell>
          <cell r="R148">
            <v>109.98</v>
          </cell>
          <cell r="S148">
            <v>14.92</v>
          </cell>
          <cell r="T148">
            <v>5.24</v>
          </cell>
          <cell r="U148">
            <v>9.68</v>
          </cell>
          <cell r="V148">
            <v>50.1</v>
          </cell>
          <cell r="W148">
            <v>49.9</v>
          </cell>
          <cell r="X148">
            <v>100</v>
          </cell>
          <cell r="Y148">
            <v>0</v>
          </cell>
          <cell r="Z148">
            <v>5.24</v>
          </cell>
          <cell r="AA148" t="b">
            <v>1</v>
          </cell>
          <cell r="AB148" t="b">
            <v>1</v>
          </cell>
        </row>
        <row r="157">
          <cell r="A157"/>
        </row>
      </sheetData>
      <sheetData sheetId="8" refreshError="1"/>
      <sheetData sheetId="9" refreshError="1"/>
      <sheetData sheetId="10" refreshError="1">
        <row r="1">
          <cell r="A1" t="str">
            <v>CODIGO SBL</v>
          </cell>
          <cell r="B1" t="str">
            <v>PRODUTO</v>
          </cell>
          <cell r="C1" t="str">
            <v>PREÇO</v>
          </cell>
        </row>
        <row r="2">
          <cell r="A2" t="str">
            <v>FIXO</v>
          </cell>
          <cell r="B2" t="str">
            <v>Bundle Pacote Oi Fixo</v>
          </cell>
          <cell r="C2">
            <v>75.84</v>
          </cell>
        </row>
        <row r="3">
          <cell r="A3" t="str">
            <v>PCS-21448p2</v>
          </cell>
          <cell r="B3" t="str">
            <v>Oi Internet Móvel Substituta 10GB Redução de Velocidade</v>
          </cell>
          <cell r="C3">
            <v>127.9</v>
          </cell>
        </row>
        <row r="4">
          <cell r="A4" t="str">
            <v>PCS-30874g</v>
          </cell>
          <cell r="B4" t="str">
            <v>Bundle Oi Velox 300 Kb</v>
          </cell>
          <cell r="C4">
            <v>96.93</v>
          </cell>
        </row>
        <row r="5">
          <cell r="A5" t="str">
            <v>PCS-30577g</v>
          </cell>
          <cell r="B5" t="str">
            <v>Bundle Oi Velox 600 Kb</v>
          </cell>
          <cell r="C5">
            <v>96.93</v>
          </cell>
        </row>
        <row r="6">
          <cell r="A6" t="str">
            <v>PCS-30604g</v>
          </cell>
          <cell r="B6" t="str">
            <v>Bundle Oi Velox 1 Mb</v>
          </cell>
          <cell r="C6">
            <v>96.93</v>
          </cell>
        </row>
        <row r="7">
          <cell r="A7" t="str">
            <v>PCS-30631g</v>
          </cell>
          <cell r="B7" t="str">
            <v>Bundle Oi Velox 2 Mb</v>
          </cell>
          <cell r="C7">
            <v>98.26</v>
          </cell>
        </row>
        <row r="8">
          <cell r="A8" t="str">
            <v>PCS-30658g</v>
          </cell>
          <cell r="B8" t="str">
            <v>Bundle Oi Velox 5 Mb</v>
          </cell>
          <cell r="C8">
            <v>112.31</v>
          </cell>
        </row>
        <row r="9">
          <cell r="A9" t="str">
            <v>PCS-30685g</v>
          </cell>
          <cell r="B9" t="str">
            <v>Bundle Oi Velox 10 Mb</v>
          </cell>
          <cell r="C9">
            <v>126.34</v>
          </cell>
        </row>
        <row r="10">
          <cell r="A10" t="str">
            <v>PCS-30712g</v>
          </cell>
          <cell r="B10" t="str">
            <v>Bundle Oi Velox 15 Mb</v>
          </cell>
          <cell r="C10">
            <v>140.38</v>
          </cell>
        </row>
        <row r="11">
          <cell r="A11" t="str">
            <v>PCS-30739g</v>
          </cell>
          <cell r="B11" t="str">
            <v>Bundle Oi Velox 20 Mb</v>
          </cell>
          <cell r="C11">
            <v>210.58</v>
          </cell>
        </row>
        <row r="12">
          <cell r="A12" t="str">
            <v>PCS-30766g</v>
          </cell>
          <cell r="B12" t="str">
            <v>Bundle Oi Velox 25 Mb</v>
          </cell>
          <cell r="C12">
            <v>280.77</v>
          </cell>
        </row>
        <row r="13">
          <cell r="A13" t="str">
            <v>PCS-30793g</v>
          </cell>
          <cell r="B13" t="str">
            <v>Bundle Oi Velox 30 Mb</v>
          </cell>
          <cell r="C13">
            <v>280.77</v>
          </cell>
        </row>
        <row r="14">
          <cell r="A14" t="str">
            <v>PCS-30820g</v>
          </cell>
          <cell r="B14" t="str">
            <v>Bundle Oi Velox 35 Mb</v>
          </cell>
          <cell r="C14">
            <v>280.77</v>
          </cell>
        </row>
        <row r="15">
          <cell r="A15" t="str">
            <v>PCS-30847g</v>
          </cell>
          <cell r="B15" t="str">
            <v>Bundle Oi Velox 40 Mb</v>
          </cell>
          <cell r="C15">
            <v>280.77</v>
          </cell>
        </row>
        <row r="16">
          <cell r="A16" t="str">
            <v>PCS-30901g</v>
          </cell>
          <cell r="B16" t="str">
            <v>Bundle Oi Velox 50 Mb</v>
          </cell>
          <cell r="C16">
            <v>280.77</v>
          </cell>
        </row>
        <row r="17">
          <cell r="A17" t="str">
            <v>PCS-30928g</v>
          </cell>
          <cell r="B17" t="str">
            <v>Bundle Oi Velox 60 Mb</v>
          </cell>
          <cell r="C17">
            <v>280.77</v>
          </cell>
        </row>
        <row r="18">
          <cell r="A18" t="str">
            <v>PCS-30955g</v>
          </cell>
          <cell r="B18" t="str">
            <v>Bundle Oi Velox 70 Mb</v>
          </cell>
          <cell r="C18">
            <v>280.77</v>
          </cell>
        </row>
        <row r="19">
          <cell r="A19" t="str">
            <v>PCS-30982g</v>
          </cell>
          <cell r="B19" t="str">
            <v>Bundle Oi Velox 80 Mb</v>
          </cell>
          <cell r="C19">
            <v>280.77</v>
          </cell>
        </row>
        <row r="20">
          <cell r="A20" t="str">
            <v>PCS-31009g</v>
          </cell>
          <cell r="B20" t="str">
            <v>Bundle Oi Velox 90 Mb</v>
          </cell>
          <cell r="C20">
            <v>280.77</v>
          </cell>
        </row>
        <row r="21">
          <cell r="A21" t="str">
            <v>PCS-31036g</v>
          </cell>
          <cell r="B21" t="str">
            <v>Bundle Oi Velox 100 Mb</v>
          </cell>
          <cell r="C21">
            <v>280.77</v>
          </cell>
        </row>
        <row r="22">
          <cell r="A22" t="str">
            <v>PCS-4P1piASS</v>
          </cell>
          <cell r="B22" t="str">
            <v>Bundle Oi Conta Total</v>
          </cell>
          <cell r="C22">
            <v>22.98</v>
          </cell>
        </row>
        <row r="23">
          <cell r="A23" t="str">
            <v>PCS-4P1pi</v>
          </cell>
          <cell r="B23" t="str">
            <v>Bundle Oi Conta Total</v>
          </cell>
          <cell r="C23">
            <v>73.33</v>
          </cell>
        </row>
        <row r="24">
          <cell r="A24" t="str">
            <v>PCS-4P2piASS</v>
          </cell>
          <cell r="B24" t="str">
            <v>Bundle Oi Conta Total 50</v>
          </cell>
          <cell r="C24">
            <v>22.98</v>
          </cell>
        </row>
        <row r="25">
          <cell r="A25" t="str">
            <v>PCS-4P2pi</v>
          </cell>
          <cell r="B25" t="str">
            <v>Bundle Oi Conta Total 50</v>
          </cell>
          <cell r="C25">
            <v>87.56</v>
          </cell>
        </row>
        <row r="26">
          <cell r="A26" t="str">
            <v>PCS-4P3piASS</v>
          </cell>
          <cell r="B26" t="str">
            <v>Bundle Oi Conta Total 100</v>
          </cell>
          <cell r="C26">
            <v>22.98</v>
          </cell>
        </row>
        <row r="27">
          <cell r="A27" t="str">
            <v>PCS-4P3pi</v>
          </cell>
          <cell r="B27" t="str">
            <v>Bundle Oi Conta Total 100</v>
          </cell>
          <cell r="C27">
            <v>128.07</v>
          </cell>
        </row>
        <row r="28">
          <cell r="A28" t="str">
            <v>PCS-4P4piASS</v>
          </cell>
          <cell r="B28" t="str">
            <v>Bundle Oi Conta Total 250</v>
          </cell>
          <cell r="C28">
            <v>22.98</v>
          </cell>
        </row>
        <row r="29">
          <cell r="A29" t="str">
            <v>PCS-4P4pi</v>
          </cell>
          <cell r="B29" t="str">
            <v>Bundle Oi Conta Total 250</v>
          </cell>
          <cell r="C29">
            <v>213.45</v>
          </cell>
        </row>
        <row r="30">
          <cell r="A30" t="str">
            <v>PCS-4P5piASS</v>
          </cell>
          <cell r="B30" t="str">
            <v>Bundle Oi Conta Total 500</v>
          </cell>
          <cell r="C30">
            <v>22.98</v>
          </cell>
        </row>
        <row r="31">
          <cell r="A31" t="str">
            <v>PCS-4P5pi</v>
          </cell>
          <cell r="B31" t="str">
            <v>Bundle Oi Conta Total 500</v>
          </cell>
          <cell r="C31">
            <v>330.59</v>
          </cell>
        </row>
        <row r="32">
          <cell r="A32" t="str">
            <v>PCS-4P6piASS</v>
          </cell>
          <cell r="B32" t="str">
            <v>Bundle Oi Conta Total 800</v>
          </cell>
          <cell r="C32">
            <v>22.98</v>
          </cell>
        </row>
        <row r="33">
          <cell r="A33" t="str">
            <v>PCS-4P6pi</v>
          </cell>
          <cell r="B33" t="str">
            <v>Bundle Oi Conta Total 800</v>
          </cell>
          <cell r="C33">
            <v>479.46</v>
          </cell>
        </row>
        <row r="34">
          <cell r="A34" t="str">
            <v>PCS-4P7piASS</v>
          </cell>
          <cell r="B34" t="str">
            <v>BUNDLE Oi Completo 250</v>
          </cell>
          <cell r="C34">
            <v>22.98</v>
          </cell>
        </row>
        <row r="35">
          <cell r="A35" t="str">
            <v>PCS-4P7pi</v>
          </cell>
          <cell r="B35" t="str">
            <v>BUNDLE Oi Completo 250</v>
          </cell>
          <cell r="C35">
            <v>114.89</v>
          </cell>
        </row>
        <row r="36">
          <cell r="A36" t="str">
            <v>PCS-4P8piASS</v>
          </cell>
          <cell r="B36" t="str">
            <v>BUNDLE Oi Completo 500</v>
          </cell>
          <cell r="C36">
            <v>22.98</v>
          </cell>
        </row>
        <row r="37">
          <cell r="A37" t="str">
            <v>PCS-4P8pi</v>
          </cell>
          <cell r="B37" t="str">
            <v>BUNDLE Oi Completo 500</v>
          </cell>
          <cell r="C37">
            <v>216.36</v>
          </cell>
        </row>
        <row r="38">
          <cell r="A38" t="str">
            <v>PCS-4P10piASS</v>
          </cell>
          <cell r="B38" t="str">
            <v>BUNDLE Oi Completo 1.000</v>
          </cell>
          <cell r="C38">
            <v>22.98</v>
          </cell>
        </row>
        <row r="39">
          <cell r="A39" t="str">
            <v>PCS-4P10pi</v>
          </cell>
          <cell r="B39" t="str">
            <v>BUNDLE Oi Completo 1.000</v>
          </cell>
          <cell r="C39">
            <v>280.77</v>
          </cell>
        </row>
        <row r="40">
          <cell r="A40" t="str">
            <v>PCS-4P9piASS</v>
          </cell>
          <cell r="B40" t="str">
            <v>BUNDLE Oi Completo Mais</v>
          </cell>
          <cell r="C40">
            <v>22.98</v>
          </cell>
        </row>
        <row r="41">
          <cell r="A41" t="str">
            <v>PCS-4P9pi</v>
          </cell>
          <cell r="B41" t="str">
            <v>BUNDLE Oi Completo Mais</v>
          </cell>
          <cell r="C41">
            <v>345.16</v>
          </cell>
        </row>
        <row r="42">
          <cell r="A42" t="str">
            <v>PCS-OzTL40</v>
          </cell>
          <cell r="B42" t="str">
            <v>BUNDLE OI TV START HD</v>
          </cell>
          <cell r="C42">
            <v>99</v>
          </cell>
        </row>
        <row r="43">
          <cell r="A43" t="str">
            <v>PCS-OzTL740</v>
          </cell>
          <cell r="B43" t="str">
            <v>Bundle Oi TV Start HD DVR</v>
          </cell>
          <cell r="C43">
            <v>121.03</v>
          </cell>
        </row>
        <row r="44">
          <cell r="A44" t="str">
            <v>PCS-OzTL41</v>
          </cell>
          <cell r="B44" t="str">
            <v>BUNDLE OI TV MIX HD</v>
          </cell>
          <cell r="C44">
            <v>121.03</v>
          </cell>
        </row>
        <row r="45">
          <cell r="A45" t="str">
            <v>PCS-OzTL741</v>
          </cell>
          <cell r="B45" t="str">
            <v>Bundle Oi TV Mix HD DVR</v>
          </cell>
          <cell r="C45">
            <v>176.09</v>
          </cell>
        </row>
        <row r="46">
          <cell r="A46" t="str">
            <v>PCS-OzTL44</v>
          </cell>
          <cell r="B46" t="str">
            <v>BUNDLE OI TV MIX HBOMAX HD</v>
          </cell>
          <cell r="C46">
            <v>192.61</v>
          </cell>
        </row>
        <row r="47">
          <cell r="A47" t="str">
            <v>PCS-OzTL744</v>
          </cell>
          <cell r="B47" t="str">
            <v>Bundle Oi TV Mix HBOMax HD DVR</v>
          </cell>
          <cell r="C47">
            <v>209.13</v>
          </cell>
        </row>
        <row r="48">
          <cell r="A48" t="str">
            <v>PCS-OzTL43</v>
          </cell>
          <cell r="B48" t="str">
            <v>BUNDLE OI TV MIX TELECINE HD</v>
          </cell>
          <cell r="C48">
            <v>203.63</v>
          </cell>
        </row>
        <row r="49">
          <cell r="A49" t="str">
            <v>PCS-OzTL743</v>
          </cell>
          <cell r="B49" t="str">
            <v>Bundle Oi TV Mix Telecine HD DVR</v>
          </cell>
          <cell r="C49">
            <v>220.14</v>
          </cell>
        </row>
        <row r="50">
          <cell r="A50" t="str">
            <v>PCS-OzTL45</v>
          </cell>
          <cell r="B50" t="str">
            <v>BUNDLE OI TV MIX CINEMA HD</v>
          </cell>
          <cell r="C50">
            <v>209.13</v>
          </cell>
        </row>
        <row r="51">
          <cell r="A51" t="str">
            <v>PCS-OzTL745</v>
          </cell>
          <cell r="B51" t="str">
            <v>Bundle Oi TV Mix Cinema HD DVR</v>
          </cell>
          <cell r="C51">
            <v>253.18</v>
          </cell>
        </row>
        <row r="52">
          <cell r="A52" t="str">
            <v>PCS-OzTL42</v>
          </cell>
          <cell r="B52" t="str">
            <v>BUNDLE OI TV TOTAL HD</v>
          </cell>
          <cell r="C52">
            <v>165.08</v>
          </cell>
        </row>
        <row r="53">
          <cell r="A53" t="str">
            <v>PCS-OzTL742</v>
          </cell>
          <cell r="B53" t="str">
            <v>Bundle Oi TV Total HD DVR</v>
          </cell>
          <cell r="C53">
            <v>220.14</v>
          </cell>
        </row>
        <row r="54">
          <cell r="A54" t="str">
            <v>PCS-OzTL47</v>
          </cell>
          <cell r="B54" t="str">
            <v>BUNDLE OI TV TOTAL HBOMAX HD</v>
          </cell>
          <cell r="C54">
            <v>203.63</v>
          </cell>
        </row>
        <row r="55">
          <cell r="A55" t="str">
            <v>PCS-OzTL747</v>
          </cell>
          <cell r="B55" t="str">
            <v>Bundle Oi TV Total HBOMax HD DVR</v>
          </cell>
          <cell r="C55">
            <v>258.69</v>
          </cell>
        </row>
        <row r="56">
          <cell r="A56" t="str">
            <v>PCS-OzTL46</v>
          </cell>
          <cell r="B56" t="str">
            <v>BUNDLE OI TV TOTAL TELECINE HD</v>
          </cell>
          <cell r="C56">
            <v>214.64</v>
          </cell>
        </row>
        <row r="57">
          <cell r="A57" t="str">
            <v>PCS-OzTL746</v>
          </cell>
          <cell r="B57" t="str">
            <v>Bundle Oi TV Total Telecine HD DVR</v>
          </cell>
          <cell r="C57">
            <v>269.7</v>
          </cell>
        </row>
        <row r="58">
          <cell r="A58" t="str">
            <v>PCS-OzTL48</v>
          </cell>
          <cell r="B58" t="str">
            <v>BUNDLE OI TV TOTAL CINEMA HD</v>
          </cell>
          <cell r="C58">
            <v>253.18</v>
          </cell>
        </row>
        <row r="59">
          <cell r="A59" t="str">
            <v>PCS-OzTL748</v>
          </cell>
          <cell r="B59" t="str">
            <v>Bundle Oi TV Total Cinema HD DVR</v>
          </cell>
          <cell r="C59">
            <v>308.25</v>
          </cell>
        </row>
        <row r="60">
          <cell r="A60" t="str">
            <v>PCS-OzTL34</v>
          </cell>
          <cell r="B60" t="str">
            <v>Bundle COMBATE</v>
          </cell>
          <cell r="C60">
            <v>110.13</v>
          </cell>
        </row>
        <row r="61">
          <cell r="A61" t="str">
            <v>PCS-OzTL500</v>
          </cell>
          <cell r="B61" t="str">
            <v>Bundle Étnicos</v>
          </cell>
          <cell r="C61">
            <v>11.01</v>
          </cell>
        </row>
        <row r="62">
          <cell r="A62" t="str">
            <v>PCS-OzTL32</v>
          </cell>
          <cell r="B62" t="str">
            <v>Bundle Playboy TV</v>
          </cell>
          <cell r="C62">
            <v>21.91</v>
          </cell>
        </row>
        <row r="63">
          <cell r="A63" t="str">
            <v>PCS-OzTL501</v>
          </cell>
          <cell r="B63" t="str">
            <v>Bundle Premiere FC (2 campeonatos)</v>
          </cell>
          <cell r="C63">
            <v>93.5</v>
          </cell>
        </row>
        <row r="64">
          <cell r="A64" t="str">
            <v>PCS-OzTL502</v>
          </cell>
          <cell r="B64" t="str">
            <v>Bundle Premiere FC (3 campeonatos)</v>
          </cell>
          <cell r="C64">
            <v>115.52</v>
          </cell>
        </row>
        <row r="65">
          <cell r="A65" t="str">
            <v>PCS-OzTL503</v>
          </cell>
          <cell r="B65" t="str">
            <v>Bundle SexPrivê</v>
          </cell>
          <cell r="C65">
            <v>16.399999999999999</v>
          </cell>
        </row>
        <row r="66">
          <cell r="A66" t="str">
            <v>PCS-OzTL31</v>
          </cell>
          <cell r="B66" t="str">
            <v>Bundle Sexy Hot</v>
          </cell>
          <cell r="C66">
            <v>21.91</v>
          </cell>
        </row>
        <row r="67">
          <cell r="A67" t="str">
            <v>PCS-OzTL33</v>
          </cell>
          <cell r="B67" t="str">
            <v>Bundle Sexy Hot + Playboy (Combo)</v>
          </cell>
          <cell r="C67">
            <v>32.92</v>
          </cell>
        </row>
        <row r="68">
          <cell r="A68" t="str">
            <v>PCS-OzTL99</v>
          </cell>
          <cell r="B68" t="str">
            <v>Bundle PONTO ADICIONAL</v>
          </cell>
          <cell r="C68">
            <v>29.9</v>
          </cell>
        </row>
        <row r="69">
          <cell r="A69" t="str">
            <v>PCS-OzTL35</v>
          </cell>
          <cell r="B69" t="str">
            <v>Oi TV Série A + 1 Estadual</v>
          </cell>
          <cell r="C69">
            <v>93.5</v>
          </cell>
        </row>
        <row r="70">
          <cell r="A70" t="str">
            <v>PCS-OzTL36</v>
          </cell>
          <cell r="B70" t="str">
            <v>Oi TV Série A + 2 Estaduais</v>
          </cell>
          <cell r="C70">
            <v>115.52</v>
          </cell>
        </row>
        <row r="71">
          <cell r="A71" t="str">
            <v>PCS-OzTL37</v>
          </cell>
          <cell r="B71" t="str">
            <v>Oi TV Série A + B + 1 Estadual</v>
          </cell>
          <cell r="C71">
            <v>115.52</v>
          </cell>
        </row>
        <row r="72">
          <cell r="A72" t="str">
            <v>PCS-OzTL38</v>
          </cell>
          <cell r="B72" t="str">
            <v>Oi TV Série B + 1 Estadual</v>
          </cell>
          <cell r="C72">
            <v>93.5</v>
          </cell>
        </row>
        <row r="73">
          <cell r="A73" t="str">
            <v>PCS-OzTL50</v>
          </cell>
          <cell r="B73" t="str">
            <v>Coleção OI</v>
          </cell>
          <cell r="C73">
            <v>0</v>
          </cell>
        </row>
        <row r="74">
          <cell r="A74" t="str">
            <v>PCS-OzTL51</v>
          </cell>
          <cell r="B74" t="str">
            <v>Fox Premium</v>
          </cell>
          <cell r="C74">
            <v>24.9</v>
          </cell>
        </row>
        <row r="75">
          <cell r="A75" t="str">
            <v>PCS-OzTL52</v>
          </cell>
          <cell r="B75" t="str">
            <v>PenVr</v>
          </cell>
          <cell r="C75">
            <v>10</v>
          </cell>
        </row>
        <row r="76">
          <cell r="A76" t="str">
            <v>PCS-OzTL53</v>
          </cell>
          <cell r="B76" t="str">
            <v>PFC Completo</v>
          </cell>
          <cell r="C76">
            <v>104.9</v>
          </cell>
        </row>
        <row r="77">
          <cell r="A77" t="str">
            <v>PCS-OzTL54</v>
          </cell>
          <cell r="B77" t="str">
            <v>PFC Básico</v>
          </cell>
          <cell r="C77">
            <v>64.900000000000006</v>
          </cell>
        </row>
        <row r="78">
          <cell r="A78" t="str">
            <v>PCS-813566</v>
          </cell>
          <cell r="B78" t="str">
            <v>300MB</v>
          </cell>
          <cell r="C78">
            <v>18.920000000000002</v>
          </cell>
        </row>
        <row r="79">
          <cell r="A79" t="str">
            <v>PCS-813564</v>
          </cell>
          <cell r="B79" t="str">
            <v>500 MB</v>
          </cell>
          <cell r="C79">
            <v>28.44</v>
          </cell>
        </row>
        <row r="80">
          <cell r="A80" t="str">
            <v>PCS-813565</v>
          </cell>
          <cell r="B80" t="str">
            <v>2GB</v>
          </cell>
          <cell r="C80">
            <v>37.950000000000003</v>
          </cell>
        </row>
        <row r="81">
          <cell r="A81" t="str">
            <v>PCS-51793o08</v>
          </cell>
          <cell r="B81" t="str">
            <v>5GB</v>
          </cell>
          <cell r="C81">
            <v>142.15</v>
          </cell>
        </row>
        <row r="82">
          <cell r="A82" t="str">
            <v>PCS-7171B</v>
          </cell>
          <cell r="B82" t="str">
            <v>3GB</v>
          </cell>
          <cell r="C82">
            <v>98.15</v>
          </cell>
        </row>
        <row r="83">
          <cell r="A83" t="str">
            <v>PCS-7171A</v>
          </cell>
          <cell r="B83" t="str">
            <v>10GB</v>
          </cell>
          <cell r="C83">
            <v>196.31</v>
          </cell>
        </row>
        <row r="84">
          <cell r="A84" t="str">
            <v>PCS-10357</v>
          </cell>
          <cell r="B84" t="str">
            <v>Oi Internet pra Celular 1GB</v>
          </cell>
          <cell r="C84">
            <v>65.680000000000007</v>
          </cell>
        </row>
        <row r="85">
          <cell r="A85" t="str">
            <v>sva</v>
          </cell>
          <cell r="B85" t="str">
            <v>Serviço Valor agregado</v>
          </cell>
          <cell r="C85">
            <v>21.43</v>
          </cell>
        </row>
        <row r="86">
          <cell r="A86" t="str">
            <v>Intragrupo</v>
          </cell>
          <cell r="B86" t="str">
            <v>Intragrupo</v>
          </cell>
          <cell r="C86">
            <v>4.37</v>
          </cell>
        </row>
        <row r="87">
          <cell r="A87" t="str">
            <v>Dependente</v>
          </cell>
          <cell r="B87" t="str">
            <v>Assinatura Dependente</v>
          </cell>
          <cell r="C87">
            <v>22.98</v>
          </cell>
        </row>
      </sheetData>
      <sheetData sheetId="11" refreshError="1">
        <row r="1">
          <cell r="A1" t="str">
            <v>CHAVE</v>
          </cell>
          <cell r="B1" t="str">
            <v>linhaProdutos</v>
          </cell>
          <cell r="C1" t="str">
            <v>template</v>
          </cell>
          <cell r="D1" t="str">
            <v>desconto</v>
          </cell>
          <cell r="E1" t="str">
            <v>codigoIntegracao</v>
          </cell>
        </row>
        <row r="2">
          <cell r="A2" t="str">
            <v>Oi Total Fixo + Banda Larga 10.0769Template de desconto FLAT bundle - Fixo - Varejo - Ganho Tributário Cross</v>
          </cell>
          <cell r="B2" t="str">
            <v>Oi Total Fixo + Banda Larga 1</v>
          </cell>
          <cell r="C2" t="str">
            <v>Template de desconto FLAT bundle - Fixo - Varejo - Ganho Tributário Cross</v>
          </cell>
          <cell r="D2">
            <v>7.690000000000001E-2</v>
          </cell>
          <cell r="E2" t="str">
            <v>MKT-1-9824912811</v>
          </cell>
        </row>
        <row r="3">
          <cell r="A3" t="str">
            <v>Oi Total Fixo + Banda Larga 20.0769Template de desconto FLAT bundle - Fixo - Varejo - Ganho Tributário Cross</v>
          </cell>
          <cell r="B3" t="str">
            <v>Oi Total Fixo + Banda Larga 2</v>
          </cell>
          <cell r="C3" t="str">
            <v>Template de desconto FLAT bundle - Fixo - Varejo - Ganho Tributário Cross</v>
          </cell>
          <cell r="D3">
            <v>7.690000000000001E-2</v>
          </cell>
          <cell r="E3" t="str">
            <v>MKT-1-9824913012</v>
          </cell>
        </row>
        <row r="4">
          <cell r="A4" t="str">
            <v>Oi Total Fixo + Banda Larga 30.0769Template de desconto FLAT bundle - Fixo - Varejo - Ganho Tributário Cross</v>
          </cell>
          <cell r="B4" t="str">
            <v>Oi Total Fixo + Banda Larga 3</v>
          </cell>
          <cell r="C4" t="str">
            <v>Template de desconto FLAT bundle - Fixo - Varejo - Ganho Tributário Cross</v>
          </cell>
          <cell r="D4">
            <v>7.690000000000001E-2</v>
          </cell>
          <cell r="E4" t="str">
            <v>MKT-1-9825502213</v>
          </cell>
        </row>
        <row r="5">
          <cell r="A5" t="str">
            <v>Oi Total Fixo + Banda Larga 10.2088Template de desconto FLAT bundle - Fixo - Varejo - Ganho Tributário Cross</v>
          </cell>
          <cell r="B5" t="str">
            <v>Oi Total Fixo + Banda Larga 1</v>
          </cell>
          <cell r="C5" t="str">
            <v>Template de desconto FLAT bundle - Fixo - Varejo - Ganho Tributário Cross</v>
          </cell>
          <cell r="D5">
            <v>0.20879999999999999</v>
          </cell>
          <cell r="E5" t="str">
            <v>MKT-1-9825502414</v>
          </cell>
        </row>
        <row r="6">
          <cell r="A6" t="str">
            <v>Oi Total Fixo + Banda Larga 10.1429Template de desconto FLAT bundle - Fixo - Varejo - Ganho Tributário Cross</v>
          </cell>
          <cell r="B6" t="str">
            <v>Oi Total Fixo + Banda Larga 1</v>
          </cell>
          <cell r="C6" t="str">
            <v>Template de desconto FLAT bundle - Fixo - Varejo - Ganho Tributário Cross</v>
          </cell>
          <cell r="D6">
            <v>0.1429</v>
          </cell>
          <cell r="E6" t="str">
            <v>MKT-1-9825502615</v>
          </cell>
        </row>
        <row r="7">
          <cell r="A7" t="str">
            <v>Oi Total Fixo + Banda Larga 20.2088Template de desconto FLAT bundle - Fixo - Varejo - Ganho Tributário Cross</v>
          </cell>
          <cell r="B7" t="str">
            <v>Oi Total Fixo + Banda Larga 2</v>
          </cell>
          <cell r="C7" t="str">
            <v>Template de desconto FLAT bundle - Fixo - Varejo - Ganho Tributário Cross</v>
          </cell>
          <cell r="D7">
            <v>0.20879999999999999</v>
          </cell>
          <cell r="E7" t="str">
            <v>MKT-1-9825502816</v>
          </cell>
        </row>
        <row r="8">
          <cell r="A8" t="str">
            <v>Oi Total Fixo + Banda Larga 20.1429Template de desconto FLAT bundle - Fixo - Varejo - Ganho Tributário Cross</v>
          </cell>
          <cell r="B8" t="str">
            <v>Oi Total Fixo + Banda Larga 2</v>
          </cell>
          <cell r="C8" t="str">
            <v>Template de desconto FLAT bundle - Fixo - Varejo - Ganho Tributário Cross</v>
          </cell>
          <cell r="D8">
            <v>0.1429</v>
          </cell>
          <cell r="E8" t="str">
            <v>MKT-1-9825503027</v>
          </cell>
        </row>
        <row r="9">
          <cell r="A9" t="str">
            <v>Oi Total Fixo + Banda Larga 30.2088Template de desconto FLAT bundle - Fixo - Varejo - Ganho Tributário Cross</v>
          </cell>
          <cell r="B9" t="str">
            <v>Oi Total Fixo + Banda Larga 3</v>
          </cell>
          <cell r="C9" t="str">
            <v>Template de desconto FLAT bundle - Fixo - Varejo - Ganho Tributário Cross</v>
          </cell>
          <cell r="D9">
            <v>0.20879999999999999</v>
          </cell>
          <cell r="E9" t="str">
            <v>MKT-1-9825510228</v>
          </cell>
        </row>
        <row r="10">
          <cell r="A10" t="str">
            <v>Oi Total Fixo + Banda Larga 30.1429Template de desconto FLAT bundle - Fixo - Varejo - Ganho Tributário Cross</v>
          </cell>
          <cell r="B10" t="str">
            <v>Oi Total Fixo + Banda Larga 3</v>
          </cell>
          <cell r="C10" t="str">
            <v>Template de desconto FLAT bundle - Fixo - Varejo - Ganho Tributário Cross</v>
          </cell>
          <cell r="D10">
            <v>0.1429</v>
          </cell>
          <cell r="E10" t="str">
            <v>MKT-1-9825510429</v>
          </cell>
        </row>
        <row r="11">
          <cell r="A11" t="str">
            <v>Oi Total Fixo +  TV 10.3394Template de desconto FLAT bundle - Fixo - Varejo - Ganho Tributário Cross</v>
          </cell>
          <cell r="B11" t="str">
            <v>Plano Oi Internet Total Low</v>
          </cell>
          <cell r="C11" t="str">
            <v>Template de desconto FLAT bundle - Fixo - Varejo - Ganho Tributário Cross</v>
          </cell>
          <cell r="D11">
            <v>0.33939999999999998</v>
          </cell>
          <cell r="E11" t="str">
            <v>MKT-1-9825510630</v>
          </cell>
        </row>
        <row r="12">
          <cell r="A12" t="str">
            <v>Oi Total Fixo +  TV 20.3394Template de desconto FLAT bundle - Fixo - Varejo - Ganho Tributário Cross</v>
          </cell>
          <cell r="B12" t="str">
            <v>Plano Oi Internet Total Medium</v>
          </cell>
          <cell r="C12" t="str">
            <v>Template de desconto FLAT bundle - Fixo - Varejo - Ganho Tributário Cross</v>
          </cell>
          <cell r="D12">
            <v>0.33939999999999998</v>
          </cell>
          <cell r="E12" t="str">
            <v>MKT-1-9825510831</v>
          </cell>
        </row>
        <row r="13">
          <cell r="A13" t="str">
            <v>Oi Total Fixo +  TV 30.3394Template de desconto FLAT bundle - Fixo - Varejo - Ganho Tributário Cross</v>
          </cell>
          <cell r="B13" t="str">
            <v>Plano Oi Internet Total High</v>
          </cell>
          <cell r="C13" t="str">
            <v>Template de desconto FLAT bundle - Fixo - Varejo - Ganho Tributário Cross</v>
          </cell>
          <cell r="D13">
            <v>0.33939999999999998</v>
          </cell>
          <cell r="E13" t="str">
            <v>MKT-1-9825511032</v>
          </cell>
        </row>
        <row r="14">
          <cell r="A14" t="str">
            <v>Oi Total Fixo +  TV 10.2735Template de desconto FLAT bundle - Fixo - Varejo - Ganho Tributário Cross</v>
          </cell>
          <cell r="B14" t="str">
            <v>Plano Oi Internet Total Low</v>
          </cell>
          <cell r="C14" t="str">
            <v>Template de desconto FLAT bundle - Fixo - Varejo - Ganho Tributário Cross</v>
          </cell>
          <cell r="D14">
            <v>0.27350000000000002</v>
          </cell>
          <cell r="E14" t="str">
            <v>MKT-1-9825556233</v>
          </cell>
        </row>
        <row r="15">
          <cell r="A15" t="str">
            <v>Oi Total Fixo +  TV 20.2735Template de desconto FLAT bundle - Fixo - Varejo - Ganho Tributário Cross</v>
          </cell>
          <cell r="B15" t="str">
            <v>Plano Oi Internet Total Medium</v>
          </cell>
          <cell r="C15" t="str">
            <v>Template de desconto FLAT bundle - Fixo - Varejo - Ganho Tributário Cross</v>
          </cell>
          <cell r="D15">
            <v>0.27350000000000002</v>
          </cell>
          <cell r="E15" t="str">
            <v>MKT-1-9825556434</v>
          </cell>
        </row>
        <row r="16">
          <cell r="A16" t="str">
            <v>Oi Total Fixo +  TV 30.2735Template de desconto FLAT bundle - Fixo - Varejo - Ganho Tributário Cross</v>
          </cell>
          <cell r="B16" t="str">
            <v>Plano Oi Internet Total High</v>
          </cell>
          <cell r="C16" t="str">
            <v>Template de desconto FLAT bundle - Fixo - Varejo - Ganho Tributário Cross</v>
          </cell>
          <cell r="D16">
            <v>0.27350000000000002</v>
          </cell>
          <cell r="E16" t="str">
            <v>MKT-1-9825556635</v>
          </cell>
        </row>
        <row r="17">
          <cell r="A17" t="str">
            <v>Oi Total Fixo +  TV 10.143Template de desconto FLAT bundle - Fixo - Varejo - Ganho Tributário Cross</v>
          </cell>
          <cell r="B17" t="str">
            <v>Plano Oi Internet Total Low</v>
          </cell>
          <cell r="C17" t="str">
            <v>Template de desconto FLAT bundle - Fixo - Varejo - Ganho Tributário Cross</v>
          </cell>
          <cell r="D17">
            <v>0.14300000000000002</v>
          </cell>
          <cell r="E17" t="str">
            <v>MKT-1-9825593806</v>
          </cell>
        </row>
        <row r="18">
          <cell r="A18" t="str">
            <v>Oi Total Fixo +  TV 20.143Template de desconto FLAT bundle - Fixo - Varejo - Ganho Tributário Cross</v>
          </cell>
          <cell r="B18" t="str">
            <v>Plano Oi Internet Total Medium</v>
          </cell>
          <cell r="C18" t="str">
            <v>Template de desconto FLAT bundle - Fixo - Varejo - Ganho Tributário Cross</v>
          </cell>
          <cell r="D18">
            <v>0.14300000000000002</v>
          </cell>
          <cell r="E18" t="str">
            <v>MKT-1-9825602517</v>
          </cell>
        </row>
        <row r="19">
          <cell r="A19" t="str">
            <v>Oi Total Fixo +  TV 30.143Template de desconto FLAT bundle - Fixo - Varejo - Ganho Tributário Cross</v>
          </cell>
          <cell r="B19" t="str">
            <v>Plano Oi Internet Total High</v>
          </cell>
          <cell r="C19" t="str">
            <v>Template de desconto FLAT bundle - Fixo - Varejo - Ganho Tributário Cross</v>
          </cell>
          <cell r="D19">
            <v>0.14300000000000002</v>
          </cell>
          <cell r="E19" t="str">
            <v>MKT-1-9825602738</v>
          </cell>
        </row>
        <row r="20">
          <cell r="A20" t="str">
            <v>Oi Total Fixo +  TV 10.0771Template de desconto FLAT bundle - Fixo - Varejo - Ganho Tributário Cross</v>
          </cell>
          <cell r="B20" t="str">
            <v>Plano Oi Internet Total Low</v>
          </cell>
          <cell r="C20" t="str">
            <v>Template de desconto FLAT bundle - Fixo - Varejo - Ganho Tributário Cross</v>
          </cell>
          <cell r="D20">
            <v>7.7100000000000002E-2</v>
          </cell>
          <cell r="E20" t="str">
            <v>MKT-1-9825602939</v>
          </cell>
        </row>
        <row r="21">
          <cell r="A21" t="str">
            <v>Oi Total Fixo +  TV 20.0771Template de desconto FLAT bundle - Fixo - Varejo - Ganho Tributário Cross</v>
          </cell>
          <cell r="B21" t="str">
            <v>Plano Oi Internet Total Medium</v>
          </cell>
          <cell r="C21" t="str">
            <v>Template de desconto FLAT bundle - Fixo - Varejo - Ganho Tributário Cross</v>
          </cell>
          <cell r="D21">
            <v>7.7100000000000002E-2</v>
          </cell>
          <cell r="E21" t="str">
            <v>MKT-1-9825620140</v>
          </cell>
        </row>
        <row r="22">
          <cell r="A22" t="str">
            <v>Oi Total Fixo +  TV 30.0771Template de desconto FLAT bundle - Fixo - Varejo - Ganho Tributário Cross</v>
          </cell>
          <cell r="B22" t="str">
            <v>Plano Oi Internet Total High</v>
          </cell>
          <cell r="C22" t="str">
            <v>Template de desconto FLAT bundle - Fixo - Varejo - Ganho Tributário Cross</v>
          </cell>
          <cell r="D22">
            <v>7.7100000000000002E-2</v>
          </cell>
          <cell r="E22" t="str">
            <v>MKT-1-9825620341</v>
          </cell>
        </row>
        <row r="23">
          <cell r="A23" t="str">
            <v>Oi Total Fixo + Pós 50 + Banda Larga0.3393Template de desconto FLAT bundle - Fixo - Varejo - Ganho Tributário Cross</v>
          </cell>
          <cell r="B23" t="str">
            <v>Plano Oi Completo Xsmall</v>
          </cell>
          <cell r="C23" t="str">
            <v>Template de desconto FLAT bundle - Fixo - Varejo - Ganho Tributário Cross</v>
          </cell>
          <cell r="D23">
            <v>0.33929999999999999</v>
          </cell>
          <cell r="E23" t="str">
            <v>MKT-1-9825620542</v>
          </cell>
        </row>
        <row r="24">
          <cell r="A24" t="str">
            <v>Oi Total Fixo + Pós Conectado 500 + Banda Larga0.3393Template de desconto FLAT bundle - Fixo - Varejo - Ganho Tributário Cross</v>
          </cell>
          <cell r="B24" t="str">
            <v>Plano Oi Completo 500</v>
          </cell>
          <cell r="C24" t="str">
            <v>Template de desconto FLAT bundle - Fixo - Varejo - Ganho Tributário Cross</v>
          </cell>
          <cell r="D24">
            <v>0.33929999999999999</v>
          </cell>
          <cell r="E24" t="str">
            <v>MKT-1-9825620743</v>
          </cell>
        </row>
        <row r="25">
          <cell r="A25" t="str">
            <v>Oi Total Fixo + Pós 100 + Banda Larga0.3393Template de desconto FLAT bundle - Fixo - Varejo - Ganho Tributário Cross</v>
          </cell>
          <cell r="B25" t="str">
            <v>Plano Oi Completo Small</v>
          </cell>
          <cell r="C25" t="str">
            <v>Template de desconto FLAT bundle - Fixo - Varejo - Ganho Tributário Cross</v>
          </cell>
          <cell r="D25">
            <v>0.33929999999999999</v>
          </cell>
          <cell r="E25" t="str">
            <v>MKT-1-9825620944</v>
          </cell>
        </row>
        <row r="26">
          <cell r="A26" t="str">
            <v>Oi Total Fixo + Pós Conectado 1.000 + Banda Larga0.3393Template de desconto FLAT bundle - Fixo - Varejo - Ganho Tributário Cross</v>
          </cell>
          <cell r="B26" t="str">
            <v>Plano Oi Completo 1.000</v>
          </cell>
          <cell r="C26" t="str">
            <v>Template de desconto FLAT bundle - Fixo - Varejo - Ganho Tributário Cross</v>
          </cell>
          <cell r="D26">
            <v>0.33929999999999999</v>
          </cell>
          <cell r="E26" t="str">
            <v>MKT-1-9825638145</v>
          </cell>
        </row>
        <row r="27">
          <cell r="A27" t="str">
            <v>Oi Total Fixo + Pós Conectado Mais + Banda Larga0.3393Template de desconto FLAT bundle - Fixo - Varejo - Ganho Tributário Cross</v>
          </cell>
          <cell r="B27" t="str">
            <v>Plano Oi Completo Mais</v>
          </cell>
          <cell r="C27" t="str">
            <v>Template de desconto FLAT bundle - Fixo - Varejo - Ganho Tributário Cross</v>
          </cell>
          <cell r="D27">
            <v>0.33929999999999999</v>
          </cell>
          <cell r="E27" t="str">
            <v>MKT-1-9825638346</v>
          </cell>
        </row>
        <row r="28">
          <cell r="A28" t="str">
            <v>Oi Total Fixo + Pós 50 + Banda Larga0.1429Template de desconto FLAT bundle - Fixo - Varejo - Ganho Tributário Cross</v>
          </cell>
          <cell r="B28" t="str">
            <v>Plano Oi Completo Xsmall</v>
          </cell>
          <cell r="C28" t="str">
            <v>Template de desconto FLAT bundle - Fixo - Varejo - Ganho Tributário Cross</v>
          </cell>
          <cell r="D28">
            <v>0.1429</v>
          </cell>
          <cell r="E28" t="str">
            <v>MKT-1-9825638547</v>
          </cell>
        </row>
        <row r="29">
          <cell r="A29" t="str">
            <v>Oi Total Fixo + Pós Conectado 500 + Banda Larga0.1429Template de desconto FLAT bundle - Fixo - Varejo - Ganho Tributário Cross</v>
          </cell>
          <cell r="B29" t="str">
            <v>Plano Oi Completo 500</v>
          </cell>
          <cell r="C29" t="str">
            <v>Template de desconto FLAT bundle - Fixo - Varejo - Ganho Tributário Cross</v>
          </cell>
          <cell r="D29">
            <v>0.1429</v>
          </cell>
          <cell r="E29" t="str">
            <v>MKT-1-9825638748</v>
          </cell>
        </row>
        <row r="30">
          <cell r="A30" t="str">
            <v>Oi Total Fixo + Pós 100 + Banda Larga0.1429Template de desconto FLAT bundle - Fixo - Varejo - Ganho Tributário Cross</v>
          </cell>
          <cell r="B30" t="str">
            <v>Plano Oi Completo Small</v>
          </cell>
          <cell r="C30" t="str">
            <v>Template de desconto FLAT bundle - Fixo - Varejo - Ganho Tributário Cross</v>
          </cell>
          <cell r="D30">
            <v>0.1429</v>
          </cell>
          <cell r="E30" t="str">
            <v>MKT-1-9825638949</v>
          </cell>
        </row>
        <row r="31">
          <cell r="A31" t="str">
            <v>Oi Total Fixo + Pós Conectado 1.000 + Banda Larga0.1429Template de desconto FLAT bundle - Fixo - Varejo - Ganho Tributário Cross</v>
          </cell>
          <cell r="B31" t="str">
            <v>Plano Oi Completo 1.000</v>
          </cell>
          <cell r="C31" t="str">
            <v>Template de desconto FLAT bundle - Fixo - Varejo - Ganho Tributário Cross</v>
          </cell>
          <cell r="D31">
            <v>0.1429</v>
          </cell>
          <cell r="E31" t="str">
            <v>MKT-1-9825655150</v>
          </cell>
        </row>
        <row r="32">
          <cell r="A32" t="str">
            <v>Oi Total Fixo + Pós Conectado Mais + Banda Larga0.1429Template de desconto FLAT bundle - Fixo - Varejo - Ganho Tributário Cross</v>
          </cell>
          <cell r="B32" t="str">
            <v>Plano Oi Completo Mais</v>
          </cell>
          <cell r="C32" t="str">
            <v>Template de desconto FLAT bundle - Fixo - Varejo - Ganho Tributário Cross</v>
          </cell>
          <cell r="D32">
            <v>0.1429</v>
          </cell>
          <cell r="E32" t="str">
            <v>MKT-1-9825655351</v>
          </cell>
        </row>
        <row r="33">
          <cell r="A33" t="str">
            <v>Oi Total Fixo + Banda Larga 10.3406Template de desconto FLAT bundle - Fixo - Varejo - Ganho Tributário Cross</v>
          </cell>
          <cell r="B33" t="str">
            <v>Oi Total Fixo + Banda Larga 1</v>
          </cell>
          <cell r="C33" t="str">
            <v>Template de desconto FLAT bundle - Fixo - Varejo - Ganho Tributário Cross</v>
          </cell>
          <cell r="D33">
            <v>0.34060000000000001</v>
          </cell>
          <cell r="E33" t="str">
            <v>MKT-1-9825655552</v>
          </cell>
        </row>
        <row r="34">
          <cell r="A34" t="str">
            <v>Oi Total Fixo + Banda Larga 10.2747Template de desconto FLAT bundle - Fixo - Varejo - Ganho Tributário Cross</v>
          </cell>
          <cell r="B34" t="str">
            <v>Oi Total Fixo + Banda Larga 1</v>
          </cell>
          <cell r="C34" t="str">
            <v>Template de desconto FLAT bundle - Fixo - Varejo - Ganho Tributário Cross</v>
          </cell>
          <cell r="D34">
            <v>0.2747</v>
          </cell>
          <cell r="E34" t="str">
            <v>MKT-1-9825655753</v>
          </cell>
        </row>
        <row r="35">
          <cell r="A35" t="str">
            <v>Oi Total Fixo + Banda Larga 20.3406Template de desconto FLAT bundle - Fixo - Varejo - Ganho Tributário Cross</v>
          </cell>
          <cell r="B35" t="str">
            <v>Oi Total Fixo + Banda Larga 2</v>
          </cell>
          <cell r="C35" t="str">
            <v>Template de desconto FLAT bundle - Fixo - Varejo - Ganho Tributário Cross</v>
          </cell>
          <cell r="D35">
            <v>0.34060000000000001</v>
          </cell>
          <cell r="E35" t="str">
            <v>MKT-1-9825655954</v>
          </cell>
        </row>
        <row r="36">
          <cell r="A36" t="str">
            <v>Oi Total Fixo + Banda Larga 20.2747Template de desconto FLAT bundle - Fixo - Varejo - Ganho Tributário Cross</v>
          </cell>
          <cell r="B36" t="str">
            <v>Oi Total Fixo + Banda Larga 2</v>
          </cell>
          <cell r="C36" t="str">
            <v>Template de desconto FLAT bundle - Fixo - Varejo - Ganho Tributário Cross</v>
          </cell>
          <cell r="D36">
            <v>0.2747</v>
          </cell>
          <cell r="E36" t="str">
            <v>MKT-1-9825666155</v>
          </cell>
        </row>
        <row r="37">
          <cell r="A37" t="str">
            <v>Oi Total Fixo + Banda Larga 30.3406Template de desconto FLAT bundle - Fixo - Varejo - Ganho Tributário Cross</v>
          </cell>
          <cell r="B37" t="str">
            <v>Oi Total Fixo + Banda Larga 3</v>
          </cell>
          <cell r="C37" t="str">
            <v>Template de desconto FLAT bundle - Fixo - Varejo - Ganho Tributário Cross</v>
          </cell>
          <cell r="D37">
            <v>0.34060000000000001</v>
          </cell>
          <cell r="E37" t="str">
            <v>MKT-1-9825666356</v>
          </cell>
        </row>
        <row r="38">
          <cell r="A38" t="str">
            <v>Oi Total Fixo + Banda Larga 30.2747Template de desconto FLAT bundle - Fixo - Varejo - Ganho Tributário Cross</v>
          </cell>
          <cell r="B38" t="str">
            <v>Oi Total Fixo + Banda Larga 3</v>
          </cell>
          <cell r="C38" t="str">
            <v>Template de desconto FLAT bundle - Fixo - Varejo - Ganho Tributário Cross</v>
          </cell>
          <cell r="D38">
            <v>0.2747</v>
          </cell>
          <cell r="E38" t="str">
            <v>MKT-1-9825666557</v>
          </cell>
        </row>
        <row r="39">
          <cell r="A39" t="str">
            <v>Oi Total Fixo + Banda Larga 10.4725Template de desconto FLAT bundle - Fixo - Varejo - Ganho Tributário Cross</v>
          </cell>
          <cell r="B39" t="str">
            <v>Oi Total Fixo + Banda Larga 1</v>
          </cell>
          <cell r="C39" t="str">
            <v>Template de desconto FLAT bundle - Fixo - Varejo - Ganho Tributário Cross</v>
          </cell>
          <cell r="D39">
            <v>0.47249999999999998</v>
          </cell>
          <cell r="E39" t="str">
            <v>MKT-1-9825666758</v>
          </cell>
        </row>
        <row r="40">
          <cell r="A40" t="str">
            <v>Oi Total Fixo + Banda Larga 10.4066Template de desconto FLAT bundle - Fixo - Varejo - Ganho Tributário Cross</v>
          </cell>
          <cell r="B40" t="str">
            <v>Oi Total Fixo + Banda Larga 1</v>
          </cell>
          <cell r="C40" t="str">
            <v>Template de desconto FLAT bundle - Fixo - Varejo - Ganho Tributário Cross</v>
          </cell>
          <cell r="D40">
            <v>0.40659999999999996</v>
          </cell>
          <cell r="E40" t="str">
            <v>MKT-1-9825666959</v>
          </cell>
        </row>
        <row r="41">
          <cell r="A41" t="str">
            <v>Oi Total Fixo + Banda Larga 20.4725Template de desconto FLAT bundle - Fixo - Varejo - Ganho Tributário Cross</v>
          </cell>
          <cell r="B41" t="str">
            <v>Oi Total Fixo + Banda Larga 2</v>
          </cell>
          <cell r="C41" t="str">
            <v>Template de desconto FLAT bundle - Fixo - Varejo - Ganho Tributário Cross</v>
          </cell>
          <cell r="D41">
            <v>0.47249999999999998</v>
          </cell>
          <cell r="E41" t="str">
            <v>MKT-1-9825684160</v>
          </cell>
        </row>
        <row r="42">
          <cell r="A42" t="str">
            <v>Oi Total Fixo + Banda Larga 20.4066Template de desconto FLAT bundle - Fixo - Varejo - Ganho Tributário Cross</v>
          </cell>
          <cell r="B42" t="str">
            <v>Oi Total Fixo + Banda Larga 2</v>
          </cell>
          <cell r="C42" t="str">
            <v>Template de desconto FLAT bundle - Fixo - Varejo - Ganho Tributário Cross</v>
          </cell>
          <cell r="D42">
            <v>0.40659999999999996</v>
          </cell>
          <cell r="E42" t="str">
            <v>MKT-1-9825684361</v>
          </cell>
        </row>
        <row r="43">
          <cell r="A43" t="str">
            <v>Oi Total Fixo + Banda Larga 30.4725Template de desconto FLAT bundle - Fixo - Varejo - Ganho Tributário Cross</v>
          </cell>
          <cell r="B43" t="str">
            <v>Oi Total Fixo + Banda Larga 3</v>
          </cell>
          <cell r="C43" t="str">
            <v>Template de desconto FLAT bundle - Fixo - Varejo - Ganho Tributário Cross</v>
          </cell>
          <cell r="D43">
            <v>0.47249999999999998</v>
          </cell>
          <cell r="E43" t="str">
            <v>MKT-1-9825684562</v>
          </cell>
        </row>
        <row r="44">
          <cell r="A44" t="str">
            <v>Oi Total Fixo + Banda Larga 30.4066Template de desconto FLAT bundle - Fixo - Varejo - Ganho Tributário Cross</v>
          </cell>
          <cell r="B44" t="str">
            <v>Oi Total Fixo + Banda Larga 3</v>
          </cell>
          <cell r="C44" t="str">
            <v>Template de desconto FLAT bundle - Fixo - Varejo - Ganho Tributário Cross</v>
          </cell>
          <cell r="D44">
            <v>0.40659999999999996</v>
          </cell>
          <cell r="E44" t="str">
            <v>MKT-1-9825684803</v>
          </cell>
        </row>
        <row r="45">
          <cell r="A45" t="str">
            <v>Oi Total Fixo + Banda Larga + TV 10.3393Template de desconto FLAT bundle - Fixo - Varejo - Ganho Tributário Cross</v>
          </cell>
          <cell r="B45" t="str">
            <v>Plano Oi Convergente Low</v>
          </cell>
          <cell r="C45" t="str">
            <v>Template de desconto FLAT bundle - Fixo - Varejo - Ganho Tributário Cross</v>
          </cell>
          <cell r="D45">
            <v>0.33929999999999999</v>
          </cell>
          <cell r="E45" t="str">
            <v>MKT-1-9825718484</v>
          </cell>
        </row>
        <row r="46">
          <cell r="A46" t="str">
            <v>Oi Total Fixo + Banda Larga + TV 20.3393Template de desconto FLAT bundle - Fixo - Varejo - Ganho Tributário Cross</v>
          </cell>
          <cell r="B46" t="str">
            <v>Plano Oi Convergente Medium</v>
          </cell>
          <cell r="C46" t="str">
            <v>Template de desconto FLAT bundle - Fixo - Varejo - Ganho Tributário Cross</v>
          </cell>
          <cell r="D46">
            <v>0.33929999999999999</v>
          </cell>
          <cell r="E46" t="str">
            <v>MKT-1-9825718835</v>
          </cell>
        </row>
        <row r="47">
          <cell r="A47" t="str">
            <v>Oi Total Fixo + Banda Larga + TV 30.3393Template de desconto FLAT bundle - Fixo - Varejo - Ganho Tributário Cross</v>
          </cell>
          <cell r="B47" t="str">
            <v>Plano Oi Convergente High</v>
          </cell>
          <cell r="C47" t="str">
            <v>Template de desconto FLAT bundle - Fixo - Varejo - Ganho Tributário Cross</v>
          </cell>
          <cell r="D47">
            <v>0.33929999999999999</v>
          </cell>
          <cell r="E47" t="str">
            <v>MKT-1-9825728196</v>
          </cell>
        </row>
        <row r="48">
          <cell r="A48" t="str">
            <v>Oi Total Fixo + Banda Larga + TV 10.2734Template de desconto FLAT bundle - Fixo - Varejo - Ganho Tributário Cross</v>
          </cell>
          <cell r="B48" t="str">
            <v>Plano Oi Convergente Low</v>
          </cell>
          <cell r="C48" t="str">
            <v>Template de desconto FLAT bundle - Fixo - Varejo - Ganho Tributário Cross</v>
          </cell>
          <cell r="D48">
            <v>0.27339999999999998</v>
          </cell>
          <cell r="E48" t="str">
            <v>MKT-1-9825728397</v>
          </cell>
        </row>
        <row r="49">
          <cell r="A49" t="str">
            <v>Oi Total Fixo + Banda Larga + TV 20.2734Template de desconto FLAT bundle - Fixo - Varejo - Ganho Tributário Cross</v>
          </cell>
          <cell r="B49" t="str">
            <v>Plano Oi Convergente Medium</v>
          </cell>
          <cell r="C49" t="str">
            <v>Template de desconto FLAT bundle - Fixo - Varejo - Ganho Tributário Cross</v>
          </cell>
          <cell r="D49">
            <v>0.27339999999999998</v>
          </cell>
          <cell r="E49" t="str">
            <v>MKT-1-9825728598</v>
          </cell>
        </row>
        <row r="50">
          <cell r="A50" t="str">
            <v>Oi Total Fixo + Banda Larga + TV 30.2734Template de desconto FLAT bundle - Fixo - Varejo - Ganho Tributário Cross</v>
          </cell>
          <cell r="B50" t="str">
            <v>Plano Oi Convergente High</v>
          </cell>
          <cell r="C50" t="str">
            <v>Template de desconto FLAT bundle - Fixo - Varejo - Ganho Tributário Cross</v>
          </cell>
          <cell r="D50">
            <v>0.27339999999999998</v>
          </cell>
          <cell r="E50" t="str">
            <v>MKT-1-9825728869</v>
          </cell>
        </row>
        <row r="51">
          <cell r="A51" t="str">
            <v>Oi Total Fixo + Banda Larga + TV 10.1429Template de desconto FLAT bundle - Fixo - Varejo - Ganho Tributário Cross</v>
          </cell>
          <cell r="B51" t="str">
            <v>Plano Oi Convergente Low</v>
          </cell>
          <cell r="C51" t="str">
            <v>Template de desconto FLAT bundle - Fixo - Varejo - Ganho Tributário Cross</v>
          </cell>
          <cell r="D51">
            <v>0.1429</v>
          </cell>
          <cell r="E51" t="str">
            <v>MKT-1-9825765440</v>
          </cell>
        </row>
        <row r="52">
          <cell r="A52" t="str">
            <v>Oi Total Fixo + Banda Larga + TV 20.1429Template de desconto FLAT bundle - Fixo - Varejo - Ganho Tributário Cross</v>
          </cell>
          <cell r="B52" t="str">
            <v>Plano Oi Convergente Medium</v>
          </cell>
          <cell r="C52" t="str">
            <v>Template de desconto FLAT bundle - Fixo - Varejo - Ganho Tributário Cross</v>
          </cell>
          <cell r="D52">
            <v>0.1429</v>
          </cell>
          <cell r="E52" t="str">
            <v>MKT-1-9825765881</v>
          </cell>
        </row>
        <row r="53">
          <cell r="A53" t="str">
            <v>Oi Total Fixo + Banda Larga + TV 30.1429Template de desconto FLAT bundle - Fixo - Varejo - Ganho Tributário Cross</v>
          </cell>
          <cell r="B53" t="str">
            <v>Plano Oi Convergente High</v>
          </cell>
          <cell r="C53" t="str">
            <v>Template de desconto FLAT bundle - Fixo - Varejo - Ganho Tributário Cross</v>
          </cell>
          <cell r="D53">
            <v>0.1429</v>
          </cell>
          <cell r="E53" t="str">
            <v>MKT-1-9825766082</v>
          </cell>
        </row>
        <row r="54">
          <cell r="A54" t="str">
            <v>Oi Total Fixo + Banda Larga + TV 10.0771Template de desconto FLAT bundle - Fixo - Varejo - Ganho Tributário Cross</v>
          </cell>
          <cell r="B54" t="str">
            <v>Plano Oi Convergente Low</v>
          </cell>
          <cell r="C54" t="str">
            <v>Template de desconto FLAT bundle - Fixo - Varejo - Ganho Tributário Cross</v>
          </cell>
          <cell r="D54">
            <v>7.7100000000000002E-2</v>
          </cell>
          <cell r="E54" t="str">
            <v>MKT-1-9825771383</v>
          </cell>
        </row>
        <row r="55">
          <cell r="A55" t="str">
            <v>Oi Total Fixo + Banda Larga + TV 20.0771Template de desconto FLAT bundle - Fixo - Varejo - Ganho Tributário Cross</v>
          </cell>
          <cell r="B55" t="str">
            <v>Plano Oi Convergente Medium</v>
          </cell>
          <cell r="C55" t="str">
            <v>Template de desconto FLAT bundle - Fixo - Varejo - Ganho Tributário Cross</v>
          </cell>
          <cell r="D55">
            <v>7.7100000000000002E-2</v>
          </cell>
          <cell r="E55" t="str">
            <v>MKT-1-9825771744</v>
          </cell>
        </row>
        <row r="56">
          <cell r="A56" t="str">
            <v>Oi Total Fixo + Banda Larga + TV 30.0771Template de desconto FLAT bundle - Fixo - Varejo - Ganho Tributário Cross</v>
          </cell>
          <cell r="B56" t="str">
            <v>Plano Oi Convergente High</v>
          </cell>
          <cell r="C56" t="str">
            <v>Template de desconto FLAT bundle - Fixo - Varejo - Ganho Tributário Cross</v>
          </cell>
          <cell r="D56">
            <v>7.7100000000000002E-2</v>
          </cell>
          <cell r="E56" t="str">
            <v>MKT-1-9825772095</v>
          </cell>
        </row>
        <row r="57">
          <cell r="A57" t="str">
            <v>Oi Total Fixo +  TV 10.2089Template de desconto FLAT bundle - Fixo - Varejo - Ganho Tributário Cross</v>
          </cell>
          <cell r="B57" t="str">
            <v>Plano Oi Internet Total Low</v>
          </cell>
          <cell r="C57" t="str">
            <v>Template de desconto FLAT bundle - Fixo - Varejo - Ganho Tributário Cross</v>
          </cell>
          <cell r="D57">
            <v>0.2089</v>
          </cell>
          <cell r="E57" t="str">
            <v>MKT-1-9825781376</v>
          </cell>
        </row>
        <row r="58">
          <cell r="A58" t="str">
            <v>Oi Total Fixo +  TV 20.2089Template de desconto FLAT bundle - Fixo - Varejo - Ganho Tributário Cross</v>
          </cell>
          <cell r="B58" t="str">
            <v>Plano Oi Internet Total Medium</v>
          </cell>
          <cell r="C58" t="str">
            <v>Template de desconto FLAT bundle - Fixo - Varejo - Ganho Tributário Cross</v>
          </cell>
          <cell r="D58">
            <v>0.2089</v>
          </cell>
          <cell r="E58" t="str">
            <v>MKT-1-9825781597</v>
          </cell>
        </row>
        <row r="59">
          <cell r="A59" t="str">
            <v>Oi Total Fixo +  TV 30.2089Template de desconto FLAT bundle - Fixo - Varejo - Ganho Tributário Cross</v>
          </cell>
          <cell r="B59" t="str">
            <v>Plano Oi Internet Total High</v>
          </cell>
          <cell r="C59" t="str">
            <v>Template de desconto FLAT bundle - Fixo - Varejo - Ganho Tributário Cross</v>
          </cell>
          <cell r="D59">
            <v>0.2089</v>
          </cell>
          <cell r="E59" t="str">
            <v>MKT-1-9825781798</v>
          </cell>
        </row>
        <row r="60">
          <cell r="A60" t="str">
            <v>Oi Total Fixo +  TV 20.4067Template de desconto FLAT bundle - Fixo - Varejo - Ganho Tributário Cross</v>
          </cell>
          <cell r="B60" t="str">
            <v>Plano Oi Internet Total Medium</v>
          </cell>
          <cell r="C60" t="str">
            <v>Template de desconto FLAT bundle - Fixo - Varejo - Ganho Tributário Cross</v>
          </cell>
          <cell r="D60">
            <v>0.40670000000000001</v>
          </cell>
          <cell r="E60" t="str">
            <v>MKT-1-9825781999</v>
          </cell>
        </row>
        <row r="61">
          <cell r="A61" t="str">
            <v>Oi Total Fixo +  TV 30.4067Template de desconto FLAT bundle - Fixo - Varejo - Ganho Tributário Cross</v>
          </cell>
          <cell r="B61" t="str">
            <v>Plano Oi Internet Total High</v>
          </cell>
          <cell r="C61" t="str">
            <v>Template de desconto FLAT bundle - Fixo - Varejo - Ganho Tributário Cross</v>
          </cell>
          <cell r="D61">
            <v>0.40670000000000001</v>
          </cell>
          <cell r="E61" t="str">
            <v>MKT-1-9825789200</v>
          </cell>
        </row>
        <row r="62">
          <cell r="A62" t="str">
            <v>Oi Total Fixo +  TV 20.5386Template de desconto FLAT bundle - Fixo - Varejo - Ganho Tributário Cross</v>
          </cell>
          <cell r="B62" t="str">
            <v>Plano Oi Internet Total Medium</v>
          </cell>
          <cell r="C62" t="str">
            <v>Template de desconto FLAT bundle - Fixo - Varejo - Ganho Tributário Cross</v>
          </cell>
          <cell r="D62">
            <v>0.53859999999999997</v>
          </cell>
          <cell r="E62" t="str">
            <v>MKT-1-9825789661</v>
          </cell>
        </row>
        <row r="63">
          <cell r="A63" t="str">
            <v>Oi Total Fixo +  TV 30.5386Template de desconto FLAT bundle - Fixo - Varejo - Ganho Tributário Cross</v>
          </cell>
          <cell r="B63" t="str">
            <v>Plano Oi Internet Total High</v>
          </cell>
          <cell r="C63" t="str">
            <v>Template de desconto FLAT bundle - Fixo - Varejo - Ganho Tributário Cross</v>
          </cell>
          <cell r="D63">
            <v>0.53859999999999997</v>
          </cell>
          <cell r="E63" t="str">
            <v>MKT-1-9825789862</v>
          </cell>
        </row>
        <row r="64">
          <cell r="A64" t="str">
            <v>Oi Total Fixo + Banda Larga + TV 10.2089Template de desconto FLAT bundle - Fixo - Varejo - Ganho Tributário Cross</v>
          </cell>
          <cell r="B64" t="str">
            <v>Plano Oi Convergente Low</v>
          </cell>
          <cell r="C64" t="str">
            <v>Template de desconto FLAT bundle - Fixo - Varejo - Ganho Tributário Cross</v>
          </cell>
          <cell r="D64">
            <v>0.2089</v>
          </cell>
          <cell r="E64" t="str">
            <v>MKT-1-9825798123</v>
          </cell>
        </row>
        <row r="65">
          <cell r="A65" t="str">
            <v>Oi Total Fixo + Banda Larga + TV 20.2089Template de desconto FLAT bundle - Fixo - Varejo - Ganho Tributário Cross</v>
          </cell>
          <cell r="B65" t="str">
            <v>Plano Oi Convergente Medium</v>
          </cell>
          <cell r="C65" t="str">
            <v>Template de desconto FLAT bundle - Fixo - Varejo - Ganho Tributário Cross</v>
          </cell>
          <cell r="D65">
            <v>0.2089</v>
          </cell>
          <cell r="E65" t="str">
            <v>MKT-1-9825798454</v>
          </cell>
        </row>
        <row r="66">
          <cell r="A66" t="str">
            <v>Oi Total Fixo + Banda Larga + TV 30.2089Template de desconto FLAT bundle - Fixo - Varejo - Ganho Tributário Cross</v>
          </cell>
          <cell r="B66" t="str">
            <v>Plano Oi Convergente High</v>
          </cell>
          <cell r="C66" t="str">
            <v>Template de desconto FLAT bundle - Fixo - Varejo - Ganho Tributário Cross</v>
          </cell>
          <cell r="D66">
            <v>0.2089</v>
          </cell>
          <cell r="E66" t="str">
            <v>MKT-1-9825798895</v>
          </cell>
        </row>
        <row r="67">
          <cell r="A67" t="str">
            <v>Oi Total Fixo + Banda Larga + TV 20.4067Template de desconto FLAT bundle - Fixo - Varejo - Ganho Tributário Cross</v>
          </cell>
          <cell r="B67" t="str">
            <v>Plano Oi Convergente Medium</v>
          </cell>
          <cell r="C67" t="str">
            <v>Template de desconto FLAT bundle - Fixo - Varejo - Ganho Tributário Cross</v>
          </cell>
          <cell r="D67">
            <v>0.40670000000000001</v>
          </cell>
          <cell r="E67" t="str">
            <v>MKT-1-9825806296</v>
          </cell>
        </row>
        <row r="68">
          <cell r="A68" t="str">
            <v>Oi Total Fixo + Banda Larga + TV 30.4067Template de desconto FLAT bundle - Fixo - Varejo - Ganho Tributário Cross</v>
          </cell>
          <cell r="B68" t="str">
            <v>Plano Oi Convergente High</v>
          </cell>
          <cell r="C68" t="str">
            <v>Template de desconto FLAT bundle - Fixo - Varejo - Ganho Tributário Cross</v>
          </cell>
          <cell r="D68">
            <v>0.40670000000000001</v>
          </cell>
          <cell r="E68" t="str">
            <v>MKT-1-9825806677</v>
          </cell>
        </row>
        <row r="69">
          <cell r="A69" t="str">
            <v>Oi Total Fixo + Banda Larga + TV 20.5386Template de desconto FLAT bundle - Fixo - Varejo - Ganho Tributário Cross</v>
          </cell>
          <cell r="B69" t="str">
            <v>Plano Oi Convergente Medium</v>
          </cell>
          <cell r="C69" t="str">
            <v>Template de desconto FLAT bundle - Fixo - Varejo - Ganho Tributário Cross</v>
          </cell>
          <cell r="D69">
            <v>0.53859999999999997</v>
          </cell>
          <cell r="E69" t="str">
            <v>MKT-1-9825806968</v>
          </cell>
        </row>
        <row r="70">
          <cell r="A70" t="str">
            <v>Oi Total Fixo + Banda Larga + TV 30.5386Template de desconto FLAT bundle - Fixo - Varejo - Ganho Tributário Cross</v>
          </cell>
          <cell r="B70" t="str">
            <v>Plano Oi Convergente High</v>
          </cell>
          <cell r="C70" t="str">
            <v>Template de desconto FLAT bundle - Fixo - Varejo - Ganho Tributário Cross</v>
          </cell>
          <cell r="D70">
            <v>0.53859999999999997</v>
          </cell>
          <cell r="E70" t="str">
            <v>MKT-1-9825816349</v>
          </cell>
        </row>
        <row r="71">
          <cell r="A71" t="str">
            <v>Oi Total Fixo + Pós 100 + Banda Larga0.2353Template de desconto FLAT bundle - Fixo - Varejo - Ganho Tributário Cross</v>
          </cell>
          <cell r="B71" t="str">
            <v>Plano Oi Completo Small</v>
          </cell>
          <cell r="C71" t="str">
            <v>Template de desconto FLAT bundle - Fixo - Varejo - Ganho Tributário Cross</v>
          </cell>
          <cell r="D71">
            <v>0.23530000000000001</v>
          </cell>
          <cell r="E71" t="str">
            <v>MKT-1-9825816730</v>
          </cell>
        </row>
        <row r="72">
          <cell r="A72" t="str">
            <v>Oi Total Fixo + Pós 250 + Banda Larga0.2353Template de desconto FLAT bundle - Fixo - Varejo - Ganho Tributário Cross</v>
          </cell>
          <cell r="B72" t="str">
            <v>Plano Oi Completo Medium</v>
          </cell>
          <cell r="C72" t="str">
            <v>Template de desconto FLAT bundle - Fixo - Varejo - Ganho Tributário Cross</v>
          </cell>
          <cell r="D72">
            <v>0.23530000000000001</v>
          </cell>
          <cell r="E72" t="str">
            <v>MKT-1-9825819111</v>
          </cell>
        </row>
        <row r="73">
          <cell r="A73" t="str">
            <v>Oi Total Fixo + Pós Conectado 500 + Banda Larga0.2353Template de desconto FLAT bundle - Fixo - Varejo - Ganho Tributário Cross</v>
          </cell>
          <cell r="B73" t="str">
            <v>Plano Oi Completo 500</v>
          </cell>
          <cell r="C73" t="str">
            <v>Template de desconto FLAT bundle - Fixo - Varejo - Ganho Tributário Cross</v>
          </cell>
          <cell r="D73">
            <v>0.23530000000000001</v>
          </cell>
          <cell r="E73" t="str">
            <v>MKT-1-9825819402</v>
          </cell>
        </row>
        <row r="74">
          <cell r="A74" t="str">
            <v>Oi Total Fixo + Pós Conectado 1.000 + Banda Larga0.2353Template de desconto FLAT bundle - Fixo - Varejo - Ganho Tributário Cross</v>
          </cell>
          <cell r="B74" t="str">
            <v>Plano Oi Completo 1.000</v>
          </cell>
          <cell r="C74" t="str">
            <v>Template de desconto FLAT bundle - Fixo - Varejo - Ganho Tributário Cross</v>
          </cell>
          <cell r="D74">
            <v>0.23530000000000001</v>
          </cell>
          <cell r="E74" t="str">
            <v>MKT-1-9825819623</v>
          </cell>
        </row>
        <row r="75">
          <cell r="A75" t="str">
            <v>Oi Total Fixo + Pós Conectado Mais + Banda Larga0.2353Template de desconto FLAT bundle - Fixo - Varejo - Ganho Tributário Cross</v>
          </cell>
          <cell r="B75" t="str">
            <v>Plano Oi Completo Mais</v>
          </cell>
          <cell r="C75" t="str">
            <v>Template de desconto FLAT bundle - Fixo - Varejo - Ganho Tributário Cross</v>
          </cell>
          <cell r="D75">
            <v>0.23530000000000001</v>
          </cell>
          <cell r="E75" t="str">
            <v>MKT-1-9825819854</v>
          </cell>
        </row>
        <row r="76">
          <cell r="A76" t="str">
            <v>Oi Total Fixo + Pós 500 + Banda Larga0.2353Template de desconto FLAT bundle - Fixo - Varejo - Ganho Tributário Cross</v>
          </cell>
          <cell r="B76" t="str">
            <v>Plano Oi Completo Large</v>
          </cell>
          <cell r="C76" t="str">
            <v>Template de desconto FLAT bundle - Fixo - Varejo - Ganho Tributário Cross</v>
          </cell>
          <cell r="D76">
            <v>0.23530000000000001</v>
          </cell>
          <cell r="E76" t="str">
            <v>MKT-1-9825820075</v>
          </cell>
        </row>
        <row r="77">
          <cell r="A77" t="e">
            <v>#N/A</v>
          </cell>
          <cell r="B77" t="str">
            <v>DIVERSOS</v>
          </cell>
          <cell r="C77" t="str">
            <v>Template desconto % Combate nível conta</v>
          </cell>
          <cell r="D77">
            <v>0.31900000000000001</v>
          </cell>
          <cell r="E77" t="str">
            <v>MKT-1-9825406035</v>
          </cell>
        </row>
        <row r="78">
          <cell r="A78" t="e">
            <v>#N/A</v>
          </cell>
          <cell r="B78" t="str">
            <v>DIVERSOS</v>
          </cell>
          <cell r="C78" t="str">
            <v>Template desconto % Sexy Hot nível conta</v>
          </cell>
          <cell r="D78">
            <v>9.1799999999999993E-2</v>
          </cell>
          <cell r="E78" t="str">
            <v>MKT-1-9825544125</v>
          </cell>
        </row>
        <row r="79">
          <cell r="A79" t="e">
            <v>#N/A</v>
          </cell>
          <cell r="B79" t="str">
            <v>DIVERSOS</v>
          </cell>
          <cell r="C79" t="str">
            <v>Template desconto % Playboy nível conta</v>
          </cell>
          <cell r="D79">
            <v>9.1799999999999993E-2</v>
          </cell>
          <cell r="E79" t="str">
            <v>MKT-1-9825544215</v>
          </cell>
        </row>
        <row r="80">
          <cell r="A80" t="e">
            <v>#N/A</v>
          </cell>
          <cell r="B80" t="str">
            <v>DIVERSOS</v>
          </cell>
          <cell r="C80" t="str">
            <v>Template desconto % Sexy Hot + Playboy nível conta</v>
          </cell>
          <cell r="D80">
            <v>9.1799999999999993E-2</v>
          </cell>
          <cell r="E80" t="str">
            <v>MKT-1-9825544305</v>
          </cell>
        </row>
        <row r="81">
          <cell r="A81" t="e">
            <v>#N/A</v>
          </cell>
          <cell r="B81" t="str">
            <v>DIVERSOS</v>
          </cell>
          <cell r="C81" t="str">
            <v>Template desconto % SexPrivê nível conta</v>
          </cell>
          <cell r="D81">
            <v>9.1499999999999998E-2</v>
          </cell>
          <cell r="E81" t="str">
            <v>MKT-1-9825544400</v>
          </cell>
        </row>
        <row r="82">
          <cell r="A82" t="e">
            <v>#N/A</v>
          </cell>
          <cell r="B82" t="str">
            <v>DIVERSOS</v>
          </cell>
          <cell r="C82" t="str">
            <v>Template desconto % Étnico nível conta</v>
          </cell>
          <cell r="D82">
            <v>9.1799999999999993E-2</v>
          </cell>
          <cell r="E82" t="str">
            <v>MKT-1-9825544490</v>
          </cell>
        </row>
        <row r="83">
          <cell r="A83" t="e">
            <v>#N/A</v>
          </cell>
          <cell r="B83" t="str">
            <v>DIVERSOS</v>
          </cell>
          <cell r="C83" t="str">
            <v>Template desconto % Ponto adicional nível conta</v>
          </cell>
          <cell r="D83">
            <v>0.1673</v>
          </cell>
          <cell r="E83" t="str">
            <v>MKT-1-9825544580</v>
          </cell>
        </row>
        <row r="84">
          <cell r="A84" t="str">
            <v>Oi Conta Total Plug 10GB Downgrade0.3753Template de desconto percentual BL Móvel - Internet Total - Varejo</v>
          </cell>
          <cell r="B84" t="str">
            <v>OCT Plug 10GB Downgrade</v>
          </cell>
          <cell r="C84" t="str">
            <v>Template de desconto percentual BL Móvel - Internet Total - Varejo</v>
          </cell>
          <cell r="D84">
            <v>0.37530000000000002</v>
          </cell>
          <cell r="E84" t="str">
            <v>MKT-1-9825544670</v>
          </cell>
        </row>
        <row r="85">
          <cell r="A85" t="str">
            <v>Oi Conta Total Plug 10GB Downgrade0.649Template de desconto percentual BL Móvel - Internet Total - Varejo</v>
          </cell>
          <cell r="B85" t="str">
            <v>OCT Plug 10GB Downgrade</v>
          </cell>
          <cell r="C85" t="str">
            <v>Template de desconto percentual BL Móvel - Internet Total - Varejo</v>
          </cell>
          <cell r="D85">
            <v>0.64900000000000002</v>
          </cell>
          <cell r="E85" t="str">
            <v>MKT-1-9825544790</v>
          </cell>
        </row>
        <row r="86">
          <cell r="A86" t="str">
            <v>Oi Conta Total Plug 10GB Downgrade0.4058Template de desconto percentual BL Móvel - Internet Total - Varejo</v>
          </cell>
          <cell r="B86" t="str">
            <v>OCT Plug 10GB Downgrade</v>
          </cell>
          <cell r="C86" t="str">
            <v>Template de desconto percentual BL Móvel - Internet Total - Varejo</v>
          </cell>
          <cell r="D86">
            <v>0.40579999999999999</v>
          </cell>
          <cell r="E86" t="str">
            <v>MKT-1-9825544910</v>
          </cell>
        </row>
        <row r="87">
          <cell r="A87" t="str">
            <v>Oi Conta Total Plug 10GB Downgrade0.6099Template de desconto percentual BL Móvel - Internet Total - Varejo</v>
          </cell>
          <cell r="B87" t="str">
            <v>OCT Plug 10GB Downgrade</v>
          </cell>
          <cell r="C87" t="str">
            <v>Template de desconto percentual BL Móvel - Internet Total - Varejo</v>
          </cell>
          <cell r="D87">
            <v>0.6099</v>
          </cell>
          <cell r="E87" t="str">
            <v>MKT-1-9825545030</v>
          </cell>
        </row>
        <row r="88">
          <cell r="A88" t="str">
            <v>Oi Conta Total Plug 10GB Downgrade0.6881Template de desconto percentual BL Móvel - Internet Total - Varejo</v>
          </cell>
          <cell r="B88" t="str">
            <v>OCT Plug 10GB Downgrade</v>
          </cell>
          <cell r="C88" t="str">
            <v>Template de desconto percentual BL Móvel - Internet Total - Varejo</v>
          </cell>
          <cell r="D88">
            <v>0.68810000000000004</v>
          </cell>
          <cell r="E88" t="str">
            <v>MKT-1-9825601150</v>
          </cell>
        </row>
        <row r="89">
          <cell r="A89" t="e">
            <v>#N/A</v>
          </cell>
          <cell r="B89" t="str">
            <v>DIVERSOS</v>
          </cell>
          <cell r="C89" t="str">
            <v>Template Desc. % sobre Serviço SVA B2C</v>
          </cell>
          <cell r="D89">
            <v>0.23010000000000003</v>
          </cell>
          <cell r="E89" t="str">
            <v>MKT-1-9825601270</v>
          </cell>
        </row>
        <row r="90">
          <cell r="A90" t="e">
            <v>#N/A</v>
          </cell>
          <cell r="B90" t="str">
            <v>DIVERSOS</v>
          </cell>
          <cell r="C90" t="str">
            <v>Template Desc. % sobre Serviço SVA B2C</v>
          </cell>
          <cell r="D90">
            <v>7.1399999999999991E-2</v>
          </cell>
          <cell r="E90" t="str">
            <v>MKT-1-9825601765</v>
          </cell>
        </row>
        <row r="91">
          <cell r="A91" t="e">
            <v>#N/A</v>
          </cell>
          <cell r="B91" t="str">
            <v>DIVERSOS</v>
          </cell>
          <cell r="C91" t="str">
            <v>Template Desc. % sobre Serviço SVA B2C</v>
          </cell>
          <cell r="D91">
            <v>0.92859999999999998</v>
          </cell>
          <cell r="E91" t="str">
            <v>MKT-1-9825618260</v>
          </cell>
        </row>
        <row r="92">
          <cell r="A92" t="e">
            <v>#N/A</v>
          </cell>
          <cell r="B92" t="str">
            <v>DIVERSOS</v>
          </cell>
          <cell r="C92" t="str">
            <v>Template desconto % intra-grupo Oi Total</v>
          </cell>
          <cell r="D92">
            <v>0.28920000000000001</v>
          </cell>
          <cell r="E92" t="str">
            <v>MKT-1-9825618761</v>
          </cell>
        </row>
        <row r="93">
          <cell r="A93" t="str">
            <v>Oi Total Fixo + Banda Larga 10.1778Template de desconto percentual Bundle - Velox XDSL - Varejo</v>
          </cell>
          <cell r="B93" t="str">
            <v>Oi Total Fixo + Banda Larga 1</v>
          </cell>
          <cell r="C93" t="str">
            <v>Template de desconto percentual Bundle - Velox XDSL - Varejo</v>
          </cell>
          <cell r="D93">
            <v>0.17780000000000001</v>
          </cell>
          <cell r="E93" t="str">
            <v>MKT-1-9825561921</v>
          </cell>
        </row>
        <row r="94">
          <cell r="A94" t="str">
            <v>Oi Total Fixo + Banda Larga 20.1778Template de desconto percentual Bundle - Velox XDSL - Varejo</v>
          </cell>
          <cell r="B94" t="str">
            <v>Oi Total Fixo + Banda Larga 2</v>
          </cell>
          <cell r="C94" t="str">
            <v>Template de desconto percentual Bundle - Velox XDSL - Varejo</v>
          </cell>
          <cell r="D94">
            <v>0.17780000000000001</v>
          </cell>
          <cell r="E94" t="str">
            <v>MKT-1-9825605232</v>
          </cell>
        </row>
        <row r="95">
          <cell r="A95" t="str">
            <v>Oi Total Fixo + Banda Larga 30.1778Template de desconto percentual Bundle - Velox XDSL - Varejo</v>
          </cell>
          <cell r="B95" t="str">
            <v>Oi Total Fixo + Banda Larga 3</v>
          </cell>
          <cell r="C95" t="str">
            <v>Template de desconto percentual Bundle - Velox XDSL - Varejo</v>
          </cell>
          <cell r="D95">
            <v>0.17780000000000001</v>
          </cell>
          <cell r="E95" t="str">
            <v>MKT-1-9825605594</v>
          </cell>
        </row>
        <row r="96">
          <cell r="A96" t="str">
            <v>Oi Total Fixo + Banda Larga 10.1334Template de desconto percentual Bundle - Velox XDSL - Varejo</v>
          </cell>
          <cell r="B96" t="str">
            <v>Oi Total Fixo + Banda Larga 1</v>
          </cell>
          <cell r="C96" t="str">
            <v>Template de desconto percentual Bundle - Velox XDSL - Varejo</v>
          </cell>
          <cell r="D96">
            <v>0.13339999999999999</v>
          </cell>
          <cell r="E96" t="str">
            <v>MKT-1-9825605798</v>
          </cell>
        </row>
        <row r="97">
          <cell r="A97" t="str">
            <v>Oi Total Fixo + Banda Larga 20.1334Template de desconto percentual Bundle - Velox XDSL - Varejo</v>
          </cell>
          <cell r="B97" t="str">
            <v>Oi Total Fixo + Banda Larga 2</v>
          </cell>
          <cell r="C97" t="str">
            <v>Template de desconto percentual Bundle - Velox XDSL - Varejo</v>
          </cell>
          <cell r="D97">
            <v>0.13339999999999999</v>
          </cell>
          <cell r="E97" t="str">
            <v>MKT-1-9825629192</v>
          </cell>
        </row>
        <row r="98">
          <cell r="A98" t="str">
            <v>Oi Total Fixo + Banda Larga 30.1334Template de desconto percentual Bundle - Velox XDSL - Varejo</v>
          </cell>
          <cell r="B98" t="str">
            <v>Oi Total Fixo + Banda Larga 3</v>
          </cell>
          <cell r="C98" t="str">
            <v>Template de desconto percentual Bundle - Velox XDSL - Varejo</v>
          </cell>
          <cell r="D98">
            <v>0.13339999999999999</v>
          </cell>
          <cell r="E98" t="str">
            <v>MKT-1-9825629588</v>
          </cell>
        </row>
        <row r="99">
          <cell r="A99" t="str">
            <v>Oi Total Fixo + Banda Larga 10.1512Template de desconto percentual Bundle - Velox XDSL - Varejo</v>
          </cell>
          <cell r="B99" t="str">
            <v>Oi Total Fixo + Banda Larga 1</v>
          </cell>
          <cell r="C99" t="str">
            <v>Template de desconto percentual Bundle - Velox XDSL - Varejo</v>
          </cell>
          <cell r="D99">
            <v>0.1512</v>
          </cell>
          <cell r="E99" t="str">
            <v>MKT-1-9825629732</v>
          </cell>
        </row>
        <row r="100">
          <cell r="A100" t="str">
            <v>Oi Total Fixo + Banda Larga 20.1512Template de desconto percentual Bundle - Velox XDSL - Varejo</v>
          </cell>
          <cell r="B100" t="str">
            <v>Oi Total Fixo + Banda Larga 2</v>
          </cell>
          <cell r="C100" t="str">
            <v>Template de desconto percentual Bundle - Velox XDSL - Varejo</v>
          </cell>
          <cell r="D100">
            <v>0.1512</v>
          </cell>
          <cell r="E100" t="str">
            <v>MKT-1-9825629920</v>
          </cell>
        </row>
        <row r="101">
          <cell r="A101" t="str">
            <v>Oi Total Fixo + Banda Larga 30.1512Template de desconto percentual Bundle - Velox XDSL - Varejo</v>
          </cell>
          <cell r="B101" t="str">
            <v>Oi Total Fixo + Banda Larga 3</v>
          </cell>
          <cell r="C101" t="str">
            <v>Template de desconto percentual Bundle - Velox XDSL - Varejo</v>
          </cell>
          <cell r="D101">
            <v>0.1512</v>
          </cell>
          <cell r="E101" t="str">
            <v>MKT-1-9825629826</v>
          </cell>
        </row>
        <row r="102">
          <cell r="A102" t="str">
            <v>Oi Total Fixo + Pós 50 + Banda Larga0.1422Template de desconto percentual Bundle - Velox XDSL - Varejo</v>
          </cell>
          <cell r="B102" t="str">
            <v>Plano Oi Completo XSmall</v>
          </cell>
          <cell r="C102" t="str">
            <v>Template de desconto percentual Bundle - Velox XDSL - Varejo</v>
          </cell>
          <cell r="D102">
            <v>0.14219999999999999</v>
          </cell>
          <cell r="E102" t="str">
            <v>MKT-1-9825630022</v>
          </cell>
        </row>
        <row r="103">
          <cell r="A103" t="str">
            <v>Oi Total Fixo + Pós Conectado 500 + Banda Larga0.1422Template de desconto percentual Bundle - Velox XDSL - Varejo</v>
          </cell>
          <cell r="B103" t="str">
            <v>Plano Oi Completo 500</v>
          </cell>
          <cell r="C103" t="str">
            <v>Template de desconto percentual Bundle - Velox XDSL - Varejo</v>
          </cell>
          <cell r="D103">
            <v>0.14219999999999999</v>
          </cell>
          <cell r="E103" t="str">
            <v>MKT-1-9825691118</v>
          </cell>
        </row>
        <row r="104">
          <cell r="A104" t="str">
            <v>Oi Total Fixo + Pós 100 + Banda Larga0.1422Template de desconto percentual Bundle - Velox XDSL - Varejo</v>
          </cell>
          <cell r="B104" t="str">
            <v>Plano Oi Completo Small</v>
          </cell>
          <cell r="C104" t="str">
            <v>Template de desconto percentual Bundle - Velox XDSL - Varejo</v>
          </cell>
          <cell r="D104">
            <v>0.14219999999999999</v>
          </cell>
          <cell r="E104" t="str">
            <v>MKT-1-9825691220</v>
          </cell>
        </row>
        <row r="105">
          <cell r="A105" t="str">
            <v>Oi Total Fixo + Pós Conectado 1.000 + Banda Larga0.1422Template de desconto percentual Bundle - Velox XDSL - Varejo</v>
          </cell>
          <cell r="B105" t="str">
            <v>Plano Oi Completo 1.000</v>
          </cell>
          <cell r="C105" t="str">
            <v>Template de desconto percentual Bundle - Velox XDSL - Varejo</v>
          </cell>
          <cell r="D105">
            <v>0.14219999999999999</v>
          </cell>
          <cell r="E105" t="str">
            <v>MKT-1-9825691316</v>
          </cell>
        </row>
        <row r="106">
          <cell r="A106" t="str">
            <v>Oi Total Fixo + Pós Conectado Mais + Banda Larga0.1422Template de desconto percentual Bundle - Velox XDSL - Varejo</v>
          </cell>
          <cell r="B106" t="str">
            <v>Plano Oi Completo Mais</v>
          </cell>
          <cell r="C106" t="str">
            <v>Template de desconto percentual Bundle - Velox XDSL - Varejo</v>
          </cell>
          <cell r="D106">
            <v>0.14219999999999999</v>
          </cell>
          <cell r="E106" t="str">
            <v>MKT-1-9825691410</v>
          </cell>
        </row>
        <row r="107">
          <cell r="A107" t="str">
            <v>Oi Total Fixo + Pós 50 + Banda Larga0.1067Template de desconto percentual Bundle - Velox XDSL - Varejo</v>
          </cell>
          <cell r="B107" t="str">
            <v>Plano Oi Completo XSmall</v>
          </cell>
          <cell r="C107" t="str">
            <v>Template de desconto percentual Bundle - Velox XDSL - Varejo</v>
          </cell>
          <cell r="D107">
            <v>0.1067</v>
          </cell>
          <cell r="E107" t="str">
            <v>MKT-1-9825840461</v>
          </cell>
        </row>
        <row r="108">
          <cell r="A108" t="str">
            <v>Oi Total Fixo + Pós Conectado 500 + Banda Larga0.1067Template de desconto percentual Bundle - Velox XDSL - Varejo</v>
          </cell>
          <cell r="B108" t="str">
            <v>Plano Oi Completo 500</v>
          </cell>
          <cell r="C108" t="str">
            <v>Template de desconto percentual Bundle - Velox XDSL - Varejo</v>
          </cell>
          <cell r="D108">
            <v>0.1067</v>
          </cell>
          <cell r="E108" t="str">
            <v>MKT-1-9825840645</v>
          </cell>
        </row>
        <row r="109">
          <cell r="A109" t="str">
            <v>Oi Total Fixo + Pós 100 + Banda Larga0.1067Template de desconto percentual Bundle - Velox XDSL - Varejo</v>
          </cell>
          <cell r="B109" t="str">
            <v>Plano Oi Completo Small</v>
          </cell>
          <cell r="C109" t="str">
            <v>Template de desconto percentual Bundle - Velox XDSL - Varejo</v>
          </cell>
          <cell r="D109">
            <v>0.1067</v>
          </cell>
          <cell r="E109" t="str">
            <v>MKT-1-9825961399</v>
          </cell>
        </row>
        <row r="110">
          <cell r="A110" t="str">
            <v>Oi Total Fixo + Pós Conectado 1.000 + Banda Larga0.1067Template de desconto percentual Bundle - Velox XDSL - Varejo</v>
          </cell>
          <cell r="B110" t="str">
            <v>Plano Oi Completo 1.000</v>
          </cell>
          <cell r="C110" t="str">
            <v>Template de desconto percentual Bundle - Velox XDSL - Varejo</v>
          </cell>
          <cell r="D110">
            <v>0.1067</v>
          </cell>
          <cell r="E110" t="str">
            <v>MKT-1-9825961623</v>
          </cell>
        </row>
        <row r="111">
          <cell r="A111" t="str">
            <v>Oi Total Fixo + Pós Conectado Mais + Banda Larga0.1067Template de desconto percentual Bundle - Velox XDSL - Varejo</v>
          </cell>
          <cell r="B111" t="str">
            <v>Plano Oi Completo Mais</v>
          </cell>
          <cell r="C111" t="str">
            <v>Template de desconto percentual Bundle - Velox XDSL - Varejo</v>
          </cell>
          <cell r="D111">
            <v>0.1067</v>
          </cell>
          <cell r="E111" t="str">
            <v>MKT-1-9825988107</v>
          </cell>
        </row>
        <row r="112">
          <cell r="A112" t="str">
            <v>Oi Total Fixo + Pós 50 + Banda Larga0.1245Template de desconto percentual Bundle - Velox XDSL - Varejo</v>
          </cell>
          <cell r="B112" t="str">
            <v>Plano Oi Completo XSmall</v>
          </cell>
          <cell r="C112" t="str">
            <v>Template de desconto percentual Bundle - Velox XDSL - Varejo</v>
          </cell>
          <cell r="D112">
            <v>0.1245</v>
          </cell>
          <cell r="E112" t="str">
            <v>MKT-1-9825988991</v>
          </cell>
        </row>
        <row r="113">
          <cell r="A113" t="str">
            <v>Oi Total Fixo + Pós Conectado 500 + Banda Larga0.1245Template de desconto percentual Bundle - Velox XDSL - Varejo</v>
          </cell>
          <cell r="B113" t="str">
            <v>Plano Oi Completo 500</v>
          </cell>
          <cell r="C113" t="str">
            <v>Template de desconto percentual Bundle - Velox XDSL - Varejo</v>
          </cell>
          <cell r="D113">
            <v>0.1245</v>
          </cell>
          <cell r="E113" t="str">
            <v>MKT-1-9826014255</v>
          </cell>
        </row>
        <row r="114">
          <cell r="A114" t="str">
            <v>Oi Total Fixo + Pós 100 + Banda Larga0.1245Template de desconto percentual Bundle - Velox XDSL - Varejo</v>
          </cell>
          <cell r="B114" t="str">
            <v>Plano Oi Completo Small</v>
          </cell>
          <cell r="C114" t="str">
            <v>Template de desconto percentual Bundle - Velox XDSL - Varejo</v>
          </cell>
          <cell r="D114">
            <v>0.1245</v>
          </cell>
          <cell r="E114" t="str">
            <v>MKT-1-9826014569</v>
          </cell>
        </row>
        <row r="115">
          <cell r="A115" t="str">
            <v>Oi Total Fixo + Pós Conectado 1.000 + Banda Larga0.1245Template de desconto percentual Bundle - Velox XDSL - Varejo</v>
          </cell>
          <cell r="B115" t="str">
            <v>Plano Oi Completo 1.000</v>
          </cell>
          <cell r="C115" t="str">
            <v>Template de desconto percentual Bundle - Velox XDSL - Varejo</v>
          </cell>
          <cell r="D115">
            <v>0.1245</v>
          </cell>
          <cell r="E115" t="str">
            <v>MKT-1-9826014795</v>
          </cell>
        </row>
        <row r="116">
          <cell r="A116" t="str">
            <v>Oi Total Fixo + Pós Conectado Mais + Banda Larga0.1245Template de desconto percentual Bundle - Velox XDSL - Varejo</v>
          </cell>
          <cell r="B116" t="str">
            <v>Plano Oi Completo Mais</v>
          </cell>
          <cell r="C116" t="str">
            <v>Template de desconto percentual Bundle - Velox XDSL - Varejo</v>
          </cell>
          <cell r="D116">
            <v>0.1245</v>
          </cell>
          <cell r="E116" t="str">
            <v>MKT-1-9826014999</v>
          </cell>
        </row>
        <row r="117">
          <cell r="A117" t="str">
            <v>Oi Total Fixo + Banda Larga + TV 20.1245Template de desconto percentual Bundle - Velox XDSL - Varejo</v>
          </cell>
          <cell r="B117" t="str">
            <v>Plano Oi Convergente Medium</v>
          </cell>
          <cell r="C117" t="str">
            <v>Template de desconto percentual Bundle - Velox XDSL - Varejo</v>
          </cell>
          <cell r="D117">
            <v>0.1245</v>
          </cell>
          <cell r="E117" t="str">
            <v>MKT-1-9826046173</v>
          </cell>
        </row>
        <row r="118">
          <cell r="A118" t="str">
            <v>Oi Total Fixo + Banda Larga + TV 30.1245Template de desconto percentual Bundle - Velox XDSL - Varejo</v>
          </cell>
          <cell r="B118" t="str">
            <v>Plano Oi Convergente High</v>
          </cell>
          <cell r="C118" t="str">
            <v>Template de desconto percentual Bundle - Velox XDSL - Varejo</v>
          </cell>
          <cell r="D118">
            <v>0.1245</v>
          </cell>
          <cell r="E118" t="str">
            <v>MKT-1-9826047043</v>
          </cell>
        </row>
        <row r="119">
          <cell r="A119" t="str">
            <v>Oi Total Fixo + Pós 50 + Banda Larga0.3491Template de desconto percentual FLAT Móvel - Conta Total - Varejo - Ganho Tributário Cross</v>
          </cell>
          <cell r="B119" t="str">
            <v>Plano Oi Completo XSmall</v>
          </cell>
          <cell r="C119" t="str">
            <v>Template de desconto percentual FLAT Móvel - Conta Total - Varejo - Ganho Tributário Cross</v>
          </cell>
          <cell r="D119">
            <v>0.34909999999999997</v>
          </cell>
          <cell r="E119" t="str">
            <v>MKT-1-9824982861</v>
          </cell>
        </row>
        <row r="120">
          <cell r="A120" t="str">
            <v>Oi Total Fixo + Pós Conectado 500 + Banda Larga0.7366Template de desconto percentual FLAT Móvel - Conta Total - Varejo - Ganho Tributário Cross</v>
          </cell>
          <cell r="B120" t="str">
            <v>Plano Oi Completo 500</v>
          </cell>
          <cell r="C120" t="str">
            <v>Template de desconto percentual FLAT Móvel - Conta Total - Varejo - Ganho Tributário Cross</v>
          </cell>
          <cell r="D120">
            <v>0.73659999999999992</v>
          </cell>
          <cell r="E120" t="str">
            <v>MKT-1-9824983072</v>
          </cell>
        </row>
        <row r="121">
          <cell r="A121" t="str">
            <v>Oi Total Fixo + Pós 100 + Banda Larga0.5316Template de desconto percentual FLAT Móvel - Conta Total - Varejo - Ganho Tributário Cross</v>
          </cell>
          <cell r="B121" t="str">
            <v>Plano Oi Completo Small</v>
          </cell>
          <cell r="C121" t="str">
            <v>Template de desconto percentual FLAT Móvel - Conta Total - Varejo - Ganho Tributário Cross</v>
          </cell>
          <cell r="D121">
            <v>0.53159999999999996</v>
          </cell>
          <cell r="E121" t="str">
            <v>MKT-1-9825693273</v>
          </cell>
        </row>
        <row r="122">
          <cell r="A122" t="str">
            <v>Oi Total Fixo + Pós Conectado 1.000 + Banda Larga0.7864Template de desconto percentual FLAT Móvel - Conta Total - Varejo - Ganho Tributário Cross</v>
          </cell>
          <cell r="B122" t="str">
            <v>Plano Oi Completo 1.000</v>
          </cell>
          <cell r="C122" t="str">
            <v>Template de desconto percentual FLAT Móvel - Conta Total - Varejo - Ganho Tributário Cross</v>
          </cell>
          <cell r="D122">
            <v>0.78639999999999999</v>
          </cell>
          <cell r="E122" t="str">
            <v>MKT-1-9825693474</v>
          </cell>
        </row>
        <row r="123">
          <cell r="A123" t="str">
            <v>Oi Total Fixo + Pós Conectado Mais + Banda Larga0.7103Template de desconto percentual FLAT Móvel - Conta Total - Varejo - Ganho Tributário Cross</v>
          </cell>
          <cell r="B123" t="str">
            <v>Plano Oi Completo Mais</v>
          </cell>
          <cell r="C123" t="str">
            <v>Template de desconto percentual FLAT Móvel - Conta Total - Varejo - Ganho Tributário Cross</v>
          </cell>
          <cell r="D123">
            <v>0.71030000000000004</v>
          </cell>
          <cell r="E123" t="str">
            <v>MKT-1-9825693675</v>
          </cell>
        </row>
        <row r="124">
          <cell r="A124" t="str">
            <v>Oi Total Fixo + Pós 50 + Banda Larga0.1104Template de desconto percentual FLAT Móvel - Conta Total - Varejo - Ganho Tributário Cross</v>
          </cell>
          <cell r="B124" t="str">
            <v>Plano Oi Completo XSmall</v>
          </cell>
          <cell r="C124" t="str">
            <v>Template de desconto percentual FLAT Móvel - Conta Total - Varejo - Ganho Tributário Cross</v>
          </cell>
          <cell r="D124">
            <v>0.1104</v>
          </cell>
          <cell r="E124" t="str">
            <v>MKT-1-9825693876</v>
          </cell>
        </row>
        <row r="125">
          <cell r="A125" t="str">
            <v>Oi Total Fixo + Pós Conectado 500 + Banda Larga0.64Template de desconto percentual FLAT Móvel - Conta Total - Varejo - Ganho Tributário Cross</v>
          </cell>
          <cell r="B125" t="str">
            <v>Plano Oi Completo 500</v>
          </cell>
          <cell r="C125" t="str">
            <v>Template de desconto percentual FLAT Móvel - Conta Total - Varejo - Ganho Tributário Cross</v>
          </cell>
          <cell r="D125">
            <v>0.64</v>
          </cell>
          <cell r="E125" t="str">
            <v>MKT-1-9825694077</v>
          </cell>
        </row>
        <row r="126">
          <cell r="A126" t="str">
            <v>Oi Total Fixo + Pós 100 + Banda Larga0.3754Template de desconto percentual FLAT Móvel - Conta Total - Varejo - Ganho Tributário Cross</v>
          </cell>
          <cell r="B126" t="str">
            <v>Plano Oi Completo Small</v>
          </cell>
          <cell r="C126" t="str">
            <v>Template de desconto percentual FLAT Móvel - Conta Total - Varejo - Ganho Tributário Cross</v>
          </cell>
          <cell r="D126">
            <v>0.37540000000000001</v>
          </cell>
          <cell r="E126" t="str">
            <v>MKT-1-9825737278</v>
          </cell>
        </row>
        <row r="127">
          <cell r="A127" t="str">
            <v>Oi Total Fixo + Pós Conectado 1.000 + Banda Larga0.7151Template de desconto percentual FLAT Móvel - Conta Total - Varejo - Ganho Tributário Cross</v>
          </cell>
          <cell r="B127" t="str">
            <v>Plano Oi Completo 1.000</v>
          </cell>
          <cell r="C127" t="str">
            <v>Template de desconto percentual FLAT Móvel - Conta Total - Varejo - Ganho Tributário Cross</v>
          </cell>
          <cell r="D127">
            <v>0.71510000000000007</v>
          </cell>
          <cell r="E127" t="str">
            <v>MKT-1-9825737479</v>
          </cell>
        </row>
        <row r="128">
          <cell r="A128" t="str">
            <v>Oi Total Fixo + Pós Conectado Mais + Banda Larga0.5944Template de desconto percentual FLAT Móvel - Conta Total - Varejo - Ganho Tributário Cross</v>
          </cell>
          <cell r="B128" t="str">
            <v>Plano Oi Completo Mais</v>
          </cell>
          <cell r="C128" t="str">
            <v>Template de desconto percentual FLAT Móvel - Conta Total - Varejo - Ganho Tributário Cross</v>
          </cell>
          <cell r="D128">
            <v>0.59439999999999993</v>
          </cell>
          <cell r="E128" t="str">
            <v>MKT-1-9825737680</v>
          </cell>
        </row>
        <row r="129">
          <cell r="A129" t="str">
            <v>Oi Total Fixo + Pós 50 + Banda Larga0.4062Template de desconto percentual FLAT Móvel - Conta Total - Varejo - Ganho Tributário Cross</v>
          </cell>
          <cell r="B129" t="str">
            <v>Plano Oi Completo XSmall</v>
          </cell>
          <cell r="C129" t="str">
            <v>Template de desconto percentual FLAT Móvel - Conta Total - Varejo - Ganho Tributário Cross</v>
          </cell>
          <cell r="D129">
            <v>0.40619999999999995</v>
          </cell>
          <cell r="E129" t="str">
            <v>MKT-1-9825737881</v>
          </cell>
        </row>
        <row r="130">
          <cell r="A130" t="str">
            <v>Oi Total Fixo + Pós Conectado 500 + Banda Larga0.7597Template de desconto percentual FLAT Móvel - Conta Total - Varejo - Ganho Tributário Cross</v>
          </cell>
          <cell r="B130" t="str">
            <v>Plano Oi Completo 500</v>
          </cell>
          <cell r="C130" t="str">
            <v>Template de desconto percentual FLAT Móvel - Conta Total - Varejo - Ganho Tributário Cross</v>
          </cell>
          <cell r="D130">
            <v>0.75970000000000004</v>
          </cell>
          <cell r="E130" t="str">
            <v>MKT-1-9825738082</v>
          </cell>
        </row>
        <row r="131">
          <cell r="A131" t="str">
            <v>Oi Total Fixo + Pós 100 + Banda Larga0.5706Template de desconto percentual FLAT Móvel - Conta Total - Varejo - Ganho Tributário Cross</v>
          </cell>
          <cell r="B131" t="str">
            <v>Plano Oi Completo Small</v>
          </cell>
          <cell r="C131" t="str">
            <v>Template de desconto percentual FLAT Móvel - Conta Total - Varejo - Ganho Tributário Cross</v>
          </cell>
          <cell r="D131">
            <v>0.5706</v>
          </cell>
          <cell r="E131" t="str">
            <v>MKT-1-9825897283</v>
          </cell>
        </row>
        <row r="132">
          <cell r="A132" t="str">
            <v>Oi Total Fixo + Pós Conectado 1.000 + Banda Larga0.8042Template de desconto percentual FLAT Móvel - Conta Total - Varejo - Ganho Tributário Cross</v>
          </cell>
          <cell r="B132" t="str">
            <v>Plano Oi Completo 1.000</v>
          </cell>
          <cell r="C132" t="str">
            <v>Template de desconto percentual FLAT Móvel - Conta Total - Varejo - Ganho Tributário Cross</v>
          </cell>
          <cell r="D132">
            <v>0.80420000000000003</v>
          </cell>
          <cell r="E132" t="str">
            <v>MKT-1-9825897484</v>
          </cell>
        </row>
        <row r="133">
          <cell r="A133" t="str">
            <v>Oi Total Fixo + Pós Conectado Mais + Banda Larga0.7248Template de desconto percentual FLAT Móvel - Conta Total - Varejo - Ganho Tributário Cross</v>
          </cell>
          <cell r="B133" t="str">
            <v>Plano Oi Completo Mais</v>
          </cell>
          <cell r="C133" t="str">
            <v>Template de desconto percentual FLAT Móvel - Conta Total - Varejo - Ganho Tributário Cross</v>
          </cell>
          <cell r="D133">
            <v>0.7248</v>
          </cell>
          <cell r="E133" t="str">
            <v>MKT-1-9825897685</v>
          </cell>
        </row>
        <row r="134">
          <cell r="A134" t="str">
            <v>Oi Total Fixo + Pós 50 + Banda Larga0.1675Template de desconto percentual FLAT Móvel - Conta Total - Varejo - Ganho Tributário Cross</v>
          </cell>
          <cell r="B134" t="str">
            <v>Plano Oi Completo XSmall</v>
          </cell>
          <cell r="C134" t="str">
            <v>Template de desconto percentual FLAT Móvel - Conta Total - Varejo - Ganho Tributário Cross</v>
          </cell>
          <cell r="D134">
            <v>0.16750000000000001</v>
          </cell>
          <cell r="E134" t="str">
            <v>MKT-1-9825897886</v>
          </cell>
        </row>
        <row r="135">
          <cell r="A135" t="str">
            <v>Oi Total Fixo + Pós Conectado 500 + Banda Larga0.6631Template de desconto percentual FLAT Móvel - Conta Total - Varejo - Ganho Tributário Cross</v>
          </cell>
          <cell r="B135" t="str">
            <v>Plano Oi Completo 500</v>
          </cell>
          <cell r="C135" t="str">
            <v>Template de desconto percentual FLAT Móvel - Conta Total - Varejo - Ganho Tributário Cross</v>
          </cell>
          <cell r="D135">
            <v>0.66310000000000002</v>
          </cell>
          <cell r="E135" t="str">
            <v>MKT-1-9825898087</v>
          </cell>
        </row>
        <row r="136">
          <cell r="A136" t="str">
            <v>Oi Total Fixo + Pós 100 + Banda Larga0.4144Template de desconto percentual FLAT Móvel - Conta Total - Varejo - Ganho Tributário Cross</v>
          </cell>
          <cell r="B136" t="str">
            <v>Plano Oi Completo Small</v>
          </cell>
          <cell r="C136" t="str">
            <v>Template de desconto percentual FLAT Móvel - Conta Total - Varejo - Ganho Tributário Cross</v>
          </cell>
          <cell r="D136">
            <v>0.41439999999999999</v>
          </cell>
          <cell r="E136" t="str">
            <v>MKT-1-9825957298</v>
          </cell>
        </row>
        <row r="137">
          <cell r="A137" t="str">
            <v>Oi Total Fixo + Pós Conectado 1.000 + Banda Larga0.7329Template de desconto percentual FLAT Móvel - Conta Total - Varejo - Ganho Tributário Cross</v>
          </cell>
          <cell r="B137" t="str">
            <v>Plano Oi Completo 1.000</v>
          </cell>
          <cell r="C137" t="str">
            <v>Template de desconto percentual FLAT Móvel - Conta Total - Varejo - Ganho Tributário Cross</v>
          </cell>
          <cell r="D137">
            <v>0.73290000000000011</v>
          </cell>
          <cell r="E137" t="str">
            <v>MKT-1-9825957499</v>
          </cell>
        </row>
        <row r="138">
          <cell r="A138" t="str">
            <v>Oi Total Fixo + Pós Conectado Mais + Banda Larga0.6089Template de desconto percentual FLAT Móvel - Conta Total - Varejo - Ganho Tributário Cross</v>
          </cell>
          <cell r="B138" t="str">
            <v>Plano Oi Completo Mais</v>
          </cell>
          <cell r="C138" t="str">
            <v>Template de desconto percentual FLAT Móvel - Conta Total - Varejo - Ganho Tributário Cross</v>
          </cell>
          <cell r="D138">
            <v>0.6089</v>
          </cell>
          <cell r="E138" t="str">
            <v>MKT-1-9825957700</v>
          </cell>
        </row>
        <row r="139">
          <cell r="A139" t="str">
            <v>Oi Total Fixo + Pós 100 + Banda Larga0.594Template de desconto percentual FLAT Móvel - Conta Total - Varejo - Ganho Tributário Cross</v>
          </cell>
          <cell r="B139" t="str">
            <v>Plano Oi Completo Small</v>
          </cell>
          <cell r="C139" t="str">
            <v>Template de desconto percentual FLAT Móvel - Conta Total - Varejo - Ganho Tributário Cross</v>
          </cell>
          <cell r="D139">
            <v>0.59399999999999997</v>
          </cell>
          <cell r="E139" t="str">
            <v>MKT-1-9825957901</v>
          </cell>
        </row>
        <row r="140">
          <cell r="A140" t="str">
            <v>Oi Total Fixo + Pós 250 + Banda Larga0.7564Template de desconto percentual FLAT Móvel - Conta Total - Varejo - Ganho Tributário Cross</v>
          </cell>
          <cell r="B140" t="str">
            <v>Plano Oi Completo Medium</v>
          </cell>
          <cell r="C140" t="str">
            <v>Template de desconto percentual FLAT Móvel - Conta Total - Varejo - Ganho Tributário Cross</v>
          </cell>
          <cell r="D140">
            <v>0.75639999999999996</v>
          </cell>
          <cell r="E140" t="str">
            <v>MKT-1-9825970102</v>
          </cell>
        </row>
        <row r="141">
          <cell r="A141" t="str">
            <v>Oi Total Fixo + Pós Conectado 1.000 + Banda Larga0.8148Template de desconto percentual FLAT Móvel - Conta Total - Varejo - Ganho Tributário Cross</v>
          </cell>
          <cell r="B141" t="str">
            <v>Plano Oi Completo 1.000</v>
          </cell>
          <cell r="C141" t="str">
            <v>Template de desconto percentual FLAT Móvel - Conta Total - Varejo - Ganho Tributário Cross</v>
          </cell>
          <cell r="D141">
            <v>0.81480000000000008</v>
          </cell>
          <cell r="E141" t="str">
            <v>MKT-1-9825970303</v>
          </cell>
        </row>
        <row r="142">
          <cell r="A142" t="str">
            <v>Oi Total Fixo + Pós Conectado Mais + Banda Larga0.8494Template de desconto percentual FLAT Móvel - Conta Total - Varejo - Ganho Tributário Cross</v>
          </cell>
          <cell r="B142" t="str">
            <v>Plano Oi Completo Mais</v>
          </cell>
          <cell r="C142" t="str">
            <v>Template de desconto percentual FLAT Móvel - Conta Total - Varejo - Ganho Tributário Cross</v>
          </cell>
          <cell r="D142">
            <v>0.84939999999999993</v>
          </cell>
          <cell r="E142" t="str">
            <v>MKT-1-9825970504</v>
          </cell>
        </row>
        <row r="143">
          <cell r="A143" t="str">
            <v>Oi Total Fixo + Pós Conectado Mais + Banda Larga0.832Template de desconto percentual FLAT Móvel - Conta Total - Varejo - Ganho Tributário Cross</v>
          </cell>
          <cell r="B143" t="str">
            <v>Plano Oi Completo Mais</v>
          </cell>
          <cell r="C143" t="str">
            <v>Template de desconto percentual FLAT Móvel - Conta Total - Varejo - Ganho Tributário Cross</v>
          </cell>
          <cell r="D143">
            <v>0.83200000000000007</v>
          </cell>
          <cell r="E143" t="str">
            <v>MKT-1-9825970705</v>
          </cell>
        </row>
        <row r="144">
          <cell r="A144" t="str">
            <v>Oi Total Fixo + Pós 500 + Banda Larga0.8428Template de desconto percentual FLAT Móvel - Conta Total - Varejo - Ganho Tributário Cross</v>
          </cell>
          <cell r="B144" t="str">
            <v>Plano Oi Completo Large</v>
          </cell>
          <cell r="C144" t="str">
            <v>Template de desconto percentual FLAT Móvel - Conta Total - Varejo - Ganho Tributário Cross</v>
          </cell>
          <cell r="D144">
            <v>0.84279999999999999</v>
          </cell>
          <cell r="E144" t="str">
            <v>MKT-1-9825970906</v>
          </cell>
        </row>
        <row r="145">
          <cell r="A145" t="str">
            <v>Oi Internet pra Celular 3GB0.7667Template Flat Instância Dados</v>
          </cell>
          <cell r="B145" t="str">
            <v>Oi Internet pra Celular 3GB</v>
          </cell>
          <cell r="C145" t="str">
            <v>Template Flat Instância Dados</v>
          </cell>
          <cell r="D145">
            <v>0.76670000000000005</v>
          </cell>
          <cell r="E145" t="str">
            <v>MKT-1-9826002751</v>
          </cell>
        </row>
        <row r="146">
          <cell r="A146" t="str">
            <v>Oi Internet pra Celular 5GB0.7193Template Flat Instância Dados</v>
          </cell>
          <cell r="B146" t="str">
            <v>Oi Internet pra Celular 5GB</v>
          </cell>
          <cell r="C146" t="str">
            <v>Template Flat Instância Dados</v>
          </cell>
          <cell r="D146">
            <v>0.71930000000000005</v>
          </cell>
          <cell r="E146" t="str">
            <v>MKT-1-9826020123</v>
          </cell>
        </row>
        <row r="147">
          <cell r="A147" t="str">
            <v>Oi Internet pra Celular 10GB0.6439Template Flat Instância Dados</v>
          </cell>
          <cell r="B147" t="str">
            <v>Oi Internet pra Celular 10GB</v>
          </cell>
          <cell r="C147" t="str">
            <v>Template Flat Instância Dados</v>
          </cell>
          <cell r="D147">
            <v>0.64390000000000003</v>
          </cell>
          <cell r="E147" t="str">
            <v>MKT-1-9826020495</v>
          </cell>
        </row>
        <row r="148">
          <cell r="A148" t="str">
            <v>Oi Internet pra Celular 10GB0.5421Template Flat Instância Dados</v>
          </cell>
          <cell r="B148" t="str">
            <v>Oi Internet pra Celular 10GB</v>
          </cell>
          <cell r="C148" t="str">
            <v>Template Flat Instância Dados</v>
          </cell>
          <cell r="D148">
            <v>0.54210000000000003</v>
          </cell>
          <cell r="E148" t="str">
            <v>MKT-1-9826020867</v>
          </cell>
        </row>
        <row r="149">
          <cell r="A149" t="str">
            <v>Oi Internet pra Celular 10GB0.2874Template Flat Instância Dados</v>
          </cell>
          <cell r="B149" t="str">
            <v>Oi Internet pra Celular 10GB</v>
          </cell>
          <cell r="C149" t="str">
            <v>Template Flat Instância Dados</v>
          </cell>
          <cell r="D149">
            <v>0.28739999999999999</v>
          </cell>
          <cell r="E149" t="str">
            <v>MKT-1-9826037239</v>
          </cell>
        </row>
        <row r="150">
          <cell r="A150" t="str">
            <v>Oi Internet pra Celular 3GB0.8675Template Flat Instância Dados</v>
          </cell>
          <cell r="B150" t="str">
            <v>Oi Internet pra Celular 3GB</v>
          </cell>
          <cell r="C150" t="str">
            <v>Template Flat Instância Dados</v>
          </cell>
          <cell r="D150">
            <v>0.86750000000000005</v>
          </cell>
          <cell r="E150" t="str">
            <v>MKT-1-9826037631</v>
          </cell>
        </row>
        <row r="151">
          <cell r="A151" t="str">
            <v>Oi Internet pra Celular 5GB0.789Template Flat Instância Dados</v>
          </cell>
          <cell r="B151" t="str">
            <v>Oi Internet pra Celular 5GB</v>
          </cell>
          <cell r="C151" t="str">
            <v>Template Flat Instância Dados</v>
          </cell>
          <cell r="D151">
            <v>0.78900000000000003</v>
          </cell>
          <cell r="E151" t="str">
            <v>MKT-1-9826038003</v>
          </cell>
        </row>
        <row r="152">
          <cell r="A152" t="str">
            <v>Oi Internet pra Celular 10GB0.6944Template Flat Instância Dados</v>
          </cell>
          <cell r="B152" t="str">
            <v>Oi Internet pra Celular 10GB</v>
          </cell>
          <cell r="C152" t="str">
            <v>Template Flat Instância Dados</v>
          </cell>
          <cell r="D152">
            <v>0.69440000000000002</v>
          </cell>
          <cell r="E152" t="str">
            <v>MKT-1-9826044375</v>
          </cell>
        </row>
        <row r="153">
          <cell r="A153" t="str">
            <v>Oi Internet pra Celular 10GB0.5925Template Flat Instância Dados</v>
          </cell>
          <cell r="B153" t="str">
            <v>Oi Internet pra Celular 10GB</v>
          </cell>
          <cell r="C153" t="str">
            <v>Template Flat Instância Dados</v>
          </cell>
          <cell r="D153">
            <v>0.59250000000000003</v>
          </cell>
          <cell r="E153" t="str">
            <v>MKT-1-9826044747</v>
          </cell>
        </row>
        <row r="154">
          <cell r="A154" t="str">
            <v>Oi Internet pra Celular 10GB0.3383Template Flat Instância Dados</v>
          </cell>
          <cell r="B154" t="str">
            <v>Oi Internet pra Celular 10GB</v>
          </cell>
          <cell r="C154" t="str">
            <v>Template Flat Instância Dados</v>
          </cell>
          <cell r="D154">
            <v>0.33829999999999999</v>
          </cell>
          <cell r="E154" t="str">
            <v>MKT-1-9826048119</v>
          </cell>
        </row>
        <row r="155">
          <cell r="A155" t="str">
            <v>Oi Internet pra Celular 5GB0.7186Template Flat Instância Dados</v>
          </cell>
          <cell r="B155" t="str">
            <v>Oi Internet pra Celular 5GB</v>
          </cell>
          <cell r="C155" t="str">
            <v>Template Flat Instância Dados</v>
          </cell>
          <cell r="D155">
            <v>0.71860000000000002</v>
          </cell>
          <cell r="E155" t="str">
            <v>MKT-1-9826048491</v>
          </cell>
        </row>
        <row r="156">
          <cell r="A156" t="str">
            <v>Oi Internet pra Celular 5GB0.6834Template Flat Instância Dados</v>
          </cell>
          <cell r="B156" t="str">
            <v>Oi Internet pra Celular 5GB</v>
          </cell>
          <cell r="C156" t="str">
            <v>Template Flat Instância Dados</v>
          </cell>
          <cell r="D156">
            <v>0.68340000000000001</v>
          </cell>
          <cell r="E156" t="str">
            <v>MKT-1-9826048863</v>
          </cell>
        </row>
        <row r="157">
          <cell r="A157" t="str">
            <v>Oi Internet pra Celular 5GB0.6131Template Flat Instância Dados</v>
          </cell>
          <cell r="B157" t="str">
            <v>Oi Internet pra Celular 5GB</v>
          </cell>
          <cell r="C157" t="str">
            <v>Template Flat Instância Dados</v>
          </cell>
          <cell r="D157">
            <v>0.61309999999999998</v>
          </cell>
          <cell r="E157" t="str">
            <v>MKT-1-9826055235</v>
          </cell>
        </row>
        <row r="158">
          <cell r="A158" t="str">
            <v>Oi Internet pra Celular 3GB0.7453Template Flat Instância Dados</v>
          </cell>
          <cell r="B158" t="str">
            <v>Oi Internet pra Celular 3GB</v>
          </cell>
          <cell r="C158" t="str">
            <v>Template Flat Instância Dados</v>
          </cell>
          <cell r="D158">
            <v>0.74529999999999996</v>
          </cell>
          <cell r="E158" t="str">
            <v>MKT-1-9826055607</v>
          </cell>
        </row>
        <row r="159">
          <cell r="A159" t="str">
            <v>Oi Internet pra Celular 3GB0.6434Template Flat Instância Dados</v>
          </cell>
          <cell r="B159" t="str">
            <v>Oi Internet pra Celular 3GB</v>
          </cell>
          <cell r="C159" t="str">
            <v>Template Flat Instância Dados</v>
          </cell>
          <cell r="D159">
            <v>0.64340000000000008</v>
          </cell>
          <cell r="E159" t="str">
            <v>MKT-1-9826063159</v>
          </cell>
        </row>
        <row r="160">
          <cell r="A160" t="str">
            <v>Oi Internet pra Celular 5GB0.6483Template Flat Instância Dados</v>
          </cell>
          <cell r="B160" t="str">
            <v>Oi Internet pra Celular 5GB</v>
          </cell>
          <cell r="C160" t="str">
            <v>Template Flat Instância Dados</v>
          </cell>
          <cell r="D160">
            <v>0.64829999999999999</v>
          </cell>
          <cell r="E160" t="str">
            <v>MKT-1-9826063831</v>
          </cell>
        </row>
        <row r="161">
          <cell r="A161" t="str">
            <v>Oi Internet pra Celular 5GB0.5779Template Flat Instância Dados</v>
          </cell>
          <cell r="B161" t="str">
            <v>Oi Internet pra Celular 5GB</v>
          </cell>
          <cell r="C161" t="str">
            <v>Template Flat Instância Dados</v>
          </cell>
          <cell r="D161">
            <v>0.57789999999999997</v>
          </cell>
          <cell r="E161" t="str">
            <v>MKT-1-9826070493</v>
          </cell>
        </row>
        <row r="162">
          <cell r="A162" t="str">
            <v>Oi Internet pra Celular 5GB0.5076Template Flat Instância Dados</v>
          </cell>
          <cell r="B162" t="str">
            <v>Oi Internet pra Celular 5GB</v>
          </cell>
          <cell r="C162" t="str">
            <v>Template Flat Instância Dados</v>
          </cell>
          <cell r="D162">
            <v>0.50759999999999994</v>
          </cell>
          <cell r="E162" t="str">
            <v>MKT-1-9826077135</v>
          </cell>
        </row>
        <row r="163">
          <cell r="A163" t="str">
            <v>Oi Internet pra Celular 10GB0.567Template Flat Instância Dados</v>
          </cell>
          <cell r="B163" t="str">
            <v>Oi Internet pra Celular 10GB</v>
          </cell>
          <cell r="C163" t="str">
            <v>Template Flat Instância Dados</v>
          </cell>
          <cell r="D163">
            <v>0.56700000000000006</v>
          </cell>
          <cell r="E163" t="str">
            <v>MKT-1-9826077897</v>
          </cell>
        </row>
        <row r="164">
          <cell r="A164" t="str">
            <v>Oi Internet pra Celular 3GB0.134Template Flat Instância Dados</v>
          </cell>
          <cell r="B164" t="str">
            <v>Oi Internet pra Celular 3GB</v>
          </cell>
          <cell r="C164" t="str">
            <v>Template Flat Instância Dados</v>
          </cell>
          <cell r="D164">
            <v>0.13400000000000001</v>
          </cell>
          <cell r="E164" t="str">
            <v>MKT-1-9826082499</v>
          </cell>
        </row>
        <row r="165">
          <cell r="A165" t="str">
            <v>Oi Internet pra Celular 3GB0.0932Template Flat Instância Dados</v>
          </cell>
          <cell r="B165" t="str">
            <v>Oi Internet pra Celular 3GB</v>
          </cell>
          <cell r="C165" t="str">
            <v>Template Flat Instância Dados</v>
          </cell>
          <cell r="D165">
            <v>9.3200000000000005E-2</v>
          </cell>
          <cell r="E165" t="str">
            <v>MKT-1-9826090531</v>
          </cell>
        </row>
        <row r="166">
          <cell r="A166" t="str">
            <v>Oi Internet pra Celular 5GB0.191Template Flat Instância Dados</v>
          </cell>
          <cell r="B166" t="str">
            <v>Oi Internet pra Celular 5GB</v>
          </cell>
          <cell r="C166" t="str">
            <v>Template Flat Instância Dados</v>
          </cell>
          <cell r="D166">
            <v>0.191</v>
          </cell>
          <cell r="E166" t="str">
            <v>MKT-1-9826093103</v>
          </cell>
        </row>
        <row r="167">
          <cell r="A167" t="str">
            <v>Oi Internet pra Celular 10GB0.6434Template Flat Instância Dados</v>
          </cell>
          <cell r="B167" t="str">
            <v>Oi Internet pra Celular 10GB</v>
          </cell>
          <cell r="C167" t="str">
            <v>Template Flat Instância Dados</v>
          </cell>
          <cell r="D167">
            <v>0.64340000000000008</v>
          </cell>
          <cell r="E167" t="str">
            <v>MKT-1-9826093995</v>
          </cell>
        </row>
        <row r="168">
          <cell r="A168" t="str">
            <v>Oi Internet pra Celular 3GB0.3887Template Flat Instância Dados</v>
          </cell>
          <cell r="B168" t="str">
            <v>Oi Internet pra Celular 3GB</v>
          </cell>
          <cell r="C168" t="str">
            <v>Template Flat Instância Dados</v>
          </cell>
          <cell r="D168">
            <v>0.38869999999999999</v>
          </cell>
          <cell r="E168" t="str">
            <v>MKT-1-9826107341</v>
          </cell>
        </row>
        <row r="169">
          <cell r="A169" t="str">
            <v>Oi Internet pra Celular 3GB0.4906Template Flat Instância Dados</v>
          </cell>
          <cell r="B169" t="str">
            <v>Oi Internet pra Celular 3GB</v>
          </cell>
          <cell r="C169" t="str">
            <v>Template Flat Instância Dados</v>
          </cell>
          <cell r="D169">
            <v>0.49060000000000004</v>
          </cell>
          <cell r="E169" t="str">
            <v>MKT-1-9826107843</v>
          </cell>
        </row>
        <row r="170">
          <cell r="A170" t="str">
            <v>Oi Internet pra Celular 5GB0.4372Template Flat Instância Dados</v>
          </cell>
          <cell r="B170" t="str">
            <v>Oi Internet pra Celular 5GB</v>
          </cell>
          <cell r="C170" t="str">
            <v>Template Flat Instância Dados</v>
          </cell>
          <cell r="D170">
            <v>0.43719999999999998</v>
          </cell>
          <cell r="E170" t="str">
            <v>MKT-1-9826125633</v>
          </cell>
        </row>
        <row r="171">
          <cell r="A171" t="str">
            <v>Oi Total Fixo +  TV 10.092Template desconto FLAT Plano Principal Oi TV nível conta</v>
          </cell>
          <cell r="B171" t="str">
            <v>Plano Oi Internet Total Low</v>
          </cell>
          <cell r="C171" t="str">
            <v>Template desconto FLAT Plano Principal Oi TV nível conta</v>
          </cell>
          <cell r="D171">
            <v>9.1999999999999998E-2</v>
          </cell>
          <cell r="E171" t="str">
            <v>MKT-1-9825999111</v>
          </cell>
        </row>
        <row r="172">
          <cell r="A172" t="str">
            <v>Oi Total Fixo +  TV 20.092Template desconto FLAT Plano Principal Oi TV nível conta</v>
          </cell>
          <cell r="B172" t="str">
            <v>Plano Oi Internet Total Medium</v>
          </cell>
          <cell r="C172" t="str">
            <v>Template desconto FLAT Plano Principal Oi TV nível conta</v>
          </cell>
          <cell r="D172">
            <v>9.1999999999999998E-2</v>
          </cell>
          <cell r="E172" t="str">
            <v>MKT-1-9825999366</v>
          </cell>
        </row>
        <row r="173">
          <cell r="A173" t="str">
            <v>Oi Total Fixo +  TV 30.2478Template desconto FLAT Plano Principal Oi TV nível conta</v>
          </cell>
          <cell r="B173" t="str">
            <v>Plano Oi Internet Total High</v>
          </cell>
          <cell r="C173" t="str">
            <v>Template desconto FLAT Plano Principal Oi TV nível conta</v>
          </cell>
          <cell r="D173">
            <v>0.24780000000000002</v>
          </cell>
          <cell r="E173" t="str">
            <v>MKT-1-9825999621</v>
          </cell>
        </row>
        <row r="174">
          <cell r="A174" t="str">
            <v>Oi Total Fixo +  TV 30.2394Template desconto FLAT Plano Principal Oi TV nível conta</v>
          </cell>
          <cell r="B174" t="str">
            <v>Plano Oi Internet Total High</v>
          </cell>
          <cell r="C174" t="str">
            <v>Template desconto FLAT Plano Principal Oi TV nível conta</v>
          </cell>
          <cell r="D174">
            <v>0.2394</v>
          </cell>
          <cell r="E174" t="str">
            <v>MKT-1-9825999876</v>
          </cell>
        </row>
        <row r="175">
          <cell r="A175" t="str">
            <v>Oi Total Fixo +  TV 30.092Template desconto FLAT Plano Principal Oi TV nível conta</v>
          </cell>
          <cell r="B175" t="str">
            <v>Plano Oi Internet Total High</v>
          </cell>
          <cell r="C175" t="str">
            <v>Template desconto FLAT Plano Principal Oi TV nível conta</v>
          </cell>
          <cell r="D175">
            <v>9.1999999999999998E-2</v>
          </cell>
          <cell r="E175" t="str">
            <v>MKT-1-9826106131</v>
          </cell>
        </row>
        <row r="176">
          <cell r="A176" t="str">
            <v>Oi Total Fixo +  TV 30.2115Template desconto FLAT Plano Principal Oi TV nível conta</v>
          </cell>
          <cell r="B176" t="str">
            <v>Plano Oi Internet Total High</v>
          </cell>
          <cell r="C176" t="str">
            <v>Template desconto FLAT Plano Principal Oi TV nível conta</v>
          </cell>
          <cell r="D176">
            <v>0.21149999999999999</v>
          </cell>
          <cell r="E176" t="str">
            <v>MKT-1-9826106386</v>
          </cell>
        </row>
        <row r="177">
          <cell r="A177" t="str">
            <v>Oi Total Fixo +  TV 30.2056Template desconto FLAT Plano Principal Oi TV nível conta</v>
          </cell>
          <cell r="B177" t="str">
            <v>Plano Oi Internet Total High</v>
          </cell>
          <cell r="C177" t="str">
            <v>Template desconto FLAT Plano Principal Oi TV nível conta</v>
          </cell>
          <cell r="D177">
            <v>0.20559999999999998</v>
          </cell>
          <cell r="E177" t="str">
            <v>MKT-1-9826106641</v>
          </cell>
        </row>
        <row r="178">
          <cell r="A178" t="str">
            <v>Oi Total Fixo + Banda Larga + TV 30.4289Template desconto FLAT Plano Principal Oi TV nível conta</v>
          </cell>
          <cell r="B178" t="str">
            <v>Plano Oi Convergente High</v>
          </cell>
          <cell r="C178" t="str">
            <v>Template desconto FLAT Plano Principal Oi TV nível conta</v>
          </cell>
          <cell r="D178">
            <v>0.4289</v>
          </cell>
          <cell r="E178" t="str">
            <v>MKT-1-9826279250</v>
          </cell>
        </row>
        <row r="179">
          <cell r="A179" t="str">
            <v>Oi Total Fixo + Pós Conectado Mais + Banda Larga0.5134Template desconto FLAT Plano Principal Oi TV nível conta</v>
          </cell>
          <cell r="B179" t="str">
            <v>Plano Oi Completo Mais</v>
          </cell>
          <cell r="C179" t="str">
            <v>Template desconto FLAT Plano Principal Oi TV nível conta</v>
          </cell>
          <cell r="D179">
            <v>0.51340000000000008</v>
          </cell>
          <cell r="E179" t="str">
            <v>MKT-1-9826851225</v>
          </cell>
        </row>
        <row r="180">
          <cell r="A180" t="str">
            <v>Oi Total Fixo + Pós Conectado 1.000 + Banda Larga0.4485Template desconto FLAT Plano Principal Oi TV nível conta</v>
          </cell>
          <cell r="B180" t="str">
            <v>Plano Oi Completo 1.000</v>
          </cell>
          <cell r="C180" t="str">
            <v>Template desconto FLAT Plano Principal Oi TV nível conta</v>
          </cell>
          <cell r="D180">
            <v>0.44850000000000001</v>
          </cell>
          <cell r="E180" t="str">
            <v>MKT-1-9826877370</v>
          </cell>
        </row>
        <row r="181">
          <cell r="A181" t="str">
            <v>Oi Total Fixo + Pós 500 + Banda Larga0.5134Template desconto FLAT Plano Principal Oi TV nível conta</v>
          </cell>
          <cell r="B181" t="str">
            <v>Plano Oi Completo Large</v>
          </cell>
          <cell r="C181" t="str">
            <v>Template desconto FLAT Plano Principal Oi TV nível conta</v>
          </cell>
          <cell r="D181">
            <v>0.51340000000000008</v>
          </cell>
          <cell r="E181" t="str">
            <v>MKT-1-9826877795</v>
          </cell>
        </row>
        <row r="182">
          <cell r="A182" t="str">
            <v>Oi Total Fixo +  TV 30.171Template desconto FLAT Plano Principal Oi TV nível conta</v>
          </cell>
          <cell r="B182" t="str">
            <v>Plano Oi Internet Total High</v>
          </cell>
          <cell r="C182" t="str">
            <v>Template desconto FLAT Plano Principal Oi TV nível conta</v>
          </cell>
          <cell r="D182">
            <v>0.17100000000000001</v>
          </cell>
          <cell r="E182" t="str">
            <v>MKT-1-9826893481</v>
          </cell>
        </row>
        <row r="183">
          <cell r="A183" t="str">
            <v>Oi Total Fixo +  TV 20.2283Template desconto FLAT Plano Principal Oi TV nível conta</v>
          </cell>
          <cell r="B183" t="str">
            <v>Plano Oi Internet Total Medium</v>
          </cell>
          <cell r="C183" t="str">
            <v>Template desconto FLAT Plano Principal Oi TV nível conta</v>
          </cell>
          <cell r="D183">
            <v>0.22829999999999998</v>
          </cell>
          <cell r="E183" t="str">
            <v>MKT-1-9826893826</v>
          </cell>
        </row>
        <row r="184">
          <cell r="A184" t="str">
            <v>Oi Total Fixo +  TV 30.208Template desconto FLAT Plano Principal Oi TV nível conta</v>
          </cell>
          <cell r="B184" t="str">
            <v>Plano Oi Internet Total High</v>
          </cell>
          <cell r="C184" t="str">
            <v>Template desconto FLAT Plano Principal Oi TV nível conta</v>
          </cell>
          <cell r="D184">
            <v>0.20800000000000002</v>
          </cell>
          <cell r="E184" t="str">
            <v>MKT-1-9827111851</v>
          </cell>
        </row>
        <row r="185">
          <cell r="A185" t="str">
            <v>Oi Total Fixo +  TV 30.2032Template desconto FLAT Plano Principal Oi TV nível conta</v>
          </cell>
          <cell r="B185" t="str">
            <v>Plano Oi Internet Total High</v>
          </cell>
          <cell r="C185" t="str">
            <v>Template desconto FLAT Plano Principal Oi TV nível conta</v>
          </cell>
          <cell r="D185">
            <v>0.20319999999999999</v>
          </cell>
          <cell r="E185" t="str">
            <v>MKT-1-9827117306</v>
          </cell>
        </row>
        <row r="186">
          <cell r="A186" t="str">
            <v>Oi Total Fixo +  TV 30.1893Template desconto FLAT Plano Principal Oi TV nível conta</v>
          </cell>
          <cell r="B186" t="str">
            <v>Plano Oi Internet Total High</v>
          </cell>
          <cell r="C186" t="str">
            <v>Template desconto FLAT Plano Principal Oi TV nível conta</v>
          </cell>
          <cell r="D186">
            <v>0.1893</v>
          </cell>
          <cell r="E186" t="str">
            <v>MKT-1-9827132901</v>
          </cell>
        </row>
        <row r="187">
          <cell r="A187" t="str">
            <v>Oi Total Fixo +  TV 10.1435Template desconto FLAT Plano Principal Oi TV nível conta</v>
          </cell>
          <cell r="B187" t="str">
            <v>Plano Oi Internet Total Low</v>
          </cell>
          <cell r="C187" t="str">
            <v>Template desconto FLAT Plano Principal Oi TV nível conta</v>
          </cell>
          <cell r="D187">
            <v>0.14349999999999999</v>
          </cell>
          <cell r="E187" t="str">
            <v>MKT-1-9827145196</v>
          </cell>
        </row>
        <row r="188">
          <cell r="A188" t="str">
            <v>Oi Total Fixo +  TV 20.1341Template desconto FLAT Plano Principal Oi TV nível conta</v>
          </cell>
          <cell r="B188" t="str">
            <v>Plano Oi Internet Total Medium</v>
          </cell>
          <cell r="C188" t="str">
            <v>Template desconto FLAT Plano Principal Oi TV nível conta</v>
          </cell>
          <cell r="D188">
            <v>0.1341</v>
          </cell>
          <cell r="E188" t="str">
            <v>MKT-1-9827145451</v>
          </cell>
        </row>
        <row r="189">
          <cell r="A189" t="str">
            <v>Oi Total Fixo +  TV 30.2742Template desconto FLAT Plano Principal Oi TV nível conta</v>
          </cell>
          <cell r="B189" t="str">
            <v>Plano Oi Internet Total High</v>
          </cell>
          <cell r="C189" t="str">
            <v>Template desconto FLAT Plano Principal Oi TV nível conta</v>
          </cell>
          <cell r="D189">
            <v>0.2742</v>
          </cell>
          <cell r="E189" t="str">
            <v>MKT-1-9827187011</v>
          </cell>
        </row>
        <row r="190">
          <cell r="A190" t="str">
            <v>Oi Total Fixo +  TV 30.2644Template desconto FLAT Plano Principal Oi TV nível conta</v>
          </cell>
          <cell r="B190" t="str">
            <v>Plano Oi Internet Total High</v>
          </cell>
          <cell r="C190" t="str">
            <v>Template desconto FLAT Plano Principal Oi TV nível conta</v>
          </cell>
          <cell r="D190">
            <v>0.26440000000000002</v>
          </cell>
          <cell r="E190" t="str">
            <v>MKT-1-9827285266</v>
          </cell>
        </row>
        <row r="191">
          <cell r="A191" t="str">
            <v>Oi Total Fixo +  TV 30.1164Template desconto FLAT Plano Principal Oi TV nível conta</v>
          </cell>
          <cell r="B191" t="str">
            <v>Plano Oi Internet Total High</v>
          </cell>
          <cell r="C191" t="str">
            <v>Template desconto FLAT Plano Principal Oi TV nível conta</v>
          </cell>
          <cell r="D191">
            <v>0.1164</v>
          </cell>
          <cell r="E191" t="str">
            <v>MKT-1-9827309371</v>
          </cell>
        </row>
        <row r="192">
          <cell r="A192" t="str">
            <v>Oi Total Fixo +  TV 30.2359Template desconto FLAT Plano Principal Oi TV nível conta</v>
          </cell>
          <cell r="B192" t="str">
            <v>Plano Oi Internet Total High</v>
          </cell>
          <cell r="C192" t="str">
            <v>Template desconto FLAT Plano Principal Oi TV nível conta</v>
          </cell>
          <cell r="D192">
            <v>0.2359</v>
          </cell>
          <cell r="E192" t="str">
            <v>MKT-1-9827309716</v>
          </cell>
        </row>
        <row r="193">
          <cell r="A193" t="str">
            <v>Oi Total Fixo +  TV 30.2287Template desconto FLAT Plano Principal Oi TV nível conta</v>
          </cell>
          <cell r="B193" t="str">
            <v>Plano Oi Internet Total High</v>
          </cell>
          <cell r="C193" t="str">
            <v>Template desconto FLAT Plano Principal Oi TV nível conta</v>
          </cell>
          <cell r="D193">
            <v>0.22870000000000001</v>
          </cell>
          <cell r="E193" t="str">
            <v>MKT-1-9827310051</v>
          </cell>
        </row>
        <row r="194">
          <cell r="A194" t="str">
            <v>Oi Total Fixo +  TV 30.1911Template desconto FLAT Plano Principal Oi TV nível conta</v>
          </cell>
          <cell r="B194" t="str">
            <v>Plano Oi Internet Total High</v>
          </cell>
          <cell r="C194" t="str">
            <v>Template desconto FLAT Plano Principal Oi TV nível conta</v>
          </cell>
          <cell r="D194">
            <v>0.19109999999999999</v>
          </cell>
          <cell r="E194" t="str">
            <v>MKT-1-9827314306</v>
          </cell>
        </row>
        <row r="195">
          <cell r="A195" t="str">
            <v>Oi Total Fixo +  TV 20.1835Template desconto FLAT Plano Principal Oi TV nível conta</v>
          </cell>
          <cell r="B195" t="str">
            <v>Plano Oi Internet Total Medium</v>
          </cell>
          <cell r="C195" t="str">
            <v>Template desconto FLAT Plano Principal Oi TV nível conta</v>
          </cell>
          <cell r="D195">
            <v>0.18350000000000002</v>
          </cell>
          <cell r="E195" t="str">
            <v>MKT-1-9827315051</v>
          </cell>
        </row>
        <row r="196">
          <cell r="A196" t="str">
            <v>Oi Total Fixo +  TV 30.1662Template desconto FLAT Plano Principal Oi TV nível conta</v>
          </cell>
          <cell r="B196" t="str">
            <v>Plano Oi Internet Total High</v>
          </cell>
          <cell r="C196" t="str">
            <v>Template desconto FLAT Plano Principal Oi TV nível conta</v>
          </cell>
          <cell r="D196">
            <v>0.16620000000000001</v>
          </cell>
          <cell r="E196" t="str">
            <v>MKT-1-9827327376</v>
          </cell>
        </row>
        <row r="197">
          <cell r="A197" t="str">
            <v>Oi Total Fixo + Pós Conectado 1.000 + Banda Larga0.481Template desconto FLAT Plano Principal Oi TV nível conta</v>
          </cell>
          <cell r="B197" t="str">
            <v>Plano Oi Completo 1.000</v>
          </cell>
          <cell r="C197" t="str">
            <v>Template desconto FLAT Plano Principal Oi TV nível conta</v>
          </cell>
          <cell r="D197">
            <v>0.48100000000000004</v>
          </cell>
          <cell r="E197" t="str">
            <v>MKT-1-9827314488</v>
          </cell>
        </row>
        <row r="198">
          <cell r="A198" t="str">
            <v>Oi Total Fixo +  TV 30.1624Template desconto FLAT Plano Principal Oi TV nível conta</v>
          </cell>
          <cell r="B198" t="str">
            <v>Plano Oi Internet Total High</v>
          </cell>
          <cell r="C198" t="str">
            <v>Template desconto FLAT Plano Principal Oi TV nível conta</v>
          </cell>
          <cell r="D198">
            <v>0.16239999999999999</v>
          </cell>
          <cell r="E198" t="str">
            <v>MKT-1-9827327741</v>
          </cell>
        </row>
        <row r="199">
          <cell r="A199" t="str">
            <v>Oi Total Fixo +  TV 30.2306Template desconto FLAT Plano Principal Oi TV nível conta</v>
          </cell>
          <cell r="B199" t="str">
            <v>Plano Oi Internet Total High</v>
          </cell>
          <cell r="C199" t="str">
            <v>Template desconto FLAT Plano Principal Oi TV nível conta</v>
          </cell>
          <cell r="D199">
            <v>0.2306</v>
          </cell>
          <cell r="E199" t="str">
            <v>MKT-1-9827329325</v>
          </cell>
        </row>
        <row r="200">
          <cell r="A200" t="str">
            <v>Oi Total Fixo +  TV 30.2969Template desconto FLAT Plano Principal Oi TV nível conta</v>
          </cell>
          <cell r="B200" t="str">
            <v>Plano Oi Internet Total High</v>
          </cell>
          <cell r="C200" t="str">
            <v>Template desconto FLAT Plano Principal Oi TV nível conta</v>
          </cell>
          <cell r="D200">
            <v>0.2969</v>
          </cell>
          <cell r="E200" t="str">
            <v>MKT-1-9827329580</v>
          </cell>
        </row>
        <row r="201">
          <cell r="A201" t="str">
            <v>Oi Total Fixo +  TV 30.2664Template desconto FLAT Plano Principal Oi TV nível conta</v>
          </cell>
          <cell r="B201" t="str">
            <v>Plano Oi Internet Total High</v>
          </cell>
          <cell r="C201" t="str">
            <v>Template desconto FLAT Plano Principal Oi TV nível conta</v>
          </cell>
          <cell r="D201">
            <v>0.26640000000000003</v>
          </cell>
          <cell r="E201" t="str">
            <v>MKT-1-9827329855</v>
          </cell>
        </row>
        <row r="202">
          <cell r="A202" t="str">
            <v>Oi Total Fixo +  TV 30.2592Template desconto FLAT Plano Principal Oi TV nível conta</v>
          </cell>
          <cell r="B202" t="str">
            <v>Plano Oi Internet Total High</v>
          </cell>
          <cell r="C202" t="str">
            <v>Template desconto FLAT Plano Principal Oi TV nível conta</v>
          </cell>
          <cell r="D202">
            <v>0.25920000000000004</v>
          </cell>
          <cell r="E202" t="str">
            <v>MKT-1-9827336220</v>
          </cell>
        </row>
        <row r="203">
          <cell r="A203" t="str">
            <v>Oi Total Fixo +  TV 30.3032Template desconto FLAT Plano Principal Oi TV nível conta</v>
          </cell>
          <cell r="B203" t="str">
            <v>Plano Oi Internet Total High</v>
          </cell>
          <cell r="C203" t="str">
            <v>Template desconto FLAT Plano Principal Oi TV nível conta</v>
          </cell>
          <cell r="D203">
            <v>0.30320000000000003</v>
          </cell>
          <cell r="E203" t="str">
            <v>MKT-1-9827336855</v>
          </cell>
        </row>
        <row r="204">
          <cell r="A204" t="str">
            <v>Oi Total Fixo + Banda Larga + TV 20.1746Template desconto FLAT Plano Principal Oi TV nível conta</v>
          </cell>
          <cell r="B204" t="str">
            <v>Plano Oi Convergente Medium</v>
          </cell>
          <cell r="C204" t="str">
            <v>Template desconto FLAT Plano Principal Oi TV nível conta</v>
          </cell>
          <cell r="D204">
            <v>0.17460000000000001</v>
          </cell>
          <cell r="E204" t="str">
            <v>MKT-1-9827346410</v>
          </cell>
        </row>
        <row r="205">
          <cell r="A205" t="str">
            <v>Oi Total Fixo + Banda Larga + TV 30.2997Template desconto FLAT Plano Principal Oi TV nível conta</v>
          </cell>
          <cell r="B205" t="str">
            <v>Plano Oi Convergente High</v>
          </cell>
          <cell r="C205" t="str">
            <v>Template desconto FLAT Plano Principal Oi TV nível conta</v>
          </cell>
          <cell r="D205">
            <v>0.29969999999999997</v>
          </cell>
          <cell r="E205" t="str">
            <v>MKT-1-9827358355</v>
          </cell>
        </row>
        <row r="206">
          <cell r="A206" t="str">
            <v>Oi Total Fixo + Banda Larga + TV 30.2885Template desconto FLAT Plano Principal Oi TV nível conta</v>
          </cell>
          <cell r="B206" t="str">
            <v>Plano Oi Convergente High</v>
          </cell>
          <cell r="C206" t="str">
            <v>Template desconto FLAT Plano Principal Oi TV nível conta</v>
          </cell>
          <cell r="D206">
            <v>0.28850000000000003</v>
          </cell>
          <cell r="E206" t="str">
            <v>MKT-1-9827358670</v>
          </cell>
        </row>
        <row r="207">
          <cell r="A207" t="str">
            <v>Oi Total Fixo + Banda Larga + TV 30.1398Template desconto FLAT Plano Principal Oi TV nível conta</v>
          </cell>
          <cell r="B207" t="str">
            <v>Plano Oi Convergente High</v>
          </cell>
          <cell r="C207" t="str">
            <v>Template desconto FLAT Plano Principal Oi TV nível conta</v>
          </cell>
          <cell r="D207">
            <v>0.13980000000000001</v>
          </cell>
          <cell r="E207" t="str">
            <v>MKT-1-9827358935</v>
          </cell>
        </row>
        <row r="208">
          <cell r="A208" t="str">
            <v>Oi Total Fixo + Banda Larga + TV 30.2594Template desconto FLAT Plano Principal Oi TV nível conta</v>
          </cell>
          <cell r="B208" t="str">
            <v>Plano Oi Convergente High</v>
          </cell>
          <cell r="C208" t="str">
            <v>Template desconto FLAT Plano Principal Oi TV nível conta</v>
          </cell>
          <cell r="D208">
            <v>0.25940000000000002</v>
          </cell>
          <cell r="E208" t="str">
            <v>MKT-1-9827370190</v>
          </cell>
        </row>
        <row r="209">
          <cell r="A209" t="str">
            <v>Oi Total Fixo + Pós 500 + Banda Larga0.5551Template desconto FLAT Plano Principal Oi TV nível conta</v>
          </cell>
          <cell r="B209" t="str">
            <v>Plano Oi Completo Large</v>
          </cell>
          <cell r="C209" t="str">
            <v>Template desconto FLAT Plano Principal Oi TV nível conta</v>
          </cell>
          <cell r="D209">
            <v>0.55509999999999993</v>
          </cell>
          <cell r="E209" t="str">
            <v>MKT-1-9827328063</v>
          </cell>
        </row>
        <row r="210">
          <cell r="A210" t="str">
            <v>Oi Total Fixo + Pós Conectado 1.000 + Banda Larga0.4589Template desconto FLAT Plano Principal Oi TV nível conta</v>
          </cell>
          <cell r="B210" t="str">
            <v>Plano Oi Completo 1.000</v>
          </cell>
          <cell r="C210" t="str">
            <v>Template desconto FLAT Plano Principal Oi TV nível conta</v>
          </cell>
          <cell r="D210">
            <v>0.45890000000000003</v>
          </cell>
          <cell r="E210" t="str">
            <v>MKT-1-9827370768</v>
          </cell>
        </row>
        <row r="211">
          <cell r="A211" t="str">
            <v>Oi Total Fixo + Banda Larga + TV 30.251Template desconto FLAT Plano Principal Oi TV nível conta</v>
          </cell>
          <cell r="B211" t="str">
            <v>Plano Oi Convergente High</v>
          </cell>
          <cell r="C211" t="str">
            <v>Template desconto FLAT Plano Principal Oi TV nível conta</v>
          </cell>
          <cell r="D211">
            <v>0.251</v>
          </cell>
          <cell r="E211" t="str">
            <v>MKT-1-9827370755</v>
          </cell>
        </row>
        <row r="212">
          <cell r="A212" t="str">
            <v>Oi Total Fixo + Banda Larga + TV 30.2105Template desconto FLAT Plano Principal Oi TV nível conta</v>
          </cell>
          <cell r="B212" t="str">
            <v>Plano Oi Convergente High</v>
          </cell>
          <cell r="C212" t="str">
            <v>Template desconto FLAT Plano Principal Oi TV nível conta</v>
          </cell>
          <cell r="D212">
            <v>0.21050000000000002</v>
          </cell>
          <cell r="E212" t="str">
            <v>MKT-1-9827396510</v>
          </cell>
        </row>
        <row r="213">
          <cell r="A213" t="str">
            <v>Oi Total Fixo + Banda Larga + TV 20.41Template desconto FLAT Plano Principal Oi TV nível conta</v>
          </cell>
          <cell r="B213" t="str">
            <v>Plano Oi Convergente Medium</v>
          </cell>
          <cell r="C213" t="str">
            <v>Template desconto FLAT Plano Principal Oi TV nível conta</v>
          </cell>
          <cell r="D213">
            <v>0.41</v>
          </cell>
          <cell r="E213" t="str">
            <v>MKT-1-9827396995</v>
          </cell>
        </row>
        <row r="214">
          <cell r="A214" t="str">
            <v>Oi Total Fixo + Banda Larga + TV 30.3626Template desconto FLAT Plano Principal Oi TV nível conta</v>
          </cell>
          <cell r="B214" t="str">
            <v>Plano Oi Convergente High</v>
          </cell>
          <cell r="C214" t="str">
            <v>Template desconto FLAT Plano Principal Oi TV nível conta</v>
          </cell>
          <cell r="D214">
            <v>0.36259999999999998</v>
          </cell>
          <cell r="E214" t="str">
            <v>MKT-1-9827398432</v>
          </cell>
        </row>
        <row r="215">
          <cell r="A215" t="str">
            <v>Oi Total Fixo + Banda Larga + TV 30.3516Template desconto FLAT Plano Principal Oi TV nível conta</v>
          </cell>
          <cell r="B215" t="str">
            <v>Plano Oi Convergente High</v>
          </cell>
          <cell r="C215" t="str">
            <v>Template desconto FLAT Plano Principal Oi TV nível conta</v>
          </cell>
          <cell r="D215">
            <v>0.35159999999999997</v>
          </cell>
          <cell r="E215" t="str">
            <v>MKT-1-9827398867</v>
          </cell>
        </row>
        <row r="216">
          <cell r="A216" t="str">
            <v>Oi Total Fixo + Banda Larga + TV 10.092Template desconto FLAT Plano Principal Oi TV nível conta</v>
          </cell>
          <cell r="B216" t="str">
            <v>Plano Oi Convergente Low</v>
          </cell>
          <cell r="C216" t="str">
            <v>Template desconto FLAT Plano Principal Oi TV nível conta</v>
          </cell>
          <cell r="D216">
            <v>9.1999999999999998E-2</v>
          </cell>
          <cell r="E216" t="str">
            <v>MKT-1-9827406352</v>
          </cell>
        </row>
        <row r="217">
          <cell r="A217" t="str">
            <v>Oi Total Fixo + Banda Larga + TV 20.092Template desconto FLAT Plano Principal Oi TV nível conta</v>
          </cell>
          <cell r="B217" t="str">
            <v>Plano Oi Convergente Medium</v>
          </cell>
          <cell r="C217" t="str">
            <v>Template desconto FLAT Plano Principal Oi TV nível conta</v>
          </cell>
          <cell r="D217">
            <v>9.1999999999999998E-2</v>
          </cell>
          <cell r="E217" t="str">
            <v>MKT-1-9827406857</v>
          </cell>
        </row>
        <row r="218">
          <cell r="A218" t="str">
            <v>Oi Total Fixo + Pós 500 + Banda Larga0.5362Template desconto FLAT Plano Principal Oi TV nível conta</v>
          </cell>
          <cell r="B218" t="str">
            <v>Plano Oi Completo Large</v>
          </cell>
          <cell r="C218" t="str">
            <v>Template desconto FLAT Plano Principal Oi TV nível conta</v>
          </cell>
          <cell r="D218">
            <v>0.53620000000000001</v>
          </cell>
          <cell r="E218" t="str">
            <v>MKT-1-9827396515</v>
          </cell>
        </row>
        <row r="219">
          <cell r="A219" t="str">
            <v>Oi Total Fixo + Pós Conectado Mais + Banda Larga0.441Template desconto FLAT Plano Principal Oi TV nível conta</v>
          </cell>
          <cell r="B219" t="str">
            <v>Plano Oi Completo Mais</v>
          </cell>
          <cell r="C219" t="str">
            <v>Template desconto FLAT Plano Principal Oi TV nível conta</v>
          </cell>
          <cell r="D219">
            <v>0.441</v>
          </cell>
          <cell r="E219" t="str">
            <v>MKT-1-9827410860</v>
          </cell>
        </row>
        <row r="220">
          <cell r="A220" t="str">
            <v>Oi Total Fixo + Pós Conectado Mais + Banda Larga0.4107Template desconto FLAT Plano Principal Oi TV nível conta</v>
          </cell>
          <cell r="B220" t="str">
            <v>Plano Oi Completo Mais</v>
          </cell>
          <cell r="C220" t="str">
            <v>Template desconto FLAT Plano Principal Oi TV nível conta</v>
          </cell>
          <cell r="D220">
            <v>0.41070000000000001</v>
          </cell>
          <cell r="E220" t="str">
            <v>MKT-1-9827419345</v>
          </cell>
        </row>
        <row r="221">
          <cell r="A221" t="str">
            <v>Oi Total Fixo + Banda Larga + TV 30.2478Template desconto FLAT Plano Principal Oi TV nível conta</v>
          </cell>
          <cell r="B221" t="str">
            <v>Plano Oi Convergente High</v>
          </cell>
          <cell r="C221" t="str">
            <v>Template desconto FLAT Plano Principal Oi TV nível conta</v>
          </cell>
          <cell r="D221">
            <v>0.24780000000000002</v>
          </cell>
          <cell r="E221" t="str">
            <v>MKT-1-9827410282</v>
          </cell>
        </row>
        <row r="222">
          <cell r="A222" t="str">
            <v>Oi Total Fixo + Banda Larga + TV 30.2394Template desconto FLAT Plano Principal Oi TV nível conta</v>
          </cell>
          <cell r="B222" t="str">
            <v>Plano Oi Convergente High</v>
          </cell>
          <cell r="C222" t="str">
            <v>Template desconto FLAT Plano Principal Oi TV nível conta</v>
          </cell>
          <cell r="D222">
            <v>0.2394</v>
          </cell>
          <cell r="E222" t="str">
            <v>MKT-1-9827430317</v>
          </cell>
        </row>
        <row r="223">
          <cell r="A223" t="str">
            <v>Oi Total Fixo + Pós Conectado Mais + Banda Larga0.3306Template desconto FLAT Plano Principal Oi TV nível conta</v>
          </cell>
          <cell r="B223" t="str">
            <v>Plano Oi Completo Mais</v>
          </cell>
          <cell r="C223" t="str">
            <v>Template desconto FLAT Plano Principal Oi TV nível conta</v>
          </cell>
          <cell r="D223">
            <v>0.3306</v>
          </cell>
          <cell r="E223" t="str">
            <v>MKT-1-9827430330</v>
          </cell>
        </row>
        <row r="224">
          <cell r="A224" t="str">
            <v>Oi Total Fixo + Banda Larga + TV 30.092Template desconto FLAT Plano Principal Oi TV nível conta</v>
          </cell>
          <cell r="B224" t="str">
            <v>Plano Oi Convergente High</v>
          </cell>
          <cell r="C224" t="str">
            <v>Template desconto FLAT Plano Principal Oi TV nível conta</v>
          </cell>
          <cell r="D224">
            <v>9.1999999999999998E-2</v>
          </cell>
          <cell r="E224" t="str">
            <v>MKT-1-9827443982</v>
          </cell>
        </row>
        <row r="225">
          <cell r="A225" t="str">
            <v>Oi Total Fixo + Banda Larga + TV 30.2115Template desconto FLAT Plano Principal Oi TV nível conta</v>
          </cell>
          <cell r="B225" t="str">
            <v>Plano Oi Convergente High</v>
          </cell>
          <cell r="C225" t="str">
            <v>Template desconto FLAT Plano Principal Oi TV nível conta</v>
          </cell>
          <cell r="D225">
            <v>0.21149999999999999</v>
          </cell>
          <cell r="E225" t="str">
            <v>MKT-1-9827447487</v>
          </cell>
        </row>
        <row r="226">
          <cell r="A226" t="str">
            <v>Oi Total Fixo + Banda Larga + TV 30.2056Template desconto FLAT Plano Principal Oi TV nível conta</v>
          </cell>
          <cell r="B226" t="str">
            <v>Plano Oi Convergente High</v>
          </cell>
          <cell r="C226" t="str">
            <v>Template desconto FLAT Plano Principal Oi TV nível conta</v>
          </cell>
          <cell r="D226">
            <v>0.20559999999999998</v>
          </cell>
          <cell r="E226" t="str">
            <v>MKT-1-9827447892</v>
          </cell>
        </row>
        <row r="227">
          <cell r="A227" t="str">
            <v>Oi Total Fixo + Banda Larga + TV 30.171Template desconto FLAT Plano Principal Oi TV nível conta</v>
          </cell>
          <cell r="B227" t="str">
            <v>Plano Oi Convergente High</v>
          </cell>
          <cell r="C227" t="str">
            <v>Template desconto FLAT Plano Principal Oi TV nível conta</v>
          </cell>
          <cell r="D227">
            <v>0.17100000000000001</v>
          </cell>
          <cell r="E227" t="str">
            <v>MKT-1-9827450477</v>
          </cell>
        </row>
        <row r="228">
          <cell r="A228" t="str">
            <v>Oi Total Fixo + Pós Conectado 500 + Banda Larga0.3306Template desconto FLAT Plano Principal Oi TV nível conta</v>
          </cell>
          <cell r="B228" t="str">
            <v>Plano Oi Completo 500</v>
          </cell>
          <cell r="C228" t="str">
            <v>Template desconto FLAT Plano Principal Oi TV nível conta</v>
          </cell>
          <cell r="D228">
            <v>0.3306</v>
          </cell>
          <cell r="E228" t="str">
            <v>MKT-1-9827447237</v>
          </cell>
        </row>
        <row r="229">
          <cell r="A229" t="str">
            <v>Oi Total Fixo + Banda Larga + TV 10.193Template desconto FLAT Plano Principal Oi TV nível conta</v>
          </cell>
          <cell r="B229" t="str">
            <v>Plano Oi Convergente Low</v>
          </cell>
          <cell r="C229" t="str">
            <v>Template desconto FLAT Plano Principal Oi TV nível conta</v>
          </cell>
          <cell r="D229">
            <v>0.193</v>
          </cell>
          <cell r="E229" t="str">
            <v>MKT-1-9827451002</v>
          </cell>
        </row>
        <row r="230">
          <cell r="A230" t="str">
            <v>Oi Total Fixo + Pós 250 + Banda Larga0.3306Template desconto FLAT Plano Principal Oi TV nível conta</v>
          </cell>
          <cell r="B230" t="str">
            <v>Plano Oi Completo Medium</v>
          </cell>
          <cell r="C230" t="str">
            <v>Template desconto FLAT Plano Principal Oi TV nível conta</v>
          </cell>
          <cell r="D230">
            <v>0.3306</v>
          </cell>
          <cell r="E230" t="str">
            <v>MKT-1-9827463662</v>
          </cell>
        </row>
        <row r="231">
          <cell r="A231" t="str">
            <v>Oi Total Fixo + Banda Larga + TV 30.384Template desconto FLAT Plano Principal Oi TV nível conta</v>
          </cell>
          <cell r="B231" t="str">
            <v>Plano Oi Convergente High</v>
          </cell>
          <cell r="C231" t="str">
            <v>Template desconto FLAT Plano Principal Oi TV nível conta</v>
          </cell>
          <cell r="D231">
            <v>0.38400000000000001</v>
          </cell>
          <cell r="E231" t="str">
            <v>MKT-1-9827464097</v>
          </cell>
        </row>
        <row r="232">
          <cell r="A232" t="str">
            <v>Oi Total Fixo + Pós 50 + Banda Larga0.3445Template desconto FLAT Plano Principal Oi TV nível conta</v>
          </cell>
          <cell r="B232" t="str">
            <v>Plano Oi Completo XSmall</v>
          </cell>
          <cell r="C232" t="str">
            <v>Template desconto FLAT Plano Principal Oi TV nível conta</v>
          </cell>
          <cell r="D232">
            <v>0.34450000000000003</v>
          </cell>
          <cell r="E232" t="str">
            <v>MKT-1-9827493102</v>
          </cell>
        </row>
        <row r="233">
          <cell r="A233" t="str">
            <v>Oi Total Fixo + Pós Conectado 500 + Banda Larga0.3445Template desconto FLAT Plano Principal Oi TV nível conta</v>
          </cell>
          <cell r="B233" t="str">
            <v>Plano Oi Completo 500</v>
          </cell>
          <cell r="C233" t="str">
            <v>Template desconto FLAT Plano Principal Oi TV nível conta</v>
          </cell>
          <cell r="D233">
            <v>0.34450000000000003</v>
          </cell>
          <cell r="E233" t="str">
            <v>MKT-1-9827493417</v>
          </cell>
        </row>
        <row r="234">
          <cell r="A234" t="str">
            <v>Oi Total Fixo + Pós 100 + Banda Larga0.2159Template desconto FLAT Plano Principal Oi TV nível conta</v>
          </cell>
          <cell r="B234" t="str">
            <v>Plano Oi Completo Small</v>
          </cell>
          <cell r="C234" t="str">
            <v>Template desconto FLAT Plano Principal Oi TV nível conta</v>
          </cell>
          <cell r="D234">
            <v>0.21590000000000001</v>
          </cell>
          <cell r="E234" t="str">
            <v>MKT-1-9827493752</v>
          </cell>
        </row>
        <row r="235">
          <cell r="A235" t="str">
            <v>Oi Total Fixo + Pós Conectado 1.000 + Banda Larga0.2159Template desconto FLAT Plano Principal Oi TV nível conta</v>
          </cell>
          <cell r="B235" t="str">
            <v>Plano Oi Completo 1.000</v>
          </cell>
          <cell r="C235" t="str">
            <v>Template desconto FLAT Plano Principal Oi TV nível conta</v>
          </cell>
          <cell r="D235">
            <v>0.21590000000000001</v>
          </cell>
          <cell r="E235" t="str">
            <v>MKT-1-9827494067</v>
          </cell>
        </row>
        <row r="236">
          <cell r="A236" t="str">
            <v>Oi Total Fixo + Pós 100 + Banda Larga0.3256Template desconto FLAT Plano Principal Oi TV nível conta</v>
          </cell>
          <cell r="B236" t="str">
            <v>Plano Oi Completo Small</v>
          </cell>
          <cell r="C236" t="str">
            <v>Template desconto FLAT Plano Principal Oi TV nível conta</v>
          </cell>
          <cell r="D236">
            <v>0.3256</v>
          </cell>
          <cell r="E236" t="str">
            <v>MKT-1-9827505702</v>
          </cell>
        </row>
        <row r="237">
          <cell r="A237" t="str">
            <v>Oi Total Fixo + Pós Conectado 1.000 + Banda Larga0.3256Template desconto FLAT Plano Principal Oi TV nível conta</v>
          </cell>
          <cell r="B237" t="str">
            <v>Plano Oi Completo 1.000</v>
          </cell>
          <cell r="C237" t="str">
            <v>Template desconto FLAT Plano Principal Oi TV nível conta</v>
          </cell>
          <cell r="D237">
            <v>0.3256</v>
          </cell>
          <cell r="E237" t="str">
            <v>MKT-1-9827505987</v>
          </cell>
        </row>
        <row r="238">
          <cell r="A238" t="str">
            <v>Oi Total Fixo + Pós 100 + Banda Larga0.313Template desconto FLAT Plano Principal Oi TV nível conta</v>
          </cell>
          <cell r="B238" t="str">
            <v>Plano Oi Completo Small</v>
          </cell>
          <cell r="C238" t="str">
            <v>Template desconto FLAT Plano Principal Oi TV nível conta</v>
          </cell>
          <cell r="D238">
            <v>0.313</v>
          </cell>
          <cell r="E238" t="str">
            <v>MKT-1-9827522302</v>
          </cell>
        </row>
        <row r="239">
          <cell r="A239" t="str">
            <v>Oi Total Fixo + Pós Conectado 1.000 + Banda Larga0.313Template desconto FLAT Plano Principal Oi TV nível conta</v>
          </cell>
          <cell r="B239" t="str">
            <v>Plano Oi Completo 1.000</v>
          </cell>
          <cell r="C239" t="str">
            <v>Template desconto FLAT Plano Principal Oi TV nível conta</v>
          </cell>
          <cell r="D239">
            <v>0.313</v>
          </cell>
          <cell r="E239" t="str">
            <v>MKT-1-9827522587</v>
          </cell>
        </row>
        <row r="240">
          <cell r="A240" t="str">
            <v>Oi Total Fixo + Pós 100 + Banda Larga0.1637Template desconto FLAT Plano Principal Oi TV nível conta</v>
          </cell>
          <cell r="B240" t="str">
            <v>Plano Oi Completo Small</v>
          </cell>
          <cell r="C240" t="str">
            <v>Template desconto FLAT Plano Principal Oi TV nível conta</v>
          </cell>
          <cell r="D240">
            <v>0.16370000000000001</v>
          </cell>
          <cell r="E240" t="str">
            <v>MKT-1-9827523012</v>
          </cell>
        </row>
        <row r="241">
          <cell r="A241" t="str">
            <v>Oi Total Fixo + Pós Conectado 1.000 + Banda Larga0.1637Template desconto FLAT Plano Principal Oi TV nível conta</v>
          </cell>
          <cell r="B241" t="str">
            <v>Plano Oi Completo 1.000</v>
          </cell>
          <cell r="C241" t="str">
            <v>Template desconto FLAT Plano Principal Oi TV nível conta</v>
          </cell>
          <cell r="D241">
            <v>0.16370000000000001</v>
          </cell>
          <cell r="E241" t="str">
            <v>MKT-1-9827532307</v>
          </cell>
        </row>
        <row r="242">
          <cell r="A242" t="str">
            <v>Oi Total Fixo + Pós 100 + Banda Larga0.2833Template desconto FLAT Plano Principal Oi TV nível conta</v>
          </cell>
          <cell r="B242" t="str">
            <v>Plano Oi Completo Small</v>
          </cell>
          <cell r="C242" t="str">
            <v>Template desconto FLAT Plano Principal Oi TV nível conta</v>
          </cell>
          <cell r="D242">
            <v>0.2833</v>
          </cell>
          <cell r="E242" t="str">
            <v>MKT-1-9827532652</v>
          </cell>
        </row>
        <row r="243">
          <cell r="A243" t="str">
            <v>Oi Total Fixo + Pós Conectado 1.000 + Banda Larga0.2833Template desconto FLAT Plano Principal Oi TV nível conta</v>
          </cell>
          <cell r="B243" t="str">
            <v>Plano Oi Completo 1.000</v>
          </cell>
          <cell r="C243" t="str">
            <v>Template desconto FLAT Plano Principal Oi TV nível conta</v>
          </cell>
          <cell r="D243">
            <v>0.2833</v>
          </cell>
          <cell r="E243" t="str">
            <v>MKT-1-9827544157</v>
          </cell>
        </row>
        <row r="244">
          <cell r="A244" t="str">
            <v>Oi Total Fixo + Pós 100 + Banda Larga0.2737Template desconto FLAT Plano Principal Oi TV nível conta</v>
          </cell>
          <cell r="B244" t="str">
            <v>Plano Oi Completo Small</v>
          </cell>
          <cell r="C244" t="str">
            <v>Template desconto FLAT Plano Principal Oi TV nível conta</v>
          </cell>
          <cell r="D244">
            <v>0.2737</v>
          </cell>
          <cell r="E244" t="str">
            <v>MKT-1-9827544492</v>
          </cell>
        </row>
        <row r="245">
          <cell r="A245" t="str">
            <v>Oi Total Fixo + Pós Conectado 1.000 + Banda Larga0.2737Template desconto FLAT Plano Principal Oi TV nível conta</v>
          </cell>
          <cell r="B245" t="str">
            <v>Plano Oi Completo 1.000</v>
          </cell>
          <cell r="C245" t="str">
            <v>Template desconto FLAT Plano Principal Oi TV nível conta</v>
          </cell>
          <cell r="D245">
            <v>0.2737</v>
          </cell>
          <cell r="E245" t="str">
            <v>MKT-1-9827544807</v>
          </cell>
        </row>
        <row r="246">
          <cell r="A246" t="str">
            <v>Oi Total Fixo + Pós 100 + Banda Larga0.2302Template desconto FLAT Plano Principal Oi TV nível conta</v>
          </cell>
          <cell r="B246" t="str">
            <v>Plano Oi Completo Small</v>
          </cell>
          <cell r="C246" t="str">
            <v>Template desconto FLAT Plano Principal Oi TV nível conta</v>
          </cell>
          <cell r="D246">
            <v>0.23019999999999999</v>
          </cell>
          <cell r="E246" t="str">
            <v>MKT-1-9827555122</v>
          </cell>
        </row>
        <row r="247">
          <cell r="A247" t="str">
            <v>Oi Total Fixo + Pós Conectado 1.000 + Banda Larga0.2302Template desconto FLAT Plano Principal Oi TV nível conta</v>
          </cell>
          <cell r="B247" t="str">
            <v>Plano Oi Completo 1.000</v>
          </cell>
          <cell r="C247" t="str">
            <v>Template desconto FLAT Plano Principal Oi TV nível conta</v>
          </cell>
          <cell r="D247">
            <v>0.23019999999999999</v>
          </cell>
          <cell r="E247" t="str">
            <v>MKT-1-9827555457</v>
          </cell>
        </row>
        <row r="248">
          <cell r="A248" t="str">
            <v>Oi Total Fixo + Pós 100 + Banda Larga0.4327Template desconto FLAT Plano Principal Oi TV nível conta</v>
          </cell>
          <cell r="B248" t="str">
            <v>Plano Oi Completo Small</v>
          </cell>
          <cell r="C248" t="str">
            <v>Template desconto FLAT Plano Principal Oi TV nível conta</v>
          </cell>
          <cell r="D248">
            <v>0.43270000000000003</v>
          </cell>
          <cell r="E248" t="str">
            <v>MKT-1-9827555792</v>
          </cell>
        </row>
        <row r="249">
          <cell r="A249" t="str">
            <v>Oi Total Fixo + Pós Conectado 1.000 + Banda Larga0.4327Template desconto FLAT Plano Principal Oi TV nível conta</v>
          </cell>
          <cell r="B249" t="str">
            <v>Plano Oi Completo 1.000</v>
          </cell>
          <cell r="C249" t="str">
            <v>Template desconto FLAT Plano Principal Oi TV nível conta</v>
          </cell>
          <cell r="D249">
            <v>0.43270000000000003</v>
          </cell>
          <cell r="E249" t="str">
            <v>MKT-1-9827556047</v>
          </cell>
        </row>
        <row r="250">
          <cell r="A250" t="str">
            <v>Oi Total Fixo + Pós 100 + Banda Larga0.3819Template desconto FLAT Plano Principal Oi TV nível conta</v>
          </cell>
          <cell r="B250" t="str">
            <v>Plano Oi Completo Small</v>
          </cell>
          <cell r="C250" t="str">
            <v>Template desconto FLAT Plano Principal Oi TV nível conta</v>
          </cell>
          <cell r="D250">
            <v>0.38189999999999996</v>
          </cell>
          <cell r="E250" t="str">
            <v>MKT-1-9827565302</v>
          </cell>
        </row>
        <row r="251">
          <cell r="A251" t="str">
            <v>Oi Total Fixo + Pós Conectado 1.000 + Banda Larga0.3819Template desconto FLAT Plano Principal Oi TV nível conta</v>
          </cell>
          <cell r="B251" t="str">
            <v>Plano Oi Completo 1.000</v>
          </cell>
          <cell r="C251" t="str">
            <v>Template desconto FLAT Plano Principal Oi TV nível conta</v>
          </cell>
          <cell r="D251">
            <v>0.38189999999999996</v>
          </cell>
          <cell r="E251" t="str">
            <v>MKT-1-9827565977</v>
          </cell>
        </row>
        <row r="252">
          <cell r="A252" t="str">
            <v>Oi Total Fixo + Pós 100 + Banda Larga0.3701Template desconto FLAT Plano Principal Oi TV nível conta</v>
          </cell>
          <cell r="B252" t="str">
            <v>Plano Oi Completo Small</v>
          </cell>
          <cell r="C252" t="str">
            <v>Template desconto FLAT Plano Principal Oi TV nível conta</v>
          </cell>
          <cell r="D252">
            <v>0.37009999999999998</v>
          </cell>
          <cell r="E252" t="str">
            <v>MKT-1-9827573412</v>
          </cell>
        </row>
        <row r="253">
          <cell r="A253" t="str">
            <v>Oi Total Fixo + Pós Conectado 1.000 + Banda Larga0.3701Template desconto FLAT Plano Principal Oi TV nível conta</v>
          </cell>
          <cell r="B253" t="str">
            <v>Plano Oi Completo 1.000</v>
          </cell>
          <cell r="C253" t="str">
            <v>Template desconto FLAT Plano Principal Oi TV nível conta</v>
          </cell>
          <cell r="D253">
            <v>0.37009999999999998</v>
          </cell>
          <cell r="E253" t="str">
            <v>MKT-1-9827573727</v>
          </cell>
        </row>
        <row r="254">
          <cell r="A254" t="str">
            <v>Oi Total Fixo + Pós 100 + Banda Larga0.3353Template desconto FLAT Plano Principal Oi TV nível conta</v>
          </cell>
          <cell r="B254" t="str">
            <v>Plano Oi Completo Small</v>
          </cell>
          <cell r="C254" t="str">
            <v>Template desconto FLAT Plano Principal Oi TV nível conta</v>
          </cell>
          <cell r="D254">
            <v>0.33529999999999999</v>
          </cell>
          <cell r="E254" t="str">
            <v>MKT-1-9827573982</v>
          </cell>
        </row>
        <row r="255">
          <cell r="A255" t="str">
            <v>Oi Total Fixo + Pós Conectado 1.000 + Banda Larga0.3353Template desconto FLAT Plano Principal Oi TV nível conta</v>
          </cell>
          <cell r="B255" t="str">
            <v>Plano Oi Completo 1.000</v>
          </cell>
          <cell r="C255" t="str">
            <v>Template desconto FLAT Plano Principal Oi TV nível conta</v>
          </cell>
          <cell r="D255">
            <v>0.33529999999999999</v>
          </cell>
          <cell r="E255" t="str">
            <v>MKT-1-9827588237</v>
          </cell>
        </row>
        <row r="256">
          <cell r="A256" t="str">
            <v>Oi Total Fixo + Pós Conectado Mais + Banda Larga0.4599Template desconto FLAT Plano Principal Oi TV nível conta</v>
          </cell>
          <cell r="B256" t="str">
            <v>Plano Oi Completo Mais</v>
          </cell>
          <cell r="C256" t="str">
            <v>Template desconto FLAT Plano Principal Oi TV nível conta</v>
          </cell>
          <cell r="D256">
            <v>0.45990000000000003</v>
          </cell>
          <cell r="E256" t="str">
            <v>MKT-1-9828147801</v>
          </cell>
        </row>
        <row r="257">
          <cell r="A257" t="str">
            <v>Oi Total Fixo + Pós Conectado 500 + Banda Larga0.4599Template desconto FLAT Plano Principal Oi TV nível conta</v>
          </cell>
          <cell r="B257" t="str">
            <v>Plano Oi Completo 500</v>
          </cell>
          <cell r="C257" t="str">
            <v>Template desconto FLAT Plano Principal Oi TV nível conta</v>
          </cell>
          <cell r="D257">
            <v>0.45990000000000003</v>
          </cell>
          <cell r="E257" t="str">
            <v>MKT-1-9828148076</v>
          </cell>
        </row>
        <row r="258">
          <cell r="A258" t="str">
            <v>Oi Total Fixo + Pós 250 + Banda Larga0.4599Template desconto FLAT Plano Principal Oi TV nível conta</v>
          </cell>
          <cell r="B258" t="str">
            <v>Plano Oi Completo Medium</v>
          </cell>
          <cell r="C258" t="str">
            <v>Template desconto FLAT Plano Principal Oi TV nível conta</v>
          </cell>
          <cell r="D258">
            <v>0.45990000000000003</v>
          </cell>
          <cell r="E258" t="str">
            <v>MKT-1-9828179503</v>
          </cell>
        </row>
        <row r="259">
          <cell r="A259" t="str">
            <v>Oi Total Fixo + Pós Conectado Mais + Banda Larga0.4289Template desconto FLAT Plano Principal Oi TV nível conta</v>
          </cell>
          <cell r="B259" t="str">
            <v>Plano Oi Completo Mais</v>
          </cell>
          <cell r="C259" t="str">
            <v>Template desconto FLAT Plano Principal Oi TV nível conta</v>
          </cell>
          <cell r="D259">
            <v>0.4289</v>
          </cell>
          <cell r="E259" t="str">
            <v>MKT-1-9828179868</v>
          </cell>
        </row>
        <row r="260">
          <cell r="A260" t="str">
            <v>Oi Total Fixo + Pós Conectado 500 + Banda Larga0.4289Template desconto FLAT Plano Principal Oi TV nível conta</v>
          </cell>
          <cell r="B260" t="str">
            <v>Plano Oi Completo 500</v>
          </cell>
          <cell r="C260" t="str">
            <v>Template desconto FLAT Plano Principal Oi TV nível conta</v>
          </cell>
          <cell r="D260">
            <v>0.4289</v>
          </cell>
          <cell r="E260" t="str">
            <v>MKT-1-9828191213</v>
          </cell>
        </row>
        <row r="261">
          <cell r="A261" t="str">
            <v>Oi Total Fixo + Pós 250 + Banda Larga0.4289Template desconto FLAT Plano Principal Oi TV nível conta</v>
          </cell>
          <cell r="B261" t="str">
            <v>Plano Oi Completo Medium</v>
          </cell>
          <cell r="C261" t="str">
            <v>Template desconto FLAT Plano Principal Oi TV nível conta</v>
          </cell>
          <cell r="D261">
            <v>0.4289</v>
          </cell>
          <cell r="E261" t="str">
            <v>MKT-1-9828211378</v>
          </cell>
        </row>
        <row r="262">
          <cell r="A262" t="str">
            <v>Oi Total Fixo + Pós Conectado Mais + Banda Larga0.4327Template desconto FLAT Plano Principal Oi TV nível conta</v>
          </cell>
          <cell r="B262" t="str">
            <v>Plano Oi Completo Mais</v>
          </cell>
          <cell r="C262" t="str">
            <v>Template desconto FLAT Plano Principal Oi TV nível conta</v>
          </cell>
          <cell r="D262">
            <v>0.43270000000000003</v>
          </cell>
          <cell r="E262" t="str">
            <v>MKT-1-9827617451</v>
          </cell>
        </row>
        <row r="263">
          <cell r="A263" t="str">
            <v>Oi Total Fixo + Pós 50 + Banda Larga0.092Template desconto FLAT Plano Principal Oi TV nível conta</v>
          </cell>
          <cell r="B263" t="str">
            <v>Plano Oi Completo XSmall</v>
          </cell>
          <cell r="C263" t="str">
            <v>Template desconto FLAT Plano Principal Oi TV nível conta</v>
          </cell>
          <cell r="D263">
            <v>9.1999999999999998E-2</v>
          </cell>
          <cell r="E263" t="str">
            <v>MKT-1-9827617756</v>
          </cell>
        </row>
        <row r="264">
          <cell r="A264" t="str">
            <v>Oi Total Fixo + Pós Conectado 500 + Banda Larga0.092Template desconto FLAT Plano Principal Oi TV nível conta</v>
          </cell>
          <cell r="B264" t="str">
            <v>Plano Oi Completo 500</v>
          </cell>
          <cell r="C264" t="str">
            <v>Template desconto FLAT Plano Principal Oi TV nível conta</v>
          </cell>
          <cell r="D264">
            <v>9.1999999999999998E-2</v>
          </cell>
          <cell r="E264" t="str">
            <v>MKT-1-9828245791</v>
          </cell>
        </row>
        <row r="265">
          <cell r="A265" t="str">
            <v>Oi Total Fixo + Pós 100 + Banda Larga0.2478Template desconto FLAT Plano Principal Oi TV nível conta</v>
          </cell>
          <cell r="B265" t="str">
            <v>Plano Oi Completo Small</v>
          </cell>
          <cell r="C265" t="str">
            <v>Template desconto FLAT Plano Principal Oi TV nível conta</v>
          </cell>
          <cell r="D265">
            <v>0.24780000000000002</v>
          </cell>
          <cell r="E265" t="str">
            <v>MKT-1-9828264126</v>
          </cell>
        </row>
        <row r="266">
          <cell r="A266" t="str">
            <v>Oi Total Fixo + Pós Conectado 1.000 + Banda Larga0.2478Template desconto FLAT Plano Principal Oi TV nível conta</v>
          </cell>
          <cell r="B266" t="str">
            <v>Plano Oi Completo 1.000</v>
          </cell>
          <cell r="C266" t="str">
            <v>Template desconto FLAT Plano Principal Oi TV nível conta</v>
          </cell>
          <cell r="D266">
            <v>0.24780000000000002</v>
          </cell>
          <cell r="E266" t="str">
            <v>MKT-1-9828264511</v>
          </cell>
        </row>
        <row r="267">
          <cell r="A267" t="str">
            <v>Oi Total Fixo + Pós 100 + Banda Larga0.2394Template desconto FLAT Plano Principal Oi TV nível conta</v>
          </cell>
          <cell r="B267" t="str">
            <v>Plano Oi Completo Small</v>
          </cell>
          <cell r="C267" t="str">
            <v>Template desconto FLAT Plano Principal Oi TV nível conta</v>
          </cell>
          <cell r="D267">
            <v>0.2394</v>
          </cell>
          <cell r="E267" t="str">
            <v>MKT-1-9828264776</v>
          </cell>
        </row>
        <row r="268">
          <cell r="A268" t="str">
            <v>Oi Total Fixo + Pós Conectado 1.000 + Banda Larga0.2394Template desconto FLAT Plano Principal Oi TV nível conta</v>
          </cell>
          <cell r="B268" t="str">
            <v>Plano Oi Completo 1.000</v>
          </cell>
          <cell r="C268" t="str">
            <v>Template desconto FLAT Plano Principal Oi TV nível conta</v>
          </cell>
          <cell r="D268">
            <v>0.2394</v>
          </cell>
          <cell r="E268" t="str">
            <v>MKT-1-9828267281</v>
          </cell>
        </row>
        <row r="269">
          <cell r="A269" t="str">
            <v>Oi Total Fixo + Pós Conectado 500 + Banda Larga0.3391Template desconto FLAT Plano Principal Oi TV nível conta</v>
          </cell>
          <cell r="B269" t="str">
            <v>Plano Oi Completo 500</v>
          </cell>
          <cell r="C269" t="str">
            <v>Template desconto FLAT Plano Principal Oi TV nível conta</v>
          </cell>
          <cell r="D269">
            <v>0.33909999999999996</v>
          </cell>
          <cell r="E269" t="str">
            <v>MKT-1-9828218245</v>
          </cell>
        </row>
        <row r="270">
          <cell r="A270" t="str">
            <v>Oi Total Fixo + Pós 100 + Banda Larga0.092Template desconto FLAT Plano Principal Oi TV nível conta</v>
          </cell>
          <cell r="B270" t="str">
            <v>Plano Oi Completo Small</v>
          </cell>
          <cell r="C270" t="str">
            <v>Template desconto FLAT Plano Principal Oi TV nível conta</v>
          </cell>
          <cell r="D270">
            <v>9.1999999999999998E-2</v>
          </cell>
          <cell r="E270" t="str">
            <v>MKT-1-9828267586</v>
          </cell>
        </row>
        <row r="271">
          <cell r="A271" t="str">
            <v>Oi Total Fixo + Pós Conectado 1.000 + Banda Larga0.092Template desconto FLAT Plano Principal Oi TV nível conta</v>
          </cell>
          <cell r="B271" t="str">
            <v>Plano Oi Completo 1.000</v>
          </cell>
          <cell r="C271" t="str">
            <v>Template desconto FLAT Plano Principal Oi TV nível conta</v>
          </cell>
          <cell r="D271">
            <v>9.1999999999999998E-2</v>
          </cell>
          <cell r="E271" t="str">
            <v>MKT-1-9828268091</v>
          </cell>
        </row>
        <row r="272">
          <cell r="A272" t="str">
            <v>Oi Total Fixo + Pós 100 + Banda Larga0.3391Template desconto FLAT Plano Principal Oi TV nível conta</v>
          </cell>
          <cell r="B272" t="str">
            <v>Plano Oi Completo Small</v>
          </cell>
          <cell r="C272" t="str">
            <v>Template desconto FLAT Plano Principal Oi TV nível conta</v>
          </cell>
          <cell r="D272">
            <v>0.33909999999999996</v>
          </cell>
          <cell r="E272" t="str">
            <v>MKT-1-9828272372</v>
          </cell>
        </row>
        <row r="273">
          <cell r="A273" t="str">
            <v>Oi Total Fixo + Pós 100 + Banda Larga0.2115Template desconto FLAT Plano Principal Oi TV nível conta</v>
          </cell>
          <cell r="B273" t="str">
            <v>Plano Oi Completo Small</v>
          </cell>
          <cell r="C273" t="str">
            <v>Template desconto FLAT Plano Principal Oi TV nível conta</v>
          </cell>
          <cell r="D273">
            <v>0.21149999999999999</v>
          </cell>
          <cell r="E273" t="str">
            <v>MKT-1-9828276416</v>
          </cell>
        </row>
        <row r="274">
          <cell r="A274" t="str">
            <v>Oi Total Fixo + Pós Conectado 1.000 + Banda Larga0.2115Template desconto FLAT Plano Principal Oi TV nível conta</v>
          </cell>
          <cell r="B274" t="str">
            <v>Plano Oi Completo 1.000</v>
          </cell>
          <cell r="C274" t="str">
            <v>Template desconto FLAT Plano Principal Oi TV nível conta</v>
          </cell>
          <cell r="D274">
            <v>0.21149999999999999</v>
          </cell>
          <cell r="E274" t="str">
            <v>MKT-1-9828276731</v>
          </cell>
        </row>
        <row r="275">
          <cell r="A275" t="str">
            <v>Oi Total Fixo + Pós 100 + Banda Larga0.2056Template desconto FLAT Plano Principal Oi TV nível conta</v>
          </cell>
          <cell r="B275" t="str">
            <v>Plano Oi Completo Small</v>
          </cell>
          <cell r="C275" t="str">
            <v>Template desconto FLAT Plano Principal Oi TV nível conta</v>
          </cell>
          <cell r="D275">
            <v>0.20559999999999998</v>
          </cell>
          <cell r="E275" t="str">
            <v>MKT-1-9828285106</v>
          </cell>
        </row>
        <row r="276">
          <cell r="A276" t="str">
            <v>Oi Total Fixo + Banda Larga + TV 30.4323Template desconto FLAT Plano Principal Oi TV nível conta</v>
          </cell>
          <cell r="B276" t="str">
            <v>Plano Oi Convergente High</v>
          </cell>
          <cell r="C276" t="str">
            <v>Template desconto FLAT Plano Principal Oi TV nível conta</v>
          </cell>
          <cell r="D276">
            <v>0.43229999999999996</v>
          </cell>
          <cell r="E276" t="str">
            <v>MKT-1-9828278347</v>
          </cell>
        </row>
        <row r="277">
          <cell r="A277" t="str">
            <v>Oi Total Fixo + Pós Conectado 1.000 + Banda Larga0.2056Template desconto FLAT Plano Principal Oi TV nível conta</v>
          </cell>
          <cell r="B277" t="str">
            <v>Plano Oi Completo 1.000</v>
          </cell>
          <cell r="C277" t="str">
            <v>Template desconto FLAT Plano Principal Oi TV nível conta</v>
          </cell>
          <cell r="D277">
            <v>0.20559999999999998</v>
          </cell>
          <cell r="E277" t="str">
            <v>MKT-1-9828285491</v>
          </cell>
        </row>
        <row r="278">
          <cell r="A278" t="str">
            <v>Oi Total Fixo + Banda Larga + TV 30.4624Template desconto FLAT Plano Principal Oi TV nível conta</v>
          </cell>
          <cell r="B278" t="str">
            <v>Plano Oi Convergente High</v>
          </cell>
          <cell r="C278" t="str">
            <v>Template desconto FLAT Plano Principal Oi TV nível conta</v>
          </cell>
          <cell r="D278">
            <v>0.46240000000000003</v>
          </cell>
          <cell r="E278" t="str">
            <v>MKT-1-9828290242</v>
          </cell>
        </row>
        <row r="279">
          <cell r="A279" t="str">
            <v>Oi Total Fixo + Pós 100 + Banda Larga0.171Template desconto FLAT Plano Principal Oi TV nível conta</v>
          </cell>
          <cell r="B279" t="str">
            <v>Plano Oi Completo Small</v>
          </cell>
          <cell r="C279" t="str">
            <v>Template desconto FLAT Plano Principal Oi TV nível conta</v>
          </cell>
          <cell r="D279">
            <v>0.17100000000000001</v>
          </cell>
          <cell r="E279" t="str">
            <v>MKT-1-9828285876</v>
          </cell>
        </row>
        <row r="280">
          <cell r="A280" t="str">
            <v>Oi Total Fixo + Pós Conectado 1.000 + Banda Larga0.171Template desconto FLAT Plano Principal Oi TV nível conta</v>
          </cell>
          <cell r="B280" t="str">
            <v>Plano Oi Completo 1.000</v>
          </cell>
          <cell r="C280" t="str">
            <v>Template desconto FLAT Plano Principal Oi TV nível conta</v>
          </cell>
          <cell r="D280">
            <v>0.17100000000000001</v>
          </cell>
          <cell r="E280" t="str">
            <v>MKT-1-9828296171</v>
          </cell>
        </row>
        <row r="281">
          <cell r="A281" t="str">
            <v>Oi Total Fixo + Pós Conectado Mais + Banda Larga0.1569Template desconto FLAT Plano Principal Oi TV nível conta</v>
          </cell>
          <cell r="B281" t="str">
            <v>Plano Oi Completo Mais</v>
          </cell>
          <cell r="C281" t="str">
            <v>Template desconto FLAT Plano Principal Oi TV nível conta</v>
          </cell>
          <cell r="D281">
            <v>0.15689999999999998</v>
          </cell>
          <cell r="E281" t="str">
            <v>MKT-1-9828296436</v>
          </cell>
        </row>
        <row r="282">
          <cell r="A282" t="str">
            <v>Oi Total Fixo + Banda Larga + TV 30.4395Template desconto FLAT Plano Principal Oi TV nível conta</v>
          </cell>
          <cell r="B282" t="str">
            <v>Plano Oi Convergente High</v>
          </cell>
          <cell r="C282" t="str">
            <v>Template desconto FLAT Plano Principal Oi TV nível conta</v>
          </cell>
          <cell r="D282">
            <v>0.4395</v>
          </cell>
          <cell r="E282" t="str">
            <v>MKT-1-9828290859</v>
          </cell>
        </row>
        <row r="283">
          <cell r="A283" t="str">
            <v>Oi Total Fixo +  TV 10.2435Template desconto FLAT Plano Principal Oi TV nível conta</v>
          </cell>
          <cell r="B283" t="str">
            <v>Plano Oi Internet Total Low</v>
          </cell>
          <cell r="C283" t="str">
            <v>Template desconto FLAT Plano Principal Oi TV nível conta</v>
          </cell>
          <cell r="D283">
            <v>0.24350000000000002</v>
          </cell>
          <cell r="E283" t="str">
            <v>MKT-1-9828296901</v>
          </cell>
        </row>
        <row r="284">
          <cell r="A284" t="str">
            <v>Oi Total Fixo + Banda Larga + TV 20.5004Template desconto FLAT Plano Principal Oi TV nível conta</v>
          </cell>
          <cell r="B284" t="str">
            <v>Plano Oi Convergente Medium</v>
          </cell>
          <cell r="C284" t="str">
            <v>Template desconto FLAT Plano Principal Oi TV nível conta</v>
          </cell>
          <cell r="D284">
            <v>0.50039999999999996</v>
          </cell>
          <cell r="E284" t="str">
            <v>MKT-1-9828308164</v>
          </cell>
        </row>
        <row r="285">
          <cell r="A285" t="str">
            <v>Oi Total Fixo +  TV 20.2159Template desconto FLAT Plano Principal Oi TV nível conta</v>
          </cell>
          <cell r="B285" t="str">
            <v>Plano Oi Internet Total Medium</v>
          </cell>
          <cell r="C285" t="str">
            <v>Template desconto FLAT Plano Principal Oi TV nível conta</v>
          </cell>
          <cell r="D285">
            <v>0.21590000000000001</v>
          </cell>
          <cell r="E285" t="str">
            <v>MKT-1-9828314176</v>
          </cell>
        </row>
        <row r="286">
          <cell r="A286" t="str">
            <v>Oi Total Fixo +  TV 20.2573Template desconto FLAT Plano Principal Oi TV nível conta</v>
          </cell>
          <cell r="B286" t="str">
            <v>Plano Oi Internet Total Medium</v>
          </cell>
          <cell r="C286" t="str">
            <v>Template desconto FLAT Plano Principal Oi TV nível conta</v>
          </cell>
          <cell r="D286">
            <v>0.25730000000000003</v>
          </cell>
          <cell r="E286" t="str">
            <v>MKT-1-9828314891</v>
          </cell>
        </row>
        <row r="287">
          <cell r="A287" t="str">
            <v>Oi Total Fixo + Banda Larga + TV 20.4777Template desconto FLAT Plano Principal Oi TV nível conta</v>
          </cell>
          <cell r="B287" t="str">
            <v>Plano Oi Convergente Medium</v>
          </cell>
          <cell r="C287" t="str">
            <v>Template desconto FLAT Plano Principal Oi TV nível conta</v>
          </cell>
          <cell r="D287">
            <v>0.47770000000000001</v>
          </cell>
          <cell r="E287" t="str">
            <v>MKT-1-9828309059</v>
          </cell>
        </row>
        <row r="288">
          <cell r="A288" t="str">
            <v>Oi Total Fixo +  TV 20.3399Template desconto FLAT Plano Principal Oi TV nível conta</v>
          </cell>
          <cell r="B288" t="str">
            <v>Plano Oi Internet Total Medium</v>
          </cell>
          <cell r="C288" t="str">
            <v>Template desconto FLAT Plano Principal Oi TV nível conta</v>
          </cell>
          <cell r="D288">
            <v>0.33990000000000004</v>
          </cell>
          <cell r="E288" t="str">
            <v>MKT-1-9828325326</v>
          </cell>
        </row>
        <row r="289">
          <cell r="A289" t="str">
            <v>Oi Total Fixo +  TV 30.3516Template desconto FLAT Plano Principal Oi TV nível conta</v>
          </cell>
          <cell r="B289" t="str">
            <v>Plano Oi Internet Total High</v>
          </cell>
          <cell r="C289" t="str">
            <v>Template desconto FLAT Plano Principal Oi TV nível conta</v>
          </cell>
          <cell r="D289">
            <v>0.35159999999999997</v>
          </cell>
          <cell r="E289" t="str">
            <v>MKT-1-9828326011</v>
          </cell>
        </row>
        <row r="290">
          <cell r="A290" t="str">
            <v>Oi Total Fixo +  TV 30.3775Template desconto FLAT Plano Principal Oi TV nível conta</v>
          </cell>
          <cell r="B290" t="str">
            <v>Plano Oi Internet Total High</v>
          </cell>
          <cell r="C290" t="str">
            <v>Template desconto FLAT Plano Principal Oi TV nível conta</v>
          </cell>
          <cell r="D290">
            <v>0.3775</v>
          </cell>
          <cell r="E290" t="str">
            <v>MKT-1-9828337616</v>
          </cell>
        </row>
        <row r="291">
          <cell r="A291" t="str">
            <v>Oi Total Fixo +  TV 30.4295Template desconto FLAT Plano Principal Oi TV nível conta</v>
          </cell>
          <cell r="B291" t="str">
            <v>Plano Oi Internet Total High</v>
          </cell>
          <cell r="C291" t="str">
            <v>Template desconto FLAT Plano Principal Oi TV nível conta</v>
          </cell>
          <cell r="D291">
            <v>0.42950000000000005</v>
          </cell>
          <cell r="E291" t="str">
            <v>MKT-1-9828337901</v>
          </cell>
        </row>
        <row r="292">
          <cell r="A292" t="str">
            <v>Oi Total Fixo + Banda Larga + TV 30.4076Template desconto FLAT Plano Principal Oi TV nível conta</v>
          </cell>
          <cell r="B292" t="str">
            <v>Plano Oi Convergente High</v>
          </cell>
          <cell r="C292" t="str">
            <v>Template desconto FLAT Plano Principal Oi TV nível conta</v>
          </cell>
          <cell r="D292">
            <v>0.40759999999999996</v>
          </cell>
          <cell r="E292" t="str">
            <v>MKT-1-9828317974</v>
          </cell>
        </row>
        <row r="293">
          <cell r="A293" t="str">
            <v>Oi Total Fixo + Banda Larga + TV 30.3878Template desconto FLAT Plano Principal Oi TV nível conta</v>
          </cell>
          <cell r="B293" t="str">
            <v>Plano Oi Convergente High</v>
          </cell>
          <cell r="C293" t="str">
            <v>Template desconto FLAT Plano Principal Oi TV nível conta</v>
          </cell>
          <cell r="D293">
            <v>0.38780000000000003</v>
          </cell>
          <cell r="E293" t="str">
            <v>MKT-1-9828342229</v>
          </cell>
        </row>
        <row r="294">
          <cell r="A294" t="str">
            <v>Oi Total Fixo + Banda Larga + TV 30.441Template desconto FLAT Plano Principal Oi TV nível conta</v>
          </cell>
          <cell r="B294" t="str">
            <v>Plano Oi Convergente High</v>
          </cell>
          <cell r="C294" t="str">
            <v>Template desconto FLAT Plano Principal Oi TV nível conta</v>
          </cell>
          <cell r="D294">
            <v>0.441</v>
          </cell>
          <cell r="E294" t="str">
            <v>MKT-1-9828342484</v>
          </cell>
        </row>
        <row r="295">
          <cell r="A295" t="str">
            <v>Oi Total Fixo + Banda Larga + TV 30.4177Template desconto FLAT Plano Principal Oi TV nível conta</v>
          </cell>
          <cell r="B295" t="str">
            <v>Plano Oi Convergente High</v>
          </cell>
          <cell r="C295" t="str">
            <v>Template desconto FLAT Plano Principal Oi TV nível conta</v>
          </cell>
          <cell r="D295">
            <v>0.41770000000000002</v>
          </cell>
          <cell r="E295" t="str">
            <v>MKT-1-9828342739</v>
          </cell>
        </row>
        <row r="296">
          <cell r="A296" t="str">
            <v>Oi Total Fixo + Banda Larga + TV 30.4107Template desconto FLAT Plano Principal Oi TV nível conta</v>
          </cell>
          <cell r="B296" t="str">
            <v>Plano Oi Convergente High</v>
          </cell>
          <cell r="C296" t="str">
            <v>Template desconto FLAT Plano Principal Oi TV nível conta</v>
          </cell>
          <cell r="D296">
            <v>0.41070000000000001</v>
          </cell>
          <cell r="E296" t="str">
            <v>MKT-1-9828342994</v>
          </cell>
        </row>
        <row r="297">
          <cell r="A297" t="str">
            <v>Oi Total Fixo + Banda Larga + TV 30.3862Template desconto FLAT Plano Principal Oi TV nível conta</v>
          </cell>
          <cell r="B297" t="str">
            <v>Plano Oi Convergente High</v>
          </cell>
          <cell r="C297" t="str">
            <v>Template desconto FLAT Plano Principal Oi TV nível conta</v>
          </cell>
          <cell r="D297">
            <v>0.38619999999999999</v>
          </cell>
          <cell r="E297" t="str">
            <v>MKT-1-9828366249</v>
          </cell>
        </row>
        <row r="298">
          <cell r="A298" t="str">
            <v>Oi Total Fixo +  TV 30.3867Template desconto FLAT Plano Principal Oi TV nível conta</v>
          </cell>
          <cell r="B298" t="str">
            <v>Plano Oi Internet Total High</v>
          </cell>
          <cell r="C298" t="str">
            <v>Template desconto FLAT Plano Principal Oi TV nível conta</v>
          </cell>
          <cell r="D298">
            <v>0.38670000000000004</v>
          </cell>
          <cell r="E298" t="str">
            <v>MKT-1-9828340256</v>
          </cell>
        </row>
        <row r="299">
          <cell r="A299" t="str">
            <v>Oi Total Fixo +  TV 30.4112Template desconto FLAT Plano Principal Oi TV nível conta</v>
          </cell>
          <cell r="B299" t="str">
            <v>Plano Oi Internet Total High</v>
          </cell>
          <cell r="C299" t="str">
            <v>Template desconto FLAT Plano Principal Oi TV nível conta</v>
          </cell>
          <cell r="D299">
            <v>0.41119999999999995</v>
          </cell>
          <cell r="E299" t="str">
            <v>MKT-1-9828366541</v>
          </cell>
        </row>
        <row r="300">
          <cell r="A300" t="str">
            <v>Oi Total Fixo +  TV 30.4603Template desconto FLAT Plano Principal Oi TV nível conta</v>
          </cell>
          <cell r="B300" t="str">
            <v>Plano Oi Internet Total High</v>
          </cell>
          <cell r="C300" t="str">
            <v>Template desconto FLAT Plano Principal Oi TV nível conta</v>
          </cell>
          <cell r="D300">
            <v>0.46029999999999999</v>
          </cell>
          <cell r="E300" t="str">
            <v>MKT-1-9828366796</v>
          </cell>
        </row>
        <row r="301">
          <cell r="A301" t="str">
            <v>Oi Total Fixo +  TV 30.2594Template desconto FLAT Plano Principal Oi TV nível conta</v>
          </cell>
          <cell r="B301" t="str">
            <v>Plano Oi Internet Total High</v>
          </cell>
          <cell r="C301" t="str">
            <v>Template desconto FLAT Plano Principal Oi TV nível conta</v>
          </cell>
          <cell r="D301">
            <v>0.25940000000000002</v>
          </cell>
          <cell r="E301" t="str">
            <v>MKT-1-9828367081</v>
          </cell>
        </row>
        <row r="302">
          <cell r="A302" t="str">
            <v>Oi Total Fixo +  TV 30.2833Template desconto FLAT Plano Principal Oi TV nível conta</v>
          </cell>
          <cell r="B302" t="str">
            <v>Plano Oi Internet Total High</v>
          </cell>
          <cell r="C302" t="str">
            <v>Template desconto FLAT Plano Principal Oi TV nível conta</v>
          </cell>
          <cell r="D302">
            <v>0.2833</v>
          </cell>
          <cell r="E302" t="str">
            <v>MKT-1-9828688336</v>
          </cell>
        </row>
        <row r="303">
          <cell r="A303" t="str">
            <v>Oi Total Fixo +  TV 30.3311Template desconto FLAT Plano Principal Oi TV nível conta</v>
          </cell>
          <cell r="B303" t="str">
            <v>Plano Oi Internet Total High</v>
          </cell>
          <cell r="C303" t="str">
            <v>Template desconto FLAT Plano Principal Oi TV nível conta</v>
          </cell>
          <cell r="D303">
            <v>0.33110000000000001</v>
          </cell>
          <cell r="E303" t="str">
            <v>MKT-1-9828688591</v>
          </cell>
        </row>
        <row r="304">
          <cell r="A304" t="str">
            <v>Oi Total Fixo +  TV 20.3646Template desconto FLAT Plano Principal Oi TV nível conta</v>
          </cell>
          <cell r="B304" t="str">
            <v>Plano Oi Internet Total Medium</v>
          </cell>
          <cell r="C304" t="str">
            <v>Template desconto FLAT Plano Principal Oi TV nível conta</v>
          </cell>
          <cell r="D304">
            <v>0.36460000000000004</v>
          </cell>
          <cell r="E304" t="str">
            <v>MKT-1-9828688876</v>
          </cell>
        </row>
        <row r="305">
          <cell r="A305" t="str">
            <v>Oi Total Fixo +  TV 20.3949Template desconto FLAT Plano Principal Oi TV nível conta</v>
          </cell>
          <cell r="B305" t="str">
            <v>Plano Oi Internet Total Medium</v>
          </cell>
          <cell r="C305" t="str">
            <v>Template desconto FLAT Plano Principal Oi TV nível conta</v>
          </cell>
          <cell r="D305">
            <v>0.39490000000000003</v>
          </cell>
          <cell r="E305" t="str">
            <v>MKT-1-9828699741</v>
          </cell>
        </row>
        <row r="306">
          <cell r="A306" t="str">
            <v>Oi Total Fixo +  TV 20.4555Template desconto FLAT Plano Principal Oi TV nível conta</v>
          </cell>
          <cell r="B306" t="str">
            <v>Plano Oi Internet Total Medium</v>
          </cell>
          <cell r="C306" t="str">
            <v>Template desconto FLAT Plano Principal Oi TV nível conta</v>
          </cell>
          <cell r="D306">
            <v>0.45549999999999996</v>
          </cell>
          <cell r="E306" t="str">
            <v>MKT-1-9828700036</v>
          </cell>
        </row>
        <row r="307">
          <cell r="A307" t="str">
            <v>Oi Total Fixo +  TV 30.3376Template desconto FLAT Plano Principal Oi TV nível conta</v>
          </cell>
          <cell r="B307" t="str">
            <v>Plano Oi Internet Total High</v>
          </cell>
          <cell r="C307" t="str">
            <v>Template desconto FLAT Plano Principal Oi TV nível conta</v>
          </cell>
          <cell r="D307">
            <v>0.33759999999999996</v>
          </cell>
          <cell r="E307" t="str">
            <v>MKT-1-9828719711</v>
          </cell>
        </row>
        <row r="308">
          <cell r="A308" t="str">
            <v>Oi Total Fixo + Banda Larga + TV 20.4549Template desconto FLAT Plano Principal Oi TV nível conta</v>
          </cell>
          <cell r="B308" t="str">
            <v>Plano Oi Convergente Medium</v>
          </cell>
          <cell r="C308" t="str">
            <v>Template desconto FLAT Plano Principal Oi TV nível conta</v>
          </cell>
          <cell r="D308">
            <v>0.45490000000000003</v>
          </cell>
          <cell r="E308" t="str">
            <v>MKT-1-9828367075</v>
          </cell>
        </row>
        <row r="309">
          <cell r="A309" t="str">
            <v>Oi Total Fixo + Banda Larga + TV 20.4246Template desconto FLAT Plano Principal Oi TV nível conta</v>
          </cell>
          <cell r="B309" t="str">
            <v>Plano Oi Convergente Medium</v>
          </cell>
          <cell r="C309" t="str">
            <v>Template desconto FLAT Plano Principal Oi TV nível conta</v>
          </cell>
          <cell r="D309">
            <v>0.42460000000000003</v>
          </cell>
          <cell r="E309" t="str">
            <v>MKT-1-9828725690</v>
          </cell>
        </row>
        <row r="310">
          <cell r="A310" t="str">
            <v>Oi Total Fixo +  TV 30.3621Template desconto FLAT Plano Principal Oi TV nível conta</v>
          </cell>
          <cell r="B310" t="str">
            <v>Plano Oi Internet Total High</v>
          </cell>
          <cell r="C310" t="str">
            <v>Template desconto FLAT Plano Principal Oi TV nível conta</v>
          </cell>
          <cell r="D310">
            <v>0.36210000000000003</v>
          </cell>
          <cell r="E310" t="str">
            <v>MKT-1-9828720086</v>
          </cell>
        </row>
        <row r="311">
          <cell r="A311" t="str">
            <v>Oi Total Fixo +  TV 30.3716Template desconto FLAT Plano Principal Oi TV nível conta</v>
          </cell>
          <cell r="B311" t="str">
            <v>Plano Oi Internet Total High</v>
          </cell>
          <cell r="C311" t="str">
            <v>Template desconto FLAT Plano Principal Oi TV nível conta</v>
          </cell>
          <cell r="D311">
            <v>0.37159999999999999</v>
          </cell>
          <cell r="E311" t="str">
            <v>MKT-1-9828752271</v>
          </cell>
        </row>
        <row r="312">
          <cell r="A312" t="str">
            <v>Oi Total Fixo +  TV 30.3949Template desconto FLAT Plano Principal Oi TV nível conta</v>
          </cell>
          <cell r="B312" t="str">
            <v>Plano Oi Internet Total High</v>
          </cell>
          <cell r="C312" t="str">
            <v>Template desconto FLAT Plano Principal Oi TV nível conta</v>
          </cell>
          <cell r="D312">
            <v>0.39490000000000003</v>
          </cell>
          <cell r="E312" t="str">
            <v>MKT-1-9828752526</v>
          </cell>
        </row>
        <row r="313">
          <cell r="A313" t="str">
            <v>Oi Total Fixo + Banda Larga + TV 30.3784Template desconto FLAT Plano Principal Oi TV nível conta</v>
          </cell>
          <cell r="B313" t="str">
            <v>Plano Oi Convergente High</v>
          </cell>
          <cell r="C313" t="str">
            <v>Template desconto FLAT Plano Principal Oi TV nível conta</v>
          </cell>
          <cell r="D313">
            <v>0.37840000000000001</v>
          </cell>
          <cell r="E313" t="str">
            <v>MKT-1-9828735015</v>
          </cell>
        </row>
        <row r="314">
          <cell r="A314" t="str">
            <v>Oi Total Fixo +  TV 30.4414Template desconto FLAT Plano Principal Oi TV nível conta</v>
          </cell>
          <cell r="B314" t="str">
            <v>Plano Oi Internet Total High</v>
          </cell>
          <cell r="C314" t="str">
            <v>Template desconto FLAT Plano Principal Oi TV nível conta</v>
          </cell>
          <cell r="D314">
            <v>0.44140000000000001</v>
          </cell>
          <cell r="E314" t="str">
            <v>MKT-1-9828766101</v>
          </cell>
        </row>
        <row r="315">
          <cell r="A315" t="str">
            <v>Oi Total Fixo +  TV 30.3487Template desconto FLAT Plano Principal Oi TV nível conta</v>
          </cell>
          <cell r="B315" t="str">
            <v>Plano Oi Internet Total High</v>
          </cell>
          <cell r="C315" t="str">
            <v>Template desconto FLAT Plano Principal Oi TV nível conta</v>
          </cell>
          <cell r="D315">
            <v>0.34869999999999995</v>
          </cell>
          <cell r="E315" t="str">
            <v>MKT-1-9828766546</v>
          </cell>
        </row>
        <row r="316">
          <cell r="A316" t="str">
            <v>Oi Total Fixo +  TV 30.3685Template desconto FLAT Plano Principal Oi TV nível conta</v>
          </cell>
          <cell r="B316" t="str">
            <v>Plano Oi Internet Total High</v>
          </cell>
          <cell r="C316" t="str">
            <v>Template desconto FLAT Plano Principal Oi TV nível conta</v>
          </cell>
          <cell r="D316">
            <v>0.36849999999999999</v>
          </cell>
          <cell r="E316" t="str">
            <v>MKT-1-9828767001</v>
          </cell>
        </row>
        <row r="317">
          <cell r="A317" t="str">
            <v>Oi Total Fixo + Banda Larga + TV 30.3306Template desconto FLAT Plano Principal Oi TV nível conta</v>
          </cell>
          <cell r="B317" t="str">
            <v>Plano Oi Convergente High</v>
          </cell>
          <cell r="C317" t="str">
            <v>Template desconto FLAT Plano Principal Oi TV nível conta</v>
          </cell>
          <cell r="D317">
            <v>0.3306</v>
          </cell>
          <cell r="E317" t="str">
            <v>MKT-1-9828753052</v>
          </cell>
        </row>
        <row r="318">
          <cell r="A318" t="str">
            <v>Oi Total Fixo +  TV 30.408Template desconto FLAT Plano Principal Oi TV nível conta</v>
          </cell>
          <cell r="B318" t="str">
            <v>Plano Oi Internet Total High</v>
          </cell>
          <cell r="C318" t="str">
            <v>Template desconto FLAT Plano Principal Oi TV nível conta</v>
          </cell>
          <cell r="D318">
            <v>0.40799999999999997</v>
          </cell>
          <cell r="E318" t="str">
            <v>MKT-1-9828773306</v>
          </cell>
        </row>
        <row r="319">
          <cell r="A319" t="str">
            <v>Oi Total Fixo +  TV 20.4327Template desconto FLAT Plano Principal Oi TV nível conta</v>
          </cell>
          <cell r="B319" t="str">
            <v>Plano Oi Internet Total Medium</v>
          </cell>
          <cell r="C319" t="str">
            <v>Template desconto FLAT Plano Principal Oi TV nível conta</v>
          </cell>
          <cell r="D319">
            <v>0.43270000000000003</v>
          </cell>
          <cell r="E319" t="str">
            <v>MKT-1-9828782801</v>
          </cell>
        </row>
        <row r="320">
          <cell r="A320" t="str">
            <v>Oi Total Fixo + Banda Larga + TV 30.3067Template desconto FLAT Plano Principal Oi TV nível conta</v>
          </cell>
          <cell r="B320" t="str">
            <v>Plano Oi Convergente High</v>
          </cell>
          <cell r="C320" t="str">
            <v>Template desconto FLAT Plano Principal Oi TV nível conta</v>
          </cell>
          <cell r="D320">
            <v>0.30670000000000003</v>
          </cell>
          <cell r="E320" t="str">
            <v>MKT-1-9828773777</v>
          </cell>
        </row>
        <row r="321">
          <cell r="A321" t="str">
            <v>Oi Total Fixo +  TV 20.4554Template desconto FLAT Plano Principal Oi TV nível conta</v>
          </cell>
          <cell r="B321" t="str">
            <v>Plano Oi Internet Total Medium</v>
          </cell>
          <cell r="C321" t="str">
            <v>Template desconto FLAT Plano Principal Oi TV nível conta</v>
          </cell>
          <cell r="D321">
            <v>0.45539999999999997</v>
          </cell>
          <cell r="E321" t="str">
            <v>MKT-1-9828788166</v>
          </cell>
        </row>
        <row r="322">
          <cell r="A322" t="str">
            <v>Oi Total Fixo + Banda Larga + TV 30.509Template desconto FLAT Plano Principal Oi TV nível conta</v>
          </cell>
          <cell r="B322" t="str">
            <v>Plano Oi Convergente High</v>
          </cell>
          <cell r="C322" t="str">
            <v>Template desconto FLAT Plano Principal Oi TV nível conta</v>
          </cell>
          <cell r="D322">
            <v>0.50900000000000001</v>
          </cell>
          <cell r="E322" t="str">
            <v>MKT-1-9828788872</v>
          </cell>
        </row>
        <row r="323">
          <cell r="A323" t="str">
            <v>Oi Total Fixo +  TV 20.5008Template desconto FLAT Plano Principal Oi TV nível conta</v>
          </cell>
          <cell r="B323" t="str">
            <v>Plano Oi Internet Total Medium</v>
          </cell>
          <cell r="C323" t="str">
            <v>Template desconto FLAT Plano Principal Oi TV nível conta</v>
          </cell>
          <cell r="D323">
            <v>0.50080000000000002</v>
          </cell>
          <cell r="E323" t="str">
            <v>MKT-1-9828794731</v>
          </cell>
        </row>
        <row r="324">
          <cell r="A324" t="str">
            <v>Oi Total Fixo +  TV 30.4013Template desconto FLAT Plano Principal Oi TV nível conta</v>
          </cell>
          <cell r="B324" t="str">
            <v>Plano Oi Internet Total High</v>
          </cell>
          <cell r="C324" t="str">
            <v>Template desconto FLAT Plano Principal Oi TV nível conta</v>
          </cell>
          <cell r="D324">
            <v>0.40130000000000005</v>
          </cell>
          <cell r="E324" t="str">
            <v>MKT-1-9828802266</v>
          </cell>
        </row>
        <row r="325">
          <cell r="A325" t="str">
            <v>Oi Total Fixo + Banda Larga + TV 30.4599Template desconto FLAT Plano Principal Oi TV nível conta</v>
          </cell>
          <cell r="B325" t="str">
            <v>Plano Oi Convergente High</v>
          </cell>
          <cell r="C325" t="str">
            <v>Template desconto FLAT Plano Principal Oi TV nível conta</v>
          </cell>
          <cell r="D325">
            <v>0.45990000000000003</v>
          </cell>
          <cell r="E325" t="str">
            <v>MKT-1-9828802275</v>
          </cell>
        </row>
        <row r="326">
          <cell r="A326" t="str">
            <v>Oi Total Fixo + Banda Larga + TV 30.4353Template desconto FLAT Plano Principal Oi TV nível conta</v>
          </cell>
          <cell r="B326" t="str">
            <v>Plano Oi Convergente High</v>
          </cell>
          <cell r="C326" t="str">
            <v>Template desconto FLAT Plano Principal Oi TV nível conta</v>
          </cell>
          <cell r="D326">
            <v>0.43530000000000002</v>
          </cell>
          <cell r="E326" t="str">
            <v>MKT-1-9828802790</v>
          </cell>
        </row>
        <row r="327">
          <cell r="A327" t="str">
            <v>Oi Total Fixo + Banda Larga + TV 30.4809Template desconto FLAT Plano Principal Oi TV nível conta</v>
          </cell>
          <cell r="B327" t="str">
            <v>Plano Oi Convergente High</v>
          </cell>
          <cell r="C327" t="str">
            <v>Template desconto FLAT Plano Principal Oi TV nível conta</v>
          </cell>
          <cell r="D327">
            <v>0.48090000000000005</v>
          </cell>
          <cell r="E327" t="str">
            <v>MKT-1-9828803045</v>
          </cell>
        </row>
        <row r="328">
          <cell r="A328" t="str">
            <v>Oi Total Fixo + Banda Larga + TV 30.403Template desconto FLAT Plano Principal Oi TV nível conta</v>
          </cell>
          <cell r="B328" t="str">
            <v>Plano Oi Convergente High</v>
          </cell>
          <cell r="C328" t="str">
            <v>Template desconto FLAT Plano Principal Oi TV nível conta</v>
          </cell>
          <cell r="D328">
            <v>0.40299999999999997</v>
          </cell>
          <cell r="E328" t="str">
            <v>MKT-1-9828828470</v>
          </cell>
        </row>
        <row r="329">
          <cell r="A329" t="str">
            <v>Oi Total Fixo +  TV 30.4257Template desconto FLAT Plano Principal Oi TV nível conta</v>
          </cell>
          <cell r="B329" t="str">
            <v>Plano Oi Internet Total High</v>
          </cell>
          <cell r="C329" t="str">
            <v>Template desconto FLAT Plano Principal Oi TV nível conta</v>
          </cell>
          <cell r="D329">
            <v>0.42570000000000002</v>
          </cell>
          <cell r="E329" t="str">
            <v>MKT-1-9828836801</v>
          </cell>
        </row>
        <row r="330">
          <cell r="A330" t="str">
            <v>Oi Total Fixo + Banda Larga + TV 20.4217Template desconto FLAT Plano Principal Oi TV nível conta</v>
          </cell>
          <cell r="B330" t="str">
            <v>Plano Oi Convergente Medium</v>
          </cell>
          <cell r="C330" t="str">
            <v>Template desconto FLAT Plano Principal Oi TV nível conta</v>
          </cell>
          <cell r="D330">
            <v>0.42170000000000002</v>
          </cell>
          <cell r="E330" t="str">
            <v>MKT-1-9828829085</v>
          </cell>
        </row>
        <row r="331">
          <cell r="A331" t="str">
            <v>Oi Total Fixo +  TV 30.4002Template desconto FLAT Plano Principal Oi TV nível conta</v>
          </cell>
          <cell r="B331" t="str">
            <v>Plano Oi Internet Total High</v>
          </cell>
          <cell r="C331" t="str">
            <v>Template desconto FLAT Plano Principal Oi TV nível conta</v>
          </cell>
          <cell r="D331">
            <v>0.40020000000000006</v>
          </cell>
          <cell r="E331" t="str">
            <v>MKT-1-9828848476</v>
          </cell>
        </row>
        <row r="332">
          <cell r="A332" t="str">
            <v>Oi Total Fixo + Banda Larga + TV 10.2425Template desconto FLAT Plano Principal Oi TV nível conta</v>
          </cell>
          <cell r="B332" t="str">
            <v>Plano Oi Convergente Low</v>
          </cell>
          <cell r="C332" t="str">
            <v>Template desconto FLAT Plano Principal Oi TV nível conta</v>
          </cell>
          <cell r="D332">
            <v>0.24249999999999999</v>
          </cell>
          <cell r="E332" t="str">
            <v>MKT-1-9828849011</v>
          </cell>
        </row>
        <row r="333">
          <cell r="A333" t="str">
            <v>Oi Total Fixo + Banda Larga + TV 20.2977Template desconto FLAT Plano Principal Oi TV nível conta</v>
          </cell>
          <cell r="B333" t="str">
            <v>Plano Oi Convergente Medium</v>
          </cell>
          <cell r="C333" t="str">
            <v>Template desconto FLAT Plano Principal Oi TV nível conta</v>
          </cell>
          <cell r="D333">
            <v>0.29770000000000002</v>
          </cell>
          <cell r="E333" t="str">
            <v>MKT-1-9828851506</v>
          </cell>
        </row>
        <row r="334">
          <cell r="A334" t="str">
            <v>Oi Total Fixo + Banda Larga + TV 20.3391Template desconto FLAT Plano Principal Oi TV nível conta</v>
          </cell>
          <cell r="B334" t="str">
            <v>Plano Oi Convergente Medium</v>
          </cell>
          <cell r="C334" t="str">
            <v>Template desconto FLAT Plano Principal Oi TV nível conta</v>
          </cell>
          <cell r="D334">
            <v>0.33909999999999996</v>
          </cell>
          <cell r="E334" t="str">
            <v>MKT-1-9828852051</v>
          </cell>
        </row>
        <row r="335">
          <cell r="A335" t="e">
            <v>#N/A</v>
          </cell>
          <cell r="B335" t="str">
            <v>DIVERSOS</v>
          </cell>
          <cell r="C335" t="str">
            <v>Template desconto % Ponto adicional nível conta</v>
          </cell>
          <cell r="D335">
            <v>0.50170000000000003</v>
          </cell>
          <cell r="E335" t="str">
            <v>MKT-1-9828860031</v>
          </cell>
        </row>
        <row r="336">
          <cell r="A336" t="str">
            <v>Oi Conta Total Plug 10GB Downgrade0.7272Template de desconto percentual BL Móvel - Internet Total - Varejo</v>
          </cell>
          <cell r="B336" t="str">
            <v>OCT Plug 10GB Downgrade</v>
          </cell>
          <cell r="C336" t="str">
            <v>Template de desconto percentual BL Móvel - Internet Total - Varejo</v>
          </cell>
          <cell r="D336">
            <v>0.72719999999999996</v>
          </cell>
          <cell r="E336" t="str">
            <v>MKT-1-9828877582</v>
          </cell>
        </row>
        <row r="337">
          <cell r="A337" t="str">
            <v>Oi Total Fixo +  TV 10.395Template desconto FLAT Plano Principal Oi TV nível conta</v>
          </cell>
          <cell r="B337" t="str">
            <v>Plano Oi Internet Total Low</v>
          </cell>
          <cell r="C337" t="str">
            <v>Template desconto FLAT Plano Principal Oi TV nível conta</v>
          </cell>
          <cell r="D337">
            <v>0.39500000000000002</v>
          </cell>
          <cell r="E337" t="str">
            <v>MKT-1-9828921311</v>
          </cell>
        </row>
        <row r="338">
          <cell r="A338" t="str">
            <v>Oi Total Fixo +  TV 10.193Template desconto FLAT Plano Principal Oi TV nível conta</v>
          </cell>
          <cell r="B338" t="str">
            <v>Plano Oi Internet Total Low</v>
          </cell>
          <cell r="C338" t="str">
            <v>Template desconto FLAT Plano Principal Oi TV nível conta</v>
          </cell>
          <cell r="D338">
            <v>0.193</v>
          </cell>
          <cell r="E338" t="str">
            <v>MKT-1-9828921566</v>
          </cell>
        </row>
        <row r="339">
          <cell r="A339" t="str">
            <v>Oi Total Fixo +  TV 20.1746Template desconto FLAT Plano Principal Oi TV nível conta</v>
          </cell>
          <cell r="B339" t="str">
            <v>Plano Oi Internet Total Medium</v>
          </cell>
          <cell r="C339" t="str">
            <v>Template desconto FLAT Plano Principal Oi TV nível conta</v>
          </cell>
          <cell r="D339">
            <v>0.17460000000000001</v>
          </cell>
          <cell r="E339" t="str">
            <v>MKT-1-9828921871</v>
          </cell>
        </row>
        <row r="340">
          <cell r="A340" t="str">
            <v>Oi Total Fixo +  TV 30.4035Template desconto FLAT Plano Principal Oi TV nível conta</v>
          </cell>
          <cell r="B340" t="str">
            <v>Plano Oi Internet Total High</v>
          </cell>
          <cell r="C340" t="str">
            <v>Template desconto FLAT Plano Principal Oi TV nível conta</v>
          </cell>
          <cell r="D340">
            <v>0.40350000000000003</v>
          </cell>
          <cell r="E340" t="str">
            <v>MKT-1-9828935146</v>
          </cell>
        </row>
        <row r="341">
          <cell r="A341" t="str">
            <v>Oi Total Fixo +  TV 30.2997Template desconto FLAT Plano Principal Oi TV nível conta</v>
          </cell>
          <cell r="B341" t="str">
            <v>Plano Oi Internet Total High</v>
          </cell>
          <cell r="C341" t="str">
            <v>Template desconto FLAT Plano Principal Oi TV nível conta</v>
          </cell>
          <cell r="D341">
            <v>0.29969999999999997</v>
          </cell>
          <cell r="E341" t="str">
            <v>MKT-1-9828935571</v>
          </cell>
        </row>
        <row r="342">
          <cell r="A342" t="str">
            <v>Oi Total Fixo +  TV 30.2885Template desconto FLAT Plano Principal Oi TV nível conta</v>
          </cell>
          <cell r="B342" t="str">
            <v>Plano Oi Internet Total High</v>
          </cell>
          <cell r="C342" t="str">
            <v>Template desconto FLAT Plano Principal Oi TV nível conta</v>
          </cell>
          <cell r="D342">
            <v>0.28850000000000003</v>
          </cell>
          <cell r="E342" t="str">
            <v>MKT-1-9828935856</v>
          </cell>
        </row>
        <row r="343">
          <cell r="A343" t="str">
            <v>Oi Total Fixo +  TV 30.2355Template desconto FLAT Plano Principal Oi TV nível conta</v>
          </cell>
          <cell r="B343" t="str">
            <v>Plano Oi Internet Total High</v>
          </cell>
          <cell r="C343" t="str">
            <v>Template desconto FLAT Plano Principal Oi TV nível conta</v>
          </cell>
          <cell r="D343">
            <v>0.23550000000000001</v>
          </cell>
          <cell r="E343" t="str">
            <v>MKT-1-9828947281</v>
          </cell>
        </row>
        <row r="344">
          <cell r="A344" t="str">
            <v>Oi Total Fixo +  TV 30.1398Template desconto FLAT Plano Principal Oi TV nível conta</v>
          </cell>
          <cell r="B344" t="str">
            <v>Plano Oi Internet Total High</v>
          </cell>
          <cell r="C344" t="str">
            <v>Template desconto FLAT Plano Principal Oi TV nível conta</v>
          </cell>
          <cell r="D344">
            <v>0.13980000000000001</v>
          </cell>
          <cell r="E344" t="str">
            <v>MKT-1-9828947606</v>
          </cell>
        </row>
        <row r="345">
          <cell r="A345" t="str">
            <v>Oi Total Fixo +  TV 30.355Template desconto FLAT Plano Principal Oi TV nível conta</v>
          </cell>
          <cell r="B345" t="str">
            <v>Plano Oi Internet Total High</v>
          </cell>
          <cell r="C345" t="str">
            <v>Template desconto FLAT Plano Principal Oi TV nível conta</v>
          </cell>
          <cell r="D345">
            <v>0.35499999999999998</v>
          </cell>
          <cell r="E345" t="str">
            <v>MKT-1-9828961321</v>
          </cell>
        </row>
        <row r="346">
          <cell r="A346" t="str">
            <v>Oi Total Fixo +  TV 30.3418Template desconto FLAT Plano Principal Oi TV nível conta</v>
          </cell>
          <cell r="B346" t="str">
            <v>Plano Oi Internet Total High</v>
          </cell>
          <cell r="C346" t="str">
            <v>Template desconto FLAT Plano Principal Oi TV nível conta</v>
          </cell>
          <cell r="D346">
            <v>0.34179999999999999</v>
          </cell>
          <cell r="E346" t="str">
            <v>MKT-1-9828961646</v>
          </cell>
        </row>
        <row r="347">
          <cell r="A347" t="str">
            <v>Oi Total Fixo +  TV 30.251Template desconto FLAT Plano Principal Oi TV nível conta</v>
          </cell>
          <cell r="B347" t="str">
            <v>Plano Oi Internet Total High</v>
          </cell>
          <cell r="C347" t="str">
            <v>Template desconto FLAT Plano Principal Oi TV nível conta</v>
          </cell>
          <cell r="D347">
            <v>0.251</v>
          </cell>
          <cell r="E347" t="str">
            <v>MKT-1-9828962031</v>
          </cell>
        </row>
        <row r="348">
          <cell r="A348" t="str">
            <v>Oi Total Fixo +  TV 30.2895Template desconto FLAT Plano Principal Oi TV nível conta</v>
          </cell>
          <cell r="B348" t="str">
            <v>Plano Oi Internet Total High</v>
          </cell>
          <cell r="C348" t="str">
            <v>Template desconto FLAT Plano Principal Oi TV nível conta</v>
          </cell>
          <cell r="D348">
            <v>0.28949999999999998</v>
          </cell>
          <cell r="E348" t="str">
            <v>MKT-1-9828972296</v>
          </cell>
        </row>
        <row r="349">
          <cell r="A349" t="str">
            <v>Oi Total Fixo +  TV 30.2105Template desconto FLAT Plano Principal Oi TV nível conta</v>
          </cell>
          <cell r="B349" t="str">
            <v>Plano Oi Internet Total High</v>
          </cell>
          <cell r="C349" t="str">
            <v>Template desconto FLAT Plano Principal Oi TV nível conta</v>
          </cell>
          <cell r="D349">
            <v>0.21050000000000002</v>
          </cell>
          <cell r="E349" t="str">
            <v>MKT-1-9829002081</v>
          </cell>
        </row>
        <row r="350">
          <cell r="A350" t="str">
            <v>Oi Total Fixo +  TV 20.2737Template desconto FLAT Plano Principal Oi TV nível conta</v>
          </cell>
          <cell r="B350" t="str">
            <v>Plano Oi Internet Total Medium</v>
          </cell>
          <cell r="C350" t="str">
            <v>Template desconto FLAT Plano Principal Oi TV nível conta</v>
          </cell>
          <cell r="D350">
            <v>0.2737</v>
          </cell>
          <cell r="E350" t="str">
            <v>MKT-1-9829486336</v>
          </cell>
        </row>
        <row r="351">
          <cell r="A351" t="str">
            <v>Oi Total Fixo +  TV 30.325Template desconto FLAT Plano Principal Oi TV nível conta</v>
          </cell>
          <cell r="B351" t="str">
            <v>Plano Oi Internet Total High</v>
          </cell>
          <cell r="C351" t="str">
            <v>Template desconto FLAT Plano Principal Oi TV nível conta</v>
          </cell>
          <cell r="D351">
            <v>0.32500000000000001</v>
          </cell>
          <cell r="E351" t="str">
            <v>MKT-1-9829486595</v>
          </cell>
        </row>
        <row r="352">
          <cell r="A352" t="str">
            <v>Oi Total Fixo +  TV 30.2318Template desconto FLAT Plano Principal Oi TV nível conta</v>
          </cell>
          <cell r="B352" t="str">
            <v>Plano Oi Internet Total High</v>
          </cell>
          <cell r="C352" t="str">
            <v>Template desconto FLAT Plano Principal Oi TV nível conta</v>
          </cell>
          <cell r="D352">
            <v>0.23180000000000001</v>
          </cell>
          <cell r="E352" t="str">
            <v>MKT-1-9829486850</v>
          </cell>
        </row>
        <row r="353">
          <cell r="A353" t="str">
            <v>Oi Total Fixo +  TV 20.41Template desconto FLAT Plano Principal Oi TV nível conta</v>
          </cell>
          <cell r="B353" t="str">
            <v>Plano Oi Internet Total Medium</v>
          </cell>
          <cell r="C353" t="str">
            <v>Template desconto FLAT Plano Principal Oi TV nível conta</v>
          </cell>
          <cell r="D353">
            <v>0.41</v>
          </cell>
          <cell r="E353" t="str">
            <v>MKT-1-9829500222</v>
          </cell>
        </row>
        <row r="354">
          <cell r="A354" t="str">
            <v>Oi Total Fixo +  TV 20.2969Template desconto FLAT Plano Principal Oi TV nível conta</v>
          </cell>
          <cell r="B354" t="str">
            <v>Plano Oi Internet Total Medium</v>
          </cell>
          <cell r="C354" t="str">
            <v>Template desconto FLAT Plano Principal Oi TV nível conta</v>
          </cell>
          <cell r="D354">
            <v>0.2969</v>
          </cell>
          <cell r="E354" t="str">
            <v>MKT-1-9829500497</v>
          </cell>
        </row>
        <row r="355">
          <cell r="A355" t="str">
            <v>Oi Total Fixo +  TV 30.4399Template desconto FLAT Plano Principal Oi TV nível conta</v>
          </cell>
          <cell r="B355" t="str">
            <v>Plano Oi Internet Total High</v>
          </cell>
          <cell r="C355" t="str">
            <v>Template desconto FLAT Plano Principal Oi TV nível conta</v>
          </cell>
          <cell r="D355">
            <v>0.43990000000000001</v>
          </cell>
          <cell r="E355" t="str">
            <v>MKT-1-9829500802</v>
          </cell>
        </row>
        <row r="356">
          <cell r="A356" t="str">
            <v>Oi Total Fixo +  TV 30.3626Template desconto FLAT Plano Principal Oi TV nível conta</v>
          </cell>
          <cell r="B356" t="str">
            <v>Plano Oi Internet Total High</v>
          </cell>
          <cell r="C356" t="str">
            <v>Template desconto FLAT Plano Principal Oi TV nível conta</v>
          </cell>
          <cell r="D356">
            <v>0.36259999999999998</v>
          </cell>
          <cell r="E356" t="str">
            <v>MKT-1-9829513297</v>
          </cell>
        </row>
        <row r="357">
          <cell r="A357" t="str">
            <v>Oi Total Fixo +  TV 30.4489Template desconto FLAT Plano Principal Oi TV nível conta</v>
          </cell>
          <cell r="B357" t="str">
            <v>Plano Oi Internet Total High</v>
          </cell>
          <cell r="C357" t="str">
            <v>Template desconto FLAT Plano Principal Oi TV nível conta</v>
          </cell>
          <cell r="D357">
            <v>0.44890000000000002</v>
          </cell>
          <cell r="E357" t="str">
            <v>MKT-1-9829513682</v>
          </cell>
        </row>
        <row r="358">
          <cell r="A358" t="str">
            <v>Oi Total Fixo +  TV 30.384Template desconto FLAT Plano Principal Oi TV nível conta</v>
          </cell>
          <cell r="B358" t="str">
            <v>Plano Oi Internet Total High</v>
          </cell>
          <cell r="C358" t="str">
            <v>Template desconto FLAT Plano Principal Oi TV nível conta</v>
          </cell>
          <cell r="D358">
            <v>0.38400000000000001</v>
          </cell>
          <cell r="E358" t="str">
            <v>MKT-1-9829514077</v>
          </cell>
        </row>
        <row r="359">
          <cell r="A359" t="str">
            <v>Oi Total Fixo + Banda Larga + TV 10.395Template desconto FLAT Plano Principal Oi TV nível conta</v>
          </cell>
          <cell r="B359" t="str">
            <v>Plano Oi Convergente Low</v>
          </cell>
          <cell r="C359" t="str">
            <v>Template desconto FLAT Plano Principal Oi TV nível conta</v>
          </cell>
          <cell r="D359">
            <v>0.39500000000000002</v>
          </cell>
          <cell r="E359" t="str">
            <v>MKT-1-9829525600</v>
          </cell>
        </row>
        <row r="360">
          <cell r="A360" t="str">
            <v>Oi Total Fixo + Banda Larga + TV 20.3399Template desconto FLAT Plano Principal Oi TV nível conta</v>
          </cell>
          <cell r="B360" t="str">
            <v>Plano Oi Convergente Medium</v>
          </cell>
          <cell r="C360" t="str">
            <v>Template desconto FLAT Plano Principal Oi TV nível conta</v>
          </cell>
          <cell r="D360">
            <v>0.33990000000000004</v>
          </cell>
          <cell r="E360" t="str">
            <v>MKT-1-9829525985</v>
          </cell>
        </row>
        <row r="361">
          <cell r="A361" t="str">
            <v>Oi Total Fixo + Banda Larga + TV 30.4035Template desconto FLAT Plano Principal Oi TV nível conta</v>
          </cell>
          <cell r="B361" t="str">
            <v>Plano Oi Convergente High</v>
          </cell>
          <cell r="C361" t="str">
            <v>Template desconto FLAT Plano Principal Oi TV nível conta</v>
          </cell>
          <cell r="D361">
            <v>0.40350000000000003</v>
          </cell>
          <cell r="E361" t="str">
            <v>MKT-1-9829538530</v>
          </cell>
        </row>
        <row r="362">
          <cell r="A362" t="str">
            <v>Oi Total Fixo + Banda Larga + TV 30.3867Template desconto FLAT Plano Principal Oi TV nível conta</v>
          </cell>
          <cell r="B362" t="str">
            <v>Plano Oi Convergente High</v>
          </cell>
          <cell r="C362" t="str">
            <v>Template desconto FLAT Plano Principal Oi TV nível conta</v>
          </cell>
          <cell r="D362">
            <v>0.38670000000000004</v>
          </cell>
          <cell r="E362" t="str">
            <v>MKT-1-9829549373</v>
          </cell>
        </row>
        <row r="363">
          <cell r="A363" t="str">
            <v>Oi Total Fixo + Banda Larga + TV 30.2355Template desconto FLAT Plano Principal Oi TV nível conta</v>
          </cell>
          <cell r="B363" t="str">
            <v>Plano Oi Convergente High</v>
          </cell>
          <cell r="C363" t="str">
            <v>Template desconto FLAT Plano Principal Oi TV nível conta</v>
          </cell>
          <cell r="D363">
            <v>0.23550000000000001</v>
          </cell>
          <cell r="E363" t="str">
            <v>MKT-1-9829549668</v>
          </cell>
        </row>
        <row r="364">
          <cell r="A364" t="str">
            <v>Oi Total Fixo + Banda Larga + TV 30.355Template desconto FLAT Plano Principal Oi TV nível conta</v>
          </cell>
          <cell r="B364" t="str">
            <v>Plano Oi Convergente High</v>
          </cell>
          <cell r="C364" t="str">
            <v>Template desconto FLAT Plano Principal Oi TV nível conta</v>
          </cell>
          <cell r="D364">
            <v>0.35499999999999998</v>
          </cell>
          <cell r="E364" t="str">
            <v>MKT-1-9829575433</v>
          </cell>
        </row>
        <row r="365">
          <cell r="A365" t="str">
            <v>Oi Total Fixo + Banda Larga + TV 30.3418Template desconto FLAT Plano Principal Oi TV nível conta</v>
          </cell>
          <cell r="B365" t="str">
            <v>Plano Oi Convergente High</v>
          </cell>
          <cell r="C365" t="str">
            <v>Template desconto FLAT Plano Principal Oi TV nível conta</v>
          </cell>
          <cell r="D365">
            <v>0.34179999999999999</v>
          </cell>
          <cell r="E365" t="str">
            <v>MKT-1-9829575828</v>
          </cell>
        </row>
        <row r="366">
          <cell r="A366" t="str">
            <v>Oi Total Fixo + Banda Larga + TV 30.2895Template desconto FLAT Plano Principal Oi TV nível conta</v>
          </cell>
          <cell r="B366" t="str">
            <v>Plano Oi Convergente High</v>
          </cell>
          <cell r="C366" t="str">
            <v>Template desconto FLAT Plano Principal Oi TV nível conta</v>
          </cell>
          <cell r="D366">
            <v>0.28949999999999998</v>
          </cell>
          <cell r="E366" t="str">
            <v>MKT-1-9829601723</v>
          </cell>
        </row>
        <row r="367">
          <cell r="A367" t="str">
            <v>Oi Total Fixo + Banda Larga + TV 20.3949Template desconto FLAT Plano Principal Oi TV nível conta</v>
          </cell>
          <cell r="B367" t="str">
            <v>Plano Oi Convergente Medium</v>
          </cell>
          <cell r="C367" t="str">
            <v>Template desconto FLAT Plano Principal Oi TV nível conta</v>
          </cell>
          <cell r="D367">
            <v>0.39490000000000003</v>
          </cell>
          <cell r="E367" t="str">
            <v>MKT-1-9829609108</v>
          </cell>
        </row>
        <row r="368">
          <cell r="A368" t="str">
            <v>Oi Total Fixo + Banda Larga + TV 20.2737Template desconto FLAT Plano Principal Oi TV nível conta</v>
          </cell>
          <cell r="B368" t="str">
            <v>Plano Oi Convergente Medium</v>
          </cell>
          <cell r="C368" t="str">
            <v>Template desconto FLAT Plano Principal Oi TV nível conta</v>
          </cell>
          <cell r="D368">
            <v>0.2737</v>
          </cell>
          <cell r="E368" t="str">
            <v>MKT-1-9829609593</v>
          </cell>
        </row>
        <row r="369">
          <cell r="A369" t="str">
            <v>Oi Total Fixo + Banda Larga + TV 30.3376Template desconto FLAT Plano Principal Oi TV nível conta</v>
          </cell>
          <cell r="B369" t="str">
            <v>Plano Oi Convergente High</v>
          </cell>
          <cell r="C369" t="str">
            <v>Template desconto FLAT Plano Principal Oi TV nível conta</v>
          </cell>
          <cell r="D369">
            <v>0.33759999999999996</v>
          </cell>
          <cell r="E369" t="str">
            <v>MKT-1-9829610038</v>
          </cell>
        </row>
        <row r="370">
          <cell r="A370" t="str">
            <v>Oi Total Fixo + Banda Larga + TV 30.325Template desconto FLAT Plano Principal Oi TV nível conta</v>
          </cell>
          <cell r="B370" t="str">
            <v>Plano Oi Convergente High</v>
          </cell>
          <cell r="C370" t="str">
            <v>Template desconto FLAT Plano Principal Oi TV nível conta</v>
          </cell>
          <cell r="D370">
            <v>0.32500000000000001</v>
          </cell>
          <cell r="E370" t="str">
            <v>MKT-1-9829649393</v>
          </cell>
        </row>
        <row r="371">
          <cell r="A371" t="str">
            <v>Oi Total Fixo + Banda Larga + TV 30.2318Template desconto FLAT Plano Principal Oi TV nível conta</v>
          </cell>
          <cell r="B371" t="str">
            <v>Plano Oi Convergente High</v>
          </cell>
          <cell r="C371" t="str">
            <v>Template desconto FLAT Plano Principal Oi TV nível conta</v>
          </cell>
          <cell r="D371">
            <v>0.23180000000000001</v>
          </cell>
          <cell r="E371" t="str">
            <v>MKT-1-9829649648</v>
          </cell>
        </row>
        <row r="372">
          <cell r="A372" t="str">
            <v>Oi Total Fixo + Banda Larga + TV 30.3685Template desconto FLAT Plano Principal Oi TV nível conta</v>
          </cell>
          <cell r="B372" t="str">
            <v>Plano Oi Convergente High</v>
          </cell>
          <cell r="C372" t="str">
            <v>Template desconto FLAT Plano Principal Oi TV nível conta</v>
          </cell>
          <cell r="D372">
            <v>0.36849999999999999</v>
          </cell>
          <cell r="E372" t="str">
            <v>MKT-1-9829649903</v>
          </cell>
        </row>
        <row r="373">
          <cell r="A373" t="str">
            <v>Oi Total Fixo + Banda Larga + TV 20.5008Template desconto FLAT Plano Principal Oi TV nível conta</v>
          </cell>
          <cell r="B373" t="str">
            <v>Plano Oi Convergente Medium</v>
          </cell>
          <cell r="C373" t="str">
            <v>Template desconto FLAT Plano Principal Oi TV nível conta</v>
          </cell>
          <cell r="D373">
            <v>0.50080000000000002</v>
          </cell>
          <cell r="E373" t="str">
            <v>MKT-1-9829679158</v>
          </cell>
        </row>
        <row r="374">
          <cell r="A374" t="str">
            <v>Oi Total Fixo + Banda Larga + TV 30.4399Template desconto FLAT Plano Principal Oi TV nível conta</v>
          </cell>
          <cell r="B374" t="str">
            <v>Plano Oi Convergente High</v>
          </cell>
          <cell r="C374" t="str">
            <v>Template desconto FLAT Plano Principal Oi TV nível conta</v>
          </cell>
          <cell r="D374">
            <v>0.43990000000000001</v>
          </cell>
          <cell r="E374" t="str">
            <v>MKT-1-9829679623</v>
          </cell>
        </row>
        <row r="375">
          <cell r="A375" t="str">
            <v>Oi Total Fixo + Banda Larga + TV 30.4257Template desconto FLAT Plano Principal Oi TV nível conta</v>
          </cell>
          <cell r="B375" t="str">
            <v>Plano Oi Convergente High</v>
          </cell>
          <cell r="C375" t="str">
            <v>Template desconto FLAT Plano Principal Oi TV nível conta</v>
          </cell>
          <cell r="D375">
            <v>0.42570000000000002</v>
          </cell>
          <cell r="E375" t="str">
            <v>MKT-1-9829701189</v>
          </cell>
        </row>
        <row r="376">
          <cell r="A376" t="str">
            <v>Oi Total Fixo + Banda Larga + TV 30.4489Template desconto FLAT Plano Principal Oi TV nível conta</v>
          </cell>
          <cell r="B376" t="str">
            <v>Plano Oi Convergente High</v>
          </cell>
          <cell r="C376" t="str">
            <v>Template desconto FLAT Plano Principal Oi TV nível conta</v>
          </cell>
          <cell r="D376">
            <v>0.44890000000000002</v>
          </cell>
          <cell r="E376" t="str">
            <v>MKT-1-9829701994</v>
          </cell>
        </row>
        <row r="377">
          <cell r="A377" t="str">
            <v>Oi Total Fixo + Banda Larga 10.3821Template de desconto FLAT bundle - Velox XDSL - Varejo</v>
          </cell>
          <cell r="B377" t="str">
            <v>Oi Total Fixo + Banda Larga 1</v>
          </cell>
          <cell r="C377" t="str">
            <v>Template de desconto FLAT bundle - Velox XDSL - Varejo</v>
          </cell>
          <cell r="D377">
            <v>0.3821</v>
          </cell>
          <cell r="E377" t="str">
            <v>MKT-1-9826247846</v>
          </cell>
        </row>
        <row r="378">
          <cell r="A378" t="str">
            <v>Oi Total Fixo + Banda Larga 20.3821Template de desconto FLAT bundle - Velox XDSL - Varejo</v>
          </cell>
          <cell r="B378" t="str">
            <v>Oi Total Fixo + Banda Larga 2</v>
          </cell>
          <cell r="C378" t="str">
            <v>Template de desconto FLAT bundle - Velox XDSL - Varejo</v>
          </cell>
          <cell r="D378">
            <v>0.3821</v>
          </cell>
          <cell r="E378" t="str">
            <v>MKT-1-9826247939</v>
          </cell>
        </row>
        <row r="379">
          <cell r="A379" t="str">
            <v>Oi Total Fixo + Banda Larga 30.3821Template de desconto FLAT bundle - Velox XDSL - Varejo</v>
          </cell>
          <cell r="B379" t="str">
            <v>Oi Total Fixo + Banda Larga 3</v>
          </cell>
          <cell r="C379" t="str">
            <v>Template de desconto FLAT bundle - Velox XDSL - Varejo</v>
          </cell>
          <cell r="D379">
            <v>0.3821</v>
          </cell>
          <cell r="E379" t="str">
            <v>MKT-1-9826248032</v>
          </cell>
        </row>
        <row r="380">
          <cell r="A380" t="str">
            <v>Oi Total Fixo + Banda Larga 10.3904Template de desconto FLAT bundle - Velox XDSL - Varejo</v>
          </cell>
          <cell r="B380" t="str">
            <v>Oi Total Fixo + Banda Larga 1</v>
          </cell>
          <cell r="C380" t="str">
            <v>Template de desconto FLAT bundle - Velox XDSL - Varejo</v>
          </cell>
          <cell r="D380">
            <v>0.39039999999999997</v>
          </cell>
          <cell r="E380" t="str">
            <v>MKT-1-9826759125</v>
          </cell>
        </row>
        <row r="381">
          <cell r="A381" t="str">
            <v>Oi Total Fixo + Banda Larga 20.3904Template de desconto FLAT bundle - Velox XDSL - Varejo</v>
          </cell>
          <cell r="B381" t="str">
            <v>Oi Total Fixo + Banda Larga 2</v>
          </cell>
          <cell r="C381" t="str">
            <v>Template de desconto FLAT bundle - Velox XDSL - Varejo</v>
          </cell>
          <cell r="D381">
            <v>0.39039999999999997</v>
          </cell>
          <cell r="E381" t="str">
            <v>MKT-1-9826759228</v>
          </cell>
        </row>
        <row r="382">
          <cell r="A382" t="str">
            <v>Oi Total Fixo + Banda Larga 30.3904Template de desconto FLAT bundle - Velox XDSL - Varejo</v>
          </cell>
          <cell r="B382" t="str">
            <v>Oi Total Fixo + Banda Larga 3</v>
          </cell>
          <cell r="C382" t="str">
            <v>Template de desconto FLAT bundle - Velox XDSL - Varejo</v>
          </cell>
          <cell r="D382">
            <v>0.39039999999999997</v>
          </cell>
          <cell r="E382" t="str">
            <v>MKT-1-9826759821</v>
          </cell>
        </row>
        <row r="383">
          <cell r="A383" t="str">
            <v>Oi Total Fixo + Banda Larga 10.4222Template de desconto FLAT bundle - Velox XDSL - Varejo</v>
          </cell>
          <cell r="B383" t="str">
            <v>Oi Total Fixo + Banda Larga 1</v>
          </cell>
          <cell r="C383" t="str">
            <v>Template de desconto FLAT bundle - Velox XDSL - Varejo</v>
          </cell>
          <cell r="D383">
            <v>0.42219999999999996</v>
          </cell>
          <cell r="E383" t="str">
            <v>MKT-1-9826760014</v>
          </cell>
        </row>
        <row r="384">
          <cell r="A384" t="str">
            <v>Oi Total Fixo + Banda Larga 20.4222Template de desconto FLAT bundle - Velox XDSL - Varejo</v>
          </cell>
          <cell r="B384" t="str">
            <v>Oi Total Fixo + Banda Larga 2</v>
          </cell>
          <cell r="C384" t="str">
            <v>Template de desconto FLAT bundle - Velox XDSL - Varejo</v>
          </cell>
          <cell r="D384">
            <v>0.42219999999999996</v>
          </cell>
          <cell r="E384" t="str">
            <v>MKT-1-9826766317</v>
          </cell>
        </row>
        <row r="385">
          <cell r="A385" t="str">
            <v>Oi Total Fixo + Banda Larga 30.4222Template de desconto FLAT bundle - Velox XDSL - Varejo</v>
          </cell>
          <cell r="B385" t="str">
            <v>Oi Total Fixo + Banda Larga 3</v>
          </cell>
          <cell r="C385" t="str">
            <v>Template de desconto FLAT bundle - Velox XDSL - Varejo</v>
          </cell>
          <cell r="D385">
            <v>0.42219999999999996</v>
          </cell>
          <cell r="E385" t="str">
            <v>MKT-1-9826766510</v>
          </cell>
        </row>
        <row r="386">
          <cell r="A386" t="str">
            <v>Oi Total Fixo + Banda Larga 10.4864Template de desconto FLAT bundle - Velox XDSL - Varejo</v>
          </cell>
          <cell r="B386" t="str">
            <v>Oi Total Fixo + Banda Larga 1</v>
          </cell>
          <cell r="C386" t="str">
            <v>Template de desconto FLAT bundle - Velox XDSL - Varejo</v>
          </cell>
          <cell r="D386">
            <v>0.4864</v>
          </cell>
          <cell r="E386" t="str">
            <v>MKT-1-9826766713</v>
          </cell>
        </row>
        <row r="387">
          <cell r="A387" t="str">
            <v>Oi Total Fixo + Banda Larga 20.4864Template de desconto FLAT bundle - Velox XDSL - Varejo</v>
          </cell>
          <cell r="B387" t="str">
            <v>Oi Total Fixo + Banda Larga 2</v>
          </cell>
          <cell r="C387" t="str">
            <v>Template de desconto FLAT bundle - Velox XDSL - Varejo</v>
          </cell>
          <cell r="D387">
            <v>0.4864</v>
          </cell>
          <cell r="E387" t="str">
            <v>MKT-1-9826766916</v>
          </cell>
        </row>
        <row r="388">
          <cell r="A388" t="str">
            <v>Oi Total Fixo + Banda Larga 30.4864Template de desconto FLAT bundle - Velox XDSL - Varejo</v>
          </cell>
          <cell r="B388" t="str">
            <v>Oi Total Fixo + Banda Larga 3</v>
          </cell>
          <cell r="C388" t="str">
            <v>Template de desconto FLAT bundle - Velox XDSL - Varejo</v>
          </cell>
          <cell r="D388">
            <v>0.4864</v>
          </cell>
          <cell r="E388" t="str">
            <v>MKT-1-9826774939</v>
          </cell>
        </row>
        <row r="389">
          <cell r="A389" t="str">
            <v>Oi Total Fixo + Banda Larga 10.5377Template de desconto FLAT bundle - Velox XDSL - Varejo</v>
          </cell>
          <cell r="B389" t="str">
            <v>Oi Total Fixo + Banda Larga 1</v>
          </cell>
          <cell r="C389" t="str">
            <v>Template de desconto FLAT bundle - Velox XDSL - Varejo</v>
          </cell>
          <cell r="D389">
            <v>0.53770000000000007</v>
          </cell>
          <cell r="E389" t="str">
            <v>MKT-1-9826775032</v>
          </cell>
        </row>
        <row r="390">
          <cell r="A390" t="str">
            <v>Oi Total Fixo + Banda Larga 20.5377Template de desconto FLAT bundle - Velox XDSL - Varejo</v>
          </cell>
          <cell r="B390" t="str">
            <v>Oi Total Fixo + Banda Larga 2</v>
          </cell>
          <cell r="C390" t="str">
            <v>Template de desconto FLAT bundle - Velox XDSL - Varejo</v>
          </cell>
          <cell r="D390">
            <v>0.53770000000000007</v>
          </cell>
          <cell r="E390" t="str">
            <v>MKT-1-9826792125</v>
          </cell>
        </row>
        <row r="391">
          <cell r="A391" t="str">
            <v>Oi Total Fixo + Banda Larga 30.5377Template de desconto FLAT bundle - Velox XDSL - Varejo</v>
          </cell>
          <cell r="B391" t="str">
            <v>Oi Total Fixo + Banda Larga 3</v>
          </cell>
          <cell r="C391" t="str">
            <v>Template de desconto FLAT bundle - Velox XDSL - Varejo</v>
          </cell>
          <cell r="D391">
            <v>0.53770000000000007</v>
          </cell>
          <cell r="E391" t="str">
            <v>MKT-1-9826792818</v>
          </cell>
        </row>
        <row r="392">
          <cell r="A392" t="str">
            <v>Oi Total Fixo + Banda Larga 10.6444Template de desconto FLAT bundle - Velox XDSL - Varejo</v>
          </cell>
          <cell r="B392" t="str">
            <v>Oi Total Fixo + Banda Larga 1</v>
          </cell>
          <cell r="C392" t="str">
            <v>Template de desconto FLAT bundle - Velox XDSL - Varejo</v>
          </cell>
          <cell r="D392">
            <v>0.64439999999999997</v>
          </cell>
          <cell r="E392" t="str">
            <v>MKT-1-9826799341</v>
          </cell>
        </row>
        <row r="393">
          <cell r="A393" t="str">
            <v>Oi Total Fixo + Banda Larga 20.6444Template de desconto FLAT bundle - Velox XDSL - Varejo</v>
          </cell>
          <cell r="B393" t="str">
            <v>Oi Total Fixo + Banda Larga 2</v>
          </cell>
          <cell r="C393" t="str">
            <v>Template de desconto FLAT bundle - Velox XDSL - Varejo</v>
          </cell>
          <cell r="D393">
            <v>0.64439999999999997</v>
          </cell>
          <cell r="E393" t="str">
            <v>MKT-1-9826799974</v>
          </cell>
        </row>
        <row r="394">
          <cell r="A394" t="str">
            <v>Oi Total Fixo + Banda Larga 30.6444Template de desconto FLAT bundle - Velox XDSL - Varejo</v>
          </cell>
          <cell r="B394" t="str">
            <v>Oi Total Fixo + Banda Larga 3</v>
          </cell>
          <cell r="C394" t="str">
            <v>Template de desconto FLAT bundle - Velox XDSL - Varejo</v>
          </cell>
          <cell r="D394">
            <v>0.64439999999999997</v>
          </cell>
          <cell r="E394" t="str">
            <v>MKT-1-9826806377</v>
          </cell>
        </row>
        <row r="395">
          <cell r="A395" t="str">
            <v>Oi Total Fixo + Banda Larga 10.7333Template de desconto FLAT bundle - Velox XDSL - Varejo</v>
          </cell>
          <cell r="B395" t="str">
            <v>Oi Total Fixo + Banda Larga 1</v>
          </cell>
          <cell r="C395" t="str">
            <v>Template de desconto FLAT bundle - Velox XDSL - Varejo</v>
          </cell>
          <cell r="D395">
            <v>0.73329999999999995</v>
          </cell>
          <cell r="E395" t="str">
            <v>MKT-1-9826806750</v>
          </cell>
        </row>
        <row r="396">
          <cell r="A396" t="str">
            <v>Oi Total Fixo + Banda Larga 20.7333Template de desconto FLAT bundle - Velox XDSL - Varejo</v>
          </cell>
          <cell r="B396" t="str">
            <v>Oi Total Fixo + Banda Larga 2</v>
          </cell>
          <cell r="C396" t="str">
            <v>Template de desconto FLAT bundle - Velox XDSL - Varejo</v>
          </cell>
          <cell r="D396">
            <v>0.73329999999999995</v>
          </cell>
          <cell r="E396" t="str">
            <v>MKT-1-9826807093</v>
          </cell>
        </row>
        <row r="397">
          <cell r="A397" t="str">
            <v>Oi Total Fixo + Banda Larga 30.7333Template de desconto FLAT bundle - Velox XDSL - Varejo</v>
          </cell>
          <cell r="B397" t="str">
            <v>Oi Total Fixo + Banda Larga 3</v>
          </cell>
          <cell r="C397" t="str">
            <v>Template de desconto FLAT bundle - Velox XDSL - Varejo</v>
          </cell>
          <cell r="D397">
            <v>0.73329999999999995</v>
          </cell>
          <cell r="E397" t="str">
            <v>MKT-1-9826814746</v>
          </cell>
        </row>
        <row r="398">
          <cell r="A398" t="str">
            <v>Oi Total Fixo + Banda Larga 10.6977Template de desconto FLAT bundle - Velox XDSL - Varejo</v>
          </cell>
          <cell r="B398" t="str">
            <v>Oi Total Fixo + Banda Larga 1</v>
          </cell>
          <cell r="C398" t="str">
            <v>Template de desconto FLAT bundle - Velox XDSL - Varejo</v>
          </cell>
          <cell r="D398">
            <v>0.69769999999999999</v>
          </cell>
          <cell r="E398" t="str">
            <v>MKT-1-9826815099</v>
          </cell>
        </row>
        <row r="399">
          <cell r="A399" t="str">
            <v>Oi Total Fixo + Banda Larga 20.6977Template de desconto FLAT bundle - Velox XDSL - Varejo</v>
          </cell>
          <cell r="B399" t="str">
            <v>Oi Total Fixo + Banda Larga 2</v>
          </cell>
          <cell r="C399" t="str">
            <v>Template de desconto FLAT bundle - Velox XDSL - Varejo</v>
          </cell>
          <cell r="D399">
            <v>0.69769999999999999</v>
          </cell>
          <cell r="E399" t="str">
            <v>MKT-1-9826827982</v>
          </cell>
        </row>
        <row r="400">
          <cell r="A400" t="str">
            <v>Oi Total Fixo + Banda Larga 30.6977Template de desconto FLAT bundle - Velox XDSL - Varejo</v>
          </cell>
          <cell r="B400" t="str">
            <v>Oi Total Fixo + Banda Larga 3</v>
          </cell>
          <cell r="C400" t="str">
            <v>Template de desconto FLAT bundle - Velox XDSL - Varejo</v>
          </cell>
          <cell r="D400">
            <v>0.69769999999999999</v>
          </cell>
          <cell r="E400" t="str">
            <v>MKT-1-9826829555</v>
          </cell>
        </row>
        <row r="401">
          <cell r="A401" t="str">
            <v>Oi Total Fixo + Banda Larga 10.1242Template de desconto FLAT bundle - Velox XDSL - Varejo</v>
          </cell>
          <cell r="B401" t="str">
            <v>Oi Total Fixo + Banda Larga 1</v>
          </cell>
          <cell r="C401" t="str">
            <v>Template de desconto FLAT bundle - Velox XDSL - Varejo</v>
          </cell>
          <cell r="D401">
            <v>0.1242</v>
          </cell>
          <cell r="E401" t="str">
            <v>MKT-1-9826829888</v>
          </cell>
        </row>
        <row r="402">
          <cell r="A402" t="str">
            <v>Oi Total Fixo + Banda Larga 20.1242Template de desconto FLAT bundle - Velox XDSL - Varejo</v>
          </cell>
          <cell r="B402" t="str">
            <v>Oi Total Fixo + Banda Larga 2</v>
          </cell>
          <cell r="C402" t="str">
            <v>Template de desconto FLAT bundle - Velox XDSL - Varejo</v>
          </cell>
          <cell r="D402">
            <v>0.1242</v>
          </cell>
          <cell r="E402" t="str">
            <v>MKT-1-9826842331</v>
          </cell>
        </row>
        <row r="403">
          <cell r="A403" t="str">
            <v>Oi Total Fixo + Banda Larga 30.1242Template de desconto FLAT bundle - Velox XDSL - Varejo</v>
          </cell>
          <cell r="B403" t="str">
            <v>Oi Total Fixo + Banda Larga 3</v>
          </cell>
          <cell r="C403" t="str">
            <v>Template de desconto FLAT bundle - Velox XDSL - Varejo</v>
          </cell>
          <cell r="D403">
            <v>0.1242</v>
          </cell>
          <cell r="E403" t="str">
            <v>MKT-1-9826842664</v>
          </cell>
        </row>
        <row r="404">
          <cell r="A404" t="str">
            <v>Oi Total Fixo + Banda Larga 10.136Template de desconto FLAT bundle - Velox XDSL - Varejo</v>
          </cell>
          <cell r="B404" t="str">
            <v>Oi Total Fixo + Banda Larga 1</v>
          </cell>
          <cell r="C404" t="str">
            <v>Template de desconto FLAT bundle - Velox XDSL - Varejo</v>
          </cell>
          <cell r="D404">
            <v>0.13600000000000001</v>
          </cell>
          <cell r="E404" t="str">
            <v>MKT-1-9826843037</v>
          </cell>
        </row>
        <row r="405">
          <cell r="A405" t="str">
            <v>Oi Total Fixo + Banda Larga 20.136Template de desconto FLAT bundle - Velox XDSL - Varejo</v>
          </cell>
          <cell r="B405" t="str">
            <v>Oi Total Fixo + Banda Larga 2</v>
          </cell>
          <cell r="C405" t="str">
            <v>Template de desconto FLAT bundle - Velox XDSL - Varejo</v>
          </cell>
          <cell r="D405">
            <v>0.13600000000000001</v>
          </cell>
          <cell r="E405" t="str">
            <v>MKT-1-9826853630</v>
          </cell>
        </row>
        <row r="406">
          <cell r="A406" t="str">
            <v>Oi Total Fixo + Banda Larga 30.136Template de desconto FLAT bundle - Velox XDSL - Varejo</v>
          </cell>
          <cell r="B406" t="str">
            <v>Oi Total Fixo + Banda Larga 3</v>
          </cell>
          <cell r="C406" t="str">
            <v>Template de desconto FLAT bundle - Velox XDSL - Varejo</v>
          </cell>
          <cell r="D406">
            <v>0.13600000000000001</v>
          </cell>
          <cell r="E406" t="str">
            <v>MKT-1-9826859033</v>
          </cell>
        </row>
        <row r="407">
          <cell r="A407" t="str">
            <v>Oi Total Fixo + Banda Larga 10.1996Template de desconto FLAT bundle - Velox XDSL - Varejo</v>
          </cell>
          <cell r="B407" t="str">
            <v>Oi Total Fixo + Banda Larga 1</v>
          </cell>
          <cell r="C407" t="str">
            <v>Template de desconto FLAT bundle - Velox XDSL - Varejo</v>
          </cell>
          <cell r="D407">
            <v>0.1996</v>
          </cell>
          <cell r="E407" t="str">
            <v>MKT-1-9826865346</v>
          </cell>
        </row>
        <row r="408">
          <cell r="A408" t="str">
            <v>Oi Total Fixo + Banda Larga 20.1996Template de desconto FLAT bundle - Velox XDSL - Varejo</v>
          </cell>
          <cell r="B408" t="str">
            <v>Oi Total Fixo + Banda Larga 2</v>
          </cell>
          <cell r="C408" t="str">
            <v>Template de desconto FLAT bundle - Velox XDSL - Varejo</v>
          </cell>
          <cell r="D408">
            <v>0.1996</v>
          </cell>
          <cell r="E408" t="str">
            <v>MKT-1-9826896189</v>
          </cell>
        </row>
        <row r="409">
          <cell r="A409" t="str">
            <v>Oi Total Fixo + Banda Larga 30.1996Template de desconto FLAT bundle - Velox XDSL - Varejo</v>
          </cell>
          <cell r="B409" t="str">
            <v>Oi Total Fixo + Banda Larga 3</v>
          </cell>
          <cell r="C409" t="str">
            <v>Template de desconto FLAT bundle - Velox XDSL - Varejo</v>
          </cell>
          <cell r="D409">
            <v>0.1996</v>
          </cell>
          <cell r="E409" t="str">
            <v>MKT-1-9826902222</v>
          </cell>
        </row>
        <row r="410">
          <cell r="A410" t="str">
            <v>Oi Total Fixo + Banda Larga 10.2885Template de desconto FLAT bundle - Velox XDSL - Varejo</v>
          </cell>
          <cell r="B410" t="str">
            <v>Oi Total Fixo + Banda Larga 1</v>
          </cell>
          <cell r="C410" t="str">
            <v>Template de desconto FLAT bundle - Velox XDSL - Varejo</v>
          </cell>
          <cell r="D410">
            <v>0.28850000000000003</v>
          </cell>
          <cell r="E410" t="str">
            <v>MKT-1-9826902915</v>
          </cell>
        </row>
        <row r="411">
          <cell r="A411" t="str">
            <v>Oi Total Fixo + Banda Larga 20.2885Template de desconto FLAT bundle - Velox XDSL - Varejo</v>
          </cell>
          <cell r="B411" t="str">
            <v>Oi Total Fixo + Banda Larga 2</v>
          </cell>
          <cell r="C411" t="str">
            <v>Template de desconto FLAT bundle - Velox XDSL - Varejo</v>
          </cell>
          <cell r="D411">
            <v>0.28850000000000003</v>
          </cell>
          <cell r="E411" t="str">
            <v>MKT-1-9826909268</v>
          </cell>
        </row>
        <row r="412">
          <cell r="A412" t="str">
            <v>Oi Total Fixo + Banda Larga 30.2885Template de desconto FLAT bundle - Velox XDSL - Varejo</v>
          </cell>
          <cell r="B412" t="str">
            <v>Oi Total Fixo + Banda Larga 3</v>
          </cell>
          <cell r="C412" t="str">
            <v>Template de desconto FLAT bundle - Velox XDSL - Varejo</v>
          </cell>
          <cell r="D412">
            <v>0.28850000000000003</v>
          </cell>
          <cell r="E412" t="str">
            <v>MKT-1-9827102511</v>
          </cell>
        </row>
        <row r="413">
          <cell r="A413" t="str">
            <v>Oi Total Fixo + Banda Larga 10.3596Template de desconto FLAT bundle - Velox XDSL - Varejo</v>
          </cell>
          <cell r="B413" t="str">
            <v>Oi Total Fixo + Banda Larga 1</v>
          </cell>
          <cell r="C413" t="str">
            <v>Template de desconto FLAT bundle - Velox XDSL - Varejo</v>
          </cell>
          <cell r="D413">
            <v>0.35960000000000003</v>
          </cell>
          <cell r="E413" t="str">
            <v>MKT-1-9827102654</v>
          </cell>
        </row>
        <row r="414">
          <cell r="A414" t="str">
            <v>Oi Total Fixo + Banda Larga 20.3596Template de desconto FLAT bundle - Velox XDSL - Varejo</v>
          </cell>
          <cell r="B414" t="str">
            <v>Oi Total Fixo + Banda Larga 2</v>
          </cell>
          <cell r="C414" t="str">
            <v>Template de desconto FLAT bundle - Velox XDSL - Varejo</v>
          </cell>
          <cell r="D414">
            <v>0.35960000000000003</v>
          </cell>
          <cell r="E414" t="str">
            <v>MKT-1-9827102967</v>
          </cell>
        </row>
        <row r="415">
          <cell r="A415" t="str">
            <v>Oi Total Fixo + Banda Larga 30.3596Template de desconto FLAT bundle - Velox XDSL - Varejo</v>
          </cell>
          <cell r="B415" t="str">
            <v>Oi Total Fixo + Banda Larga 3</v>
          </cell>
          <cell r="C415" t="str">
            <v>Template de desconto FLAT bundle - Velox XDSL - Varejo</v>
          </cell>
          <cell r="D415">
            <v>0.35960000000000003</v>
          </cell>
          <cell r="E415" t="str">
            <v>MKT-1-9827113320</v>
          </cell>
        </row>
        <row r="416">
          <cell r="A416" t="str">
            <v>Oi Total Fixo + Banda Larga 10.5256Template de desconto FLAT bundle - Velox XDSL - Varejo</v>
          </cell>
          <cell r="B416" t="str">
            <v>Oi Total Fixo + Banda Larga 1</v>
          </cell>
          <cell r="C416" t="str">
            <v>Template de desconto FLAT bundle - Velox XDSL - Varejo</v>
          </cell>
          <cell r="D416">
            <v>0.52560000000000007</v>
          </cell>
          <cell r="E416" t="str">
            <v>MKT-1-9827128103</v>
          </cell>
        </row>
        <row r="417">
          <cell r="A417" t="str">
            <v>Oi Total Fixo + Banda Larga 20.5256Template de desconto FLAT bundle - Velox XDSL - Varejo</v>
          </cell>
          <cell r="B417" t="str">
            <v>Oi Total Fixo + Banda Larga 2</v>
          </cell>
          <cell r="C417" t="str">
            <v>Template de desconto FLAT bundle - Velox XDSL - Varejo</v>
          </cell>
          <cell r="D417">
            <v>0.52560000000000007</v>
          </cell>
          <cell r="E417" t="str">
            <v>MKT-1-9827128286</v>
          </cell>
        </row>
        <row r="418">
          <cell r="A418" t="str">
            <v>Oi Total Fixo + Banda Larga 30.5256Template de desconto FLAT bundle - Velox XDSL - Varejo</v>
          </cell>
          <cell r="B418" t="str">
            <v>Oi Total Fixo + Banda Larga 3</v>
          </cell>
          <cell r="C418" t="str">
            <v>Template de desconto FLAT bundle - Velox XDSL - Varejo</v>
          </cell>
          <cell r="D418">
            <v>0.52560000000000007</v>
          </cell>
          <cell r="E418" t="str">
            <v>MKT-1-9827128579</v>
          </cell>
        </row>
        <row r="419">
          <cell r="A419" t="str">
            <v>Oi Total Fixo + Banda Larga 10.6442Template de desconto FLAT bundle - Velox XDSL - Varejo</v>
          </cell>
          <cell r="B419" t="str">
            <v>Oi Total Fixo + Banda Larga 1</v>
          </cell>
          <cell r="C419" t="str">
            <v>Template de desconto FLAT bundle - Velox XDSL - Varejo</v>
          </cell>
          <cell r="D419">
            <v>0.64419999999999999</v>
          </cell>
          <cell r="E419" t="str">
            <v>MKT-1-9827128812</v>
          </cell>
        </row>
        <row r="420">
          <cell r="A420" t="str">
            <v>Oi Total Fixo + Banda Larga 20.6442Template de desconto FLAT bundle - Velox XDSL - Varejo</v>
          </cell>
          <cell r="B420" t="str">
            <v>Oi Total Fixo + Banda Larga 2</v>
          </cell>
          <cell r="C420" t="str">
            <v>Template de desconto FLAT bundle - Velox XDSL - Varejo</v>
          </cell>
          <cell r="D420">
            <v>0.64419999999999999</v>
          </cell>
          <cell r="E420" t="str">
            <v>MKT-1-9827128985</v>
          </cell>
        </row>
        <row r="421">
          <cell r="A421" t="str">
            <v>Oi Total Fixo + Banda Larga 30.6442Template de desconto FLAT bundle - Velox XDSL - Varejo</v>
          </cell>
          <cell r="B421" t="str">
            <v>Oi Total Fixo + Banda Larga 3</v>
          </cell>
          <cell r="C421" t="str">
            <v>Template de desconto FLAT bundle - Velox XDSL - Varejo</v>
          </cell>
          <cell r="D421">
            <v>0.64419999999999999</v>
          </cell>
          <cell r="E421" t="str">
            <v>MKT-1-9827142188</v>
          </cell>
        </row>
        <row r="422">
          <cell r="A422" t="str">
            <v>Oi Total Fixo + Banda Larga 10.6086Template de desconto FLAT bundle - Velox XDSL - Varejo</v>
          </cell>
          <cell r="B422" t="str">
            <v>Oi Total Fixo + Banda Larga 1</v>
          </cell>
          <cell r="C422" t="str">
            <v>Template de desconto FLAT bundle - Velox XDSL - Varejo</v>
          </cell>
          <cell r="D422">
            <v>0.60860000000000003</v>
          </cell>
          <cell r="E422" t="str">
            <v>MKT-1-9827142281</v>
          </cell>
        </row>
        <row r="423">
          <cell r="A423" t="str">
            <v>Oi Total Fixo + Banda Larga 20.6086Template de desconto FLAT bundle - Velox XDSL - Varejo</v>
          </cell>
          <cell r="B423" t="str">
            <v>Oi Total Fixo + Banda Larga 2</v>
          </cell>
          <cell r="C423" t="str">
            <v>Template de desconto FLAT bundle - Velox XDSL - Varejo</v>
          </cell>
          <cell r="D423">
            <v>0.60860000000000003</v>
          </cell>
          <cell r="E423" t="str">
            <v>MKT-1-9827142374</v>
          </cell>
        </row>
        <row r="424">
          <cell r="A424" t="str">
            <v>Oi Total Fixo + Banda Larga 30.6086Template de desconto FLAT bundle - Velox XDSL - Varejo</v>
          </cell>
          <cell r="B424" t="str">
            <v>Oi Total Fixo + Banda Larga 3</v>
          </cell>
          <cell r="C424" t="str">
            <v>Template de desconto FLAT bundle - Velox XDSL - Varejo</v>
          </cell>
          <cell r="D424">
            <v>0.60860000000000003</v>
          </cell>
          <cell r="E424" t="str">
            <v>MKT-1-9827142467</v>
          </cell>
        </row>
        <row r="425">
          <cell r="A425" t="str">
            <v>Oi Total Fixo + Pós 50 + Banda Larga0.5368Template de desconto FLAT bundle - Velox XDSL - Varejo</v>
          </cell>
          <cell r="B425" t="str">
            <v>Plano Oi Completo XSmall</v>
          </cell>
          <cell r="C425" t="str">
            <v>Template de desconto FLAT bundle - Velox XDSL - Varejo</v>
          </cell>
          <cell r="D425">
            <v>0.53679999999999994</v>
          </cell>
          <cell r="E425" t="str">
            <v>MKT-1-9827142560</v>
          </cell>
        </row>
        <row r="426">
          <cell r="A426" t="str">
            <v>Oi Total Fixo + Pós Conectado 500 + Banda Larga0.5368Template de desconto FLAT bundle - Velox XDSL - Varejo</v>
          </cell>
          <cell r="B426" t="str">
            <v>Plano Oi Completo 500</v>
          </cell>
          <cell r="C426" t="str">
            <v>Template de desconto FLAT bundle - Velox XDSL - Varejo</v>
          </cell>
          <cell r="D426">
            <v>0.53679999999999994</v>
          </cell>
          <cell r="E426" t="str">
            <v>MKT-1-9827142653</v>
          </cell>
        </row>
        <row r="427">
          <cell r="A427" t="str">
            <v>Oi Total Fixo + Pós 100 + Banda Larga0.5368Template de desconto FLAT bundle - Velox XDSL - Varejo</v>
          </cell>
          <cell r="B427" t="str">
            <v>Plano Oi Completo Small</v>
          </cell>
          <cell r="C427" t="str">
            <v>Template de desconto FLAT bundle - Velox XDSL - Varejo</v>
          </cell>
          <cell r="D427">
            <v>0.53679999999999994</v>
          </cell>
          <cell r="E427" t="str">
            <v>MKT-1-9827142746</v>
          </cell>
        </row>
        <row r="428">
          <cell r="A428" t="str">
            <v>Oi Total Fixo + Pós Conectado 1.000 + Banda Larga0.5368Template de desconto FLAT bundle - Velox XDSL - Varejo</v>
          </cell>
          <cell r="B428" t="str">
            <v>Plano Oi Completo 1.000</v>
          </cell>
          <cell r="C428" t="str">
            <v>Template de desconto FLAT bundle - Velox XDSL - Varejo</v>
          </cell>
          <cell r="D428">
            <v>0.53679999999999994</v>
          </cell>
          <cell r="E428" t="str">
            <v>MKT-1-9827142839</v>
          </cell>
        </row>
        <row r="429">
          <cell r="A429" t="str">
            <v>Oi Total Fixo + Pós Conectado Mais + Banda Larga0.5368Template de desconto FLAT bundle - Velox XDSL - Varejo</v>
          </cell>
          <cell r="B429" t="str">
            <v>Plano Oi Completo Mais</v>
          </cell>
          <cell r="C429" t="str">
            <v>Template de desconto FLAT bundle - Velox XDSL - Varejo</v>
          </cell>
          <cell r="D429">
            <v>0.53679999999999994</v>
          </cell>
          <cell r="E429" t="str">
            <v>MKT-1-9827142932</v>
          </cell>
        </row>
        <row r="430">
          <cell r="A430" t="str">
            <v>Oi Total Fixo + Pós 50 + Banda Larga0.5431Template de desconto FLAT bundle - Velox XDSL - Varejo</v>
          </cell>
          <cell r="B430" t="str">
            <v>Plano Oi Completo XSmall</v>
          </cell>
          <cell r="C430" t="str">
            <v>Template de desconto FLAT bundle - Velox XDSL - Varejo</v>
          </cell>
          <cell r="D430">
            <v>0.54310000000000003</v>
          </cell>
          <cell r="E430" t="str">
            <v>MKT-1-9827143025</v>
          </cell>
        </row>
        <row r="431">
          <cell r="A431" t="str">
            <v>Oi Total Fixo + Pós Conectado 500 + Banda Larga0.5431Template de desconto FLAT bundle - Velox XDSL - Varejo</v>
          </cell>
          <cell r="B431" t="str">
            <v>Plano Oi Completo 500</v>
          </cell>
          <cell r="C431" t="str">
            <v>Template de desconto FLAT bundle - Velox XDSL - Varejo</v>
          </cell>
          <cell r="D431">
            <v>0.54310000000000003</v>
          </cell>
          <cell r="E431" t="str">
            <v>MKT-1-9827176118</v>
          </cell>
        </row>
        <row r="432">
          <cell r="A432" t="str">
            <v>Oi Total Fixo + Pós 100 + Banda Larga0.5431Template de desconto FLAT bundle - Velox XDSL - Varejo</v>
          </cell>
          <cell r="B432" t="str">
            <v>Plano Oi Completo Small</v>
          </cell>
          <cell r="C432" t="str">
            <v>Template de desconto FLAT bundle - Velox XDSL - Varejo</v>
          </cell>
          <cell r="D432">
            <v>0.54310000000000003</v>
          </cell>
          <cell r="E432" t="str">
            <v>MKT-1-9827176271</v>
          </cell>
        </row>
        <row r="433">
          <cell r="A433" t="str">
            <v>Oi Total Fixo + Pós Conectado 1.000 + Banda Larga0.5431Template de desconto FLAT bundle - Velox XDSL - Varejo</v>
          </cell>
          <cell r="B433" t="str">
            <v>Plano Oi Completo 1.000</v>
          </cell>
          <cell r="C433" t="str">
            <v>Template de desconto FLAT bundle - Velox XDSL - Varejo</v>
          </cell>
          <cell r="D433">
            <v>0.54310000000000003</v>
          </cell>
          <cell r="E433" t="str">
            <v>MKT-1-9827176364</v>
          </cell>
        </row>
        <row r="434">
          <cell r="A434" t="str">
            <v>Oi Total Fixo + Pós Conectado Mais + Banda Larga0.5431Template de desconto FLAT bundle - Velox XDSL - Varejo</v>
          </cell>
          <cell r="B434" t="str">
            <v>Plano Oi Completo Mais</v>
          </cell>
          <cell r="C434" t="str">
            <v>Template de desconto FLAT bundle - Velox XDSL - Varejo</v>
          </cell>
          <cell r="D434">
            <v>0.54310000000000003</v>
          </cell>
          <cell r="E434" t="str">
            <v>MKT-1-9827176467</v>
          </cell>
        </row>
        <row r="435">
          <cell r="A435" t="str">
            <v>Oi Total Fixo + Pós 50 + Banda Larga0.5557Template de desconto FLAT bundle - Velox XDSL - Varejo</v>
          </cell>
          <cell r="B435" t="str">
            <v>Plano Oi Completo XSmall</v>
          </cell>
          <cell r="C435" t="str">
            <v>Template de desconto FLAT bundle - Velox XDSL - Varejo</v>
          </cell>
          <cell r="D435">
            <v>0.55569999999999997</v>
          </cell>
          <cell r="E435" t="str">
            <v>MKT-1-9827176730</v>
          </cell>
        </row>
        <row r="436">
          <cell r="A436" t="str">
            <v>Oi Total Fixo + Pós Conectado 500 + Banda Larga0.5557Template de desconto FLAT bundle - Velox XDSL - Varejo</v>
          </cell>
          <cell r="B436" t="str">
            <v>Plano Oi Completo 500</v>
          </cell>
          <cell r="C436" t="str">
            <v>Template de desconto FLAT bundle - Velox XDSL - Varejo</v>
          </cell>
          <cell r="D436">
            <v>0.55569999999999997</v>
          </cell>
          <cell r="E436" t="str">
            <v>MKT-1-9827176943</v>
          </cell>
        </row>
        <row r="437">
          <cell r="A437" t="str">
            <v>Oi Total Fixo + Pós 100 + Banda Larga0.5557Template de desconto FLAT bundle - Velox XDSL - Varejo</v>
          </cell>
          <cell r="B437" t="str">
            <v>Plano Oi Completo Small</v>
          </cell>
          <cell r="C437" t="str">
            <v>Template de desconto FLAT bundle - Velox XDSL - Varejo</v>
          </cell>
          <cell r="D437">
            <v>0.55569999999999997</v>
          </cell>
          <cell r="E437" t="str">
            <v>MKT-1-9827177096</v>
          </cell>
        </row>
        <row r="438">
          <cell r="A438" t="str">
            <v>Oi Total Fixo + Pós Conectado 1.000 + Banda Larga0.5557Template de desconto FLAT bundle - Velox XDSL - Varejo</v>
          </cell>
          <cell r="B438" t="str">
            <v>Plano Oi Completo 1.000</v>
          </cell>
          <cell r="C438" t="str">
            <v>Template de desconto FLAT bundle - Velox XDSL - Varejo</v>
          </cell>
          <cell r="D438">
            <v>0.55569999999999997</v>
          </cell>
          <cell r="E438" t="str">
            <v>MKT-1-9827193479</v>
          </cell>
        </row>
        <row r="439">
          <cell r="A439" t="str">
            <v>Oi Total Fixo + Pós Conectado Mais + Banda Larga0.5557Template de desconto FLAT bundle - Velox XDSL - Varejo</v>
          </cell>
          <cell r="B439" t="str">
            <v>Plano Oi Completo Mais</v>
          </cell>
          <cell r="C439" t="str">
            <v>Template de desconto FLAT bundle - Velox XDSL - Varejo</v>
          </cell>
          <cell r="D439">
            <v>0.55569999999999997</v>
          </cell>
          <cell r="E439" t="str">
            <v>MKT-1-9827193732</v>
          </cell>
        </row>
        <row r="440">
          <cell r="A440" t="str">
            <v>Oi Total Fixo + Pós 50 + Banda Larga0.6051Template de desconto FLAT bundle - Velox XDSL - Varejo</v>
          </cell>
          <cell r="B440" t="str">
            <v>Plano Oi Completo XSmall</v>
          </cell>
          <cell r="C440" t="str">
            <v>Template de desconto FLAT bundle - Velox XDSL - Varejo</v>
          </cell>
          <cell r="D440">
            <v>0.60509999999999997</v>
          </cell>
          <cell r="E440" t="str">
            <v>MKT-1-9827193885</v>
          </cell>
        </row>
        <row r="441">
          <cell r="A441" t="str">
            <v>Oi Total Fixo + Pós Conectado 500 + Banda Larga0.6051Template de desconto FLAT bundle - Velox XDSL - Varejo</v>
          </cell>
          <cell r="B441" t="str">
            <v>Plano Oi Completo 500</v>
          </cell>
          <cell r="C441" t="str">
            <v>Template de desconto FLAT bundle - Velox XDSL - Varejo</v>
          </cell>
          <cell r="D441">
            <v>0.60509999999999997</v>
          </cell>
          <cell r="E441" t="str">
            <v>MKT-1-9827193978</v>
          </cell>
        </row>
        <row r="442">
          <cell r="A442" t="str">
            <v>Oi Total Fixo + Pós 100 + Banda Larga0.6051Template de desconto FLAT bundle - Velox XDSL - Varejo</v>
          </cell>
          <cell r="B442" t="str">
            <v>Plano Oi Completo Small</v>
          </cell>
          <cell r="C442" t="str">
            <v>Template de desconto FLAT bundle - Velox XDSL - Varejo</v>
          </cell>
          <cell r="D442">
            <v>0.60509999999999997</v>
          </cell>
          <cell r="E442" t="str">
            <v>MKT-1-9827194071</v>
          </cell>
        </row>
        <row r="443">
          <cell r="A443" t="str">
            <v>Oi Total Fixo + Pós Conectado 1.000 + Banda Larga0.6051Template de desconto FLAT bundle - Velox XDSL - Varejo</v>
          </cell>
          <cell r="B443" t="str">
            <v>Plano Oi Completo 1.000</v>
          </cell>
          <cell r="C443" t="str">
            <v>Template de desconto FLAT bundle - Velox XDSL - Varejo</v>
          </cell>
          <cell r="D443">
            <v>0.60509999999999997</v>
          </cell>
          <cell r="E443" t="str">
            <v>MKT-1-9827209164</v>
          </cell>
        </row>
        <row r="444">
          <cell r="A444" t="str">
            <v>Oi Total Fixo + Pós Conectado Mais + Banda Larga0.6051Template de desconto FLAT bundle - Velox XDSL - Varejo</v>
          </cell>
          <cell r="B444" t="str">
            <v>Plano Oi Completo Mais</v>
          </cell>
          <cell r="C444" t="str">
            <v>Template de desconto FLAT bundle - Velox XDSL - Varejo</v>
          </cell>
          <cell r="D444">
            <v>0.60509999999999997</v>
          </cell>
          <cell r="E444" t="str">
            <v>MKT-1-9827209257</v>
          </cell>
        </row>
        <row r="445">
          <cell r="A445" t="str">
            <v>Oi Total Fixo + Pós 50 + Banda Larga0.6446Template de desconto FLAT bundle - Velox XDSL - Varejo</v>
          </cell>
          <cell r="B445" t="str">
            <v>Plano Oi Completo XSmall</v>
          </cell>
          <cell r="C445" t="str">
            <v>Template de desconto FLAT bundle - Velox XDSL - Varejo</v>
          </cell>
          <cell r="D445">
            <v>0.64459999999999995</v>
          </cell>
          <cell r="E445" t="str">
            <v>MKT-1-9827303890</v>
          </cell>
        </row>
        <row r="446">
          <cell r="A446" t="str">
            <v>Oi Total Fixo + Pós Conectado 500 + Banda Larga0.6446Template de desconto FLAT bundle - Velox XDSL - Varejo</v>
          </cell>
          <cell r="B446" t="str">
            <v>Plano Oi Completo 500</v>
          </cell>
          <cell r="C446" t="str">
            <v>Template de desconto FLAT bundle - Velox XDSL - Varejo</v>
          </cell>
          <cell r="D446">
            <v>0.64459999999999995</v>
          </cell>
          <cell r="E446" t="str">
            <v>MKT-1-9827313213</v>
          </cell>
        </row>
        <row r="447">
          <cell r="A447" t="str">
            <v>Oi Total Fixo + Pós 100 + Banda Larga0.6446Template de desconto FLAT bundle - Velox XDSL - Varejo</v>
          </cell>
          <cell r="B447" t="str">
            <v>Plano Oi Completo Small</v>
          </cell>
          <cell r="C447" t="str">
            <v>Template de desconto FLAT bundle - Velox XDSL - Varejo</v>
          </cell>
          <cell r="D447">
            <v>0.64459999999999995</v>
          </cell>
          <cell r="E447" t="str">
            <v>MKT-1-9827313566</v>
          </cell>
        </row>
        <row r="448">
          <cell r="A448" t="str">
            <v>Oi Total Fixo + Pós Conectado 1.000 + Banda Larga0.6446Template de desconto FLAT bundle - Velox XDSL - Varejo</v>
          </cell>
          <cell r="B448" t="str">
            <v>Plano Oi Completo 1.000</v>
          </cell>
          <cell r="C448" t="str">
            <v>Template de desconto FLAT bundle - Velox XDSL - Varejo</v>
          </cell>
          <cell r="D448">
            <v>0.64459999999999995</v>
          </cell>
          <cell r="E448" t="str">
            <v>MKT-1-9827313849</v>
          </cell>
        </row>
        <row r="449">
          <cell r="A449" t="str">
            <v>Oi Total Fixo + Pós Conectado Mais + Banda Larga0.6446Template de desconto FLAT bundle - Velox XDSL - Varejo</v>
          </cell>
          <cell r="B449" t="str">
            <v>Plano Oi Completo Mais</v>
          </cell>
          <cell r="C449" t="str">
            <v>Template de desconto FLAT bundle - Velox XDSL - Varejo</v>
          </cell>
          <cell r="D449">
            <v>0.64459999999999995</v>
          </cell>
          <cell r="E449" t="str">
            <v>MKT-1-9827320152</v>
          </cell>
        </row>
        <row r="450">
          <cell r="A450" t="str">
            <v>Oi Total Fixo + Pós 50 + Banda Larga0.7156Template de desconto FLAT bundle - Velox XDSL - Varejo</v>
          </cell>
          <cell r="B450" t="str">
            <v>Plano Oi Completo XSmall</v>
          </cell>
          <cell r="C450" t="str">
            <v>Template de desconto FLAT bundle - Velox XDSL - Varejo</v>
          </cell>
          <cell r="D450">
            <v>0.71560000000000001</v>
          </cell>
          <cell r="E450" t="str">
            <v>MKT-1-9827320445</v>
          </cell>
        </row>
        <row r="451">
          <cell r="A451" t="str">
            <v>Oi Total Fixo + Pós Conectado 500 + Banda Larga0.7156Template de desconto FLAT bundle - Velox XDSL - Varejo</v>
          </cell>
          <cell r="B451" t="str">
            <v>Plano Oi Completo 500</v>
          </cell>
          <cell r="C451" t="str">
            <v>Template de desconto FLAT bundle - Velox XDSL - Varejo</v>
          </cell>
          <cell r="D451">
            <v>0.71560000000000001</v>
          </cell>
          <cell r="E451" t="str">
            <v>MKT-1-9827320838</v>
          </cell>
        </row>
        <row r="452">
          <cell r="A452" t="str">
            <v>Oi Total Fixo + Pós 100 + Banda Larga0.7156Template de desconto FLAT bundle - Velox XDSL - Varejo</v>
          </cell>
          <cell r="B452" t="str">
            <v>Plano Oi Completo Small</v>
          </cell>
          <cell r="C452" t="str">
            <v>Template de desconto FLAT bundle - Velox XDSL - Varejo</v>
          </cell>
          <cell r="D452">
            <v>0.71560000000000001</v>
          </cell>
          <cell r="E452" t="str">
            <v>MKT-1-9827328111</v>
          </cell>
        </row>
        <row r="453">
          <cell r="A453" t="str">
            <v>Oi Total Fixo + Pós Conectado 1.000 + Banda Larga0.7156Template de desconto FLAT bundle - Velox XDSL - Varejo</v>
          </cell>
          <cell r="B453" t="str">
            <v>Plano Oi Completo 1.000</v>
          </cell>
          <cell r="C453" t="str">
            <v>Template de desconto FLAT bundle - Velox XDSL - Varejo</v>
          </cell>
          <cell r="D453">
            <v>0.71560000000000001</v>
          </cell>
          <cell r="E453" t="str">
            <v>MKT-1-9827328334</v>
          </cell>
        </row>
        <row r="454">
          <cell r="A454" t="str">
            <v>Oi Total Fixo + Pós Conectado Mais + Banda Larga0.7156Template de desconto FLAT bundle - Velox XDSL - Varejo</v>
          </cell>
          <cell r="B454" t="str">
            <v>Plano Oi Completo Mais</v>
          </cell>
          <cell r="C454" t="str">
            <v>Template de desconto FLAT bundle - Velox XDSL - Varejo</v>
          </cell>
          <cell r="D454">
            <v>0.71560000000000001</v>
          </cell>
          <cell r="E454" t="str">
            <v>MKT-1-9827328527</v>
          </cell>
        </row>
        <row r="455">
          <cell r="A455" t="str">
            <v>Oi Total Fixo + Pós 50 + Banda Larga0.7867Template de desconto FLAT bundle - Velox XDSL - Varejo</v>
          </cell>
          <cell r="B455" t="str">
            <v>Plano Oi Completo XSmall</v>
          </cell>
          <cell r="C455" t="str">
            <v>Template de desconto FLAT bundle - Velox XDSL - Varejo</v>
          </cell>
          <cell r="D455">
            <v>0.78670000000000007</v>
          </cell>
          <cell r="E455" t="str">
            <v>MKT-1-9827328680</v>
          </cell>
        </row>
        <row r="456">
          <cell r="A456" t="str">
            <v>Oi Total Fixo + Pós Conectado 500 + Banda Larga0.7867Template de desconto FLAT bundle - Velox XDSL - Varejo</v>
          </cell>
          <cell r="B456" t="str">
            <v>Plano Oi Completo 500</v>
          </cell>
          <cell r="C456" t="str">
            <v>Template de desconto FLAT bundle - Velox XDSL - Varejo</v>
          </cell>
          <cell r="D456">
            <v>0.78670000000000007</v>
          </cell>
          <cell r="E456" t="str">
            <v>MKT-1-9827328943</v>
          </cell>
        </row>
        <row r="457">
          <cell r="A457" t="str">
            <v>Oi Total Fixo + Pós 100 + Banda Larga0.7867Template de desconto FLAT bundle - Velox XDSL - Varejo</v>
          </cell>
          <cell r="B457" t="str">
            <v>Plano Oi Completo Small</v>
          </cell>
          <cell r="C457" t="str">
            <v>Template de desconto FLAT bundle - Velox XDSL - Varejo</v>
          </cell>
          <cell r="D457">
            <v>0.78670000000000007</v>
          </cell>
          <cell r="E457" t="str">
            <v>MKT-1-9827338146</v>
          </cell>
        </row>
        <row r="458">
          <cell r="A458" t="str">
            <v>Oi Total Fixo + Pós Conectado 1.000 + Banda Larga0.7867Template de desconto FLAT bundle - Velox XDSL - Varejo</v>
          </cell>
          <cell r="B458" t="str">
            <v>Plano Oi Completo 1.000</v>
          </cell>
          <cell r="C458" t="str">
            <v>Template de desconto FLAT bundle - Velox XDSL - Varejo</v>
          </cell>
          <cell r="D458">
            <v>0.78670000000000007</v>
          </cell>
          <cell r="E458" t="str">
            <v>MKT-1-9827338809</v>
          </cell>
        </row>
        <row r="459">
          <cell r="A459" t="str">
            <v>Oi Total Fixo + Pós Conectado Mais + Banda Larga0.7867Template de desconto FLAT bundle - Velox XDSL - Varejo</v>
          </cell>
          <cell r="B459" t="str">
            <v>Plano Oi Completo Mais</v>
          </cell>
          <cell r="C459" t="str">
            <v>Template de desconto FLAT bundle - Velox XDSL - Varejo</v>
          </cell>
          <cell r="D459">
            <v>0.78670000000000007</v>
          </cell>
          <cell r="E459" t="str">
            <v>MKT-1-9827339012</v>
          </cell>
        </row>
        <row r="460">
          <cell r="A460" t="str">
            <v>Oi Total Fixo + Pós 50 + Banda Larga0.7511Template de desconto FLAT bundle - Velox XDSL - Varejo</v>
          </cell>
          <cell r="B460" t="str">
            <v>Plano Oi Completo XSmall</v>
          </cell>
          <cell r="C460" t="str">
            <v>Template de desconto FLAT bundle - Velox XDSL - Varejo</v>
          </cell>
          <cell r="D460">
            <v>0.75109999999999999</v>
          </cell>
          <cell r="E460" t="str">
            <v>MKT-1-9827357215</v>
          </cell>
        </row>
        <row r="461">
          <cell r="A461" t="str">
            <v>Oi Total Fixo + Pós Conectado 500 + Banda Larga0.7511Template de desconto FLAT bundle - Velox XDSL - Varejo</v>
          </cell>
          <cell r="B461" t="str">
            <v>Plano Oi Completo 500</v>
          </cell>
          <cell r="C461" t="str">
            <v>Template de desconto FLAT bundle - Velox XDSL - Varejo</v>
          </cell>
          <cell r="D461">
            <v>0.75109999999999999</v>
          </cell>
          <cell r="E461" t="str">
            <v>MKT-1-9827357438</v>
          </cell>
        </row>
        <row r="462">
          <cell r="A462" t="str">
            <v>Oi Total Fixo + Pós 100 + Banda Larga0.7511Template de desconto FLAT bundle - Velox XDSL - Varejo</v>
          </cell>
          <cell r="B462" t="str">
            <v>Plano Oi Completo Small</v>
          </cell>
          <cell r="C462" t="str">
            <v>Template de desconto FLAT bundle - Velox XDSL - Varejo</v>
          </cell>
          <cell r="D462">
            <v>0.75109999999999999</v>
          </cell>
          <cell r="E462" t="str">
            <v>MKT-1-9827357631</v>
          </cell>
        </row>
        <row r="463">
          <cell r="A463" t="str">
            <v>Oi Total Fixo + Pós Conectado 1.000 + Banda Larga0.7511Template de desconto FLAT bundle - Velox XDSL - Varejo</v>
          </cell>
          <cell r="B463" t="str">
            <v>Plano Oi Completo 1.000</v>
          </cell>
          <cell r="C463" t="str">
            <v>Template de desconto FLAT bundle - Velox XDSL - Varejo</v>
          </cell>
          <cell r="D463">
            <v>0.75109999999999999</v>
          </cell>
          <cell r="E463" t="str">
            <v>MKT-1-9827357744</v>
          </cell>
        </row>
        <row r="464">
          <cell r="A464" t="str">
            <v>Oi Total Fixo + Pós Conectado Mais + Banda Larga0.7511Template de desconto FLAT bundle - Velox XDSL - Varejo</v>
          </cell>
          <cell r="B464" t="str">
            <v>Plano Oi Completo Mais</v>
          </cell>
          <cell r="C464" t="str">
            <v>Template de desconto FLAT bundle - Velox XDSL - Varejo</v>
          </cell>
          <cell r="D464">
            <v>0.75109999999999999</v>
          </cell>
          <cell r="E464" t="str">
            <v>MKT-1-9827358067</v>
          </cell>
        </row>
        <row r="465">
          <cell r="A465" t="str">
            <v>Oi Total Fixo + Pós 50 + Banda Larga0.1757Template de desconto FLAT bundle - Velox XDSL - Varejo</v>
          </cell>
          <cell r="B465" t="str">
            <v>Plano Oi Completo XSmall</v>
          </cell>
          <cell r="C465" t="str">
            <v>Template de desconto FLAT bundle - Velox XDSL - Varejo</v>
          </cell>
          <cell r="D465">
            <v>0.1757</v>
          </cell>
          <cell r="E465" t="str">
            <v>MKT-1-9827381810</v>
          </cell>
        </row>
        <row r="466">
          <cell r="A466" t="str">
            <v>Oi Total Fixo + Pós Conectado 500 + Banda Larga0.1757Template de desconto FLAT bundle - Velox XDSL - Varejo</v>
          </cell>
          <cell r="B466" t="str">
            <v>Plano Oi Completo 500</v>
          </cell>
          <cell r="C466" t="str">
            <v>Template de desconto FLAT bundle - Velox XDSL - Varejo</v>
          </cell>
          <cell r="D466">
            <v>0.1757</v>
          </cell>
          <cell r="E466" t="str">
            <v>MKT-1-9827382003</v>
          </cell>
        </row>
        <row r="467">
          <cell r="A467" t="str">
            <v>Oi Total Fixo + Pós 100 + Banda Larga0.1757Template de desconto FLAT bundle - Velox XDSL - Varejo</v>
          </cell>
          <cell r="B467" t="str">
            <v>Plano Oi Completo Small</v>
          </cell>
          <cell r="C467" t="str">
            <v>Template de desconto FLAT bundle - Velox XDSL - Varejo</v>
          </cell>
          <cell r="D467">
            <v>0.1757</v>
          </cell>
          <cell r="E467" t="str">
            <v>MKT-1-9827422216</v>
          </cell>
        </row>
        <row r="468">
          <cell r="A468" t="str">
            <v>Oi Total Fixo + Pós Conectado 1.000 + Banda Larga0.1757Template de desconto FLAT bundle - Velox XDSL - Varejo</v>
          </cell>
          <cell r="B468" t="str">
            <v>Plano Oi Completo 1.000</v>
          </cell>
          <cell r="C468" t="str">
            <v>Template de desconto FLAT bundle - Velox XDSL - Varejo</v>
          </cell>
          <cell r="D468">
            <v>0.1757</v>
          </cell>
          <cell r="E468" t="str">
            <v>MKT-1-9827422419</v>
          </cell>
        </row>
        <row r="469">
          <cell r="A469" t="str">
            <v>Oi Total Fixo + Pós Conectado Mais + Banda Larga0.1757Template de desconto FLAT bundle - Velox XDSL - Varejo</v>
          </cell>
          <cell r="B469" t="str">
            <v>Plano Oi Completo Mais</v>
          </cell>
          <cell r="C469" t="str">
            <v>Template de desconto FLAT bundle - Velox XDSL - Varejo</v>
          </cell>
          <cell r="D469">
            <v>0.1757</v>
          </cell>
          <cell r="E469" t="str">
            <v>MKT-1-9827422702</v>
          </cell>
        </row>
        <row r="470">
          <cell r="A470" t="str">
            <v>Oi Total Fixo + Pós 50 + Banda Larga0.1869Template de desconto FLAT bundle - Velox XDSL - Varejo</v>
          </cell>
          <cell r="B470" t="str">
            <v>Plano Oi Completo XSmall</v>
          </cell>
          <cell r="C470" t="str">
            <v>Template de desconto FLAT bundle - Velox XDSL - Varejo</v>
          </cell>
          <cell r="D470">
            <v>0.18690000000000001</v>
          </cell>
          <cell r="E470" t="str">
            <v>MKT-1-9827437205</v>
          </cell>
        </row>
        <row r="471">
          <cell r="A471" t="str">
            <v>Oi Total Fixo + Pós Conectado 500 + Banda Larga0.1869Template de desconto FLAT bundle - Velox XDSL - Varejo</v>
          </cell>
          <cell r="B471" t="str">
            <v>Plano Oi Completo 500</v>
          </cell>
          <cell r="C471" t="str">
            <v>Template de desconto FLAT bundle - Velox XDSL - Varejo</v>
          </cell>
          <cell r="D471">
            <v>0.18690000000000001</v>
          </cell>
          <cell r="E471" t="str">
            <v>MKT-1-9827437768</v>
          </cell>
        </row>
        <row r="472">
          <cell r="A472" t="str">
            <v>Oi Total Fixo + Pós 100 + Banda Larga0.1869Template de desconto FLAT bundle - Velox XDSL - Varejo</v>
          </cell>
          <cell r="B472" t="str">
            <v>Plano Oi Completo Small</v>
          </cell>
          <cell r="C472" t="str">
            <v>Template de desconto FLAT bundle - Velox XDSL - Varejo</v>
          </cell>
          <cell r="D472">
            <v>0.18690000000000001</v>
          </cell>
          <cell r="E472" t="str">
            <v>MKT-1-9827444791</v>
          </cell>
        </row>
        <row r="473">
          <cell r="A473" t="str">
            <v>Oi Total Fixo + Pós Conectado 1.000 + Banda Larga0.1869Template de desconto FLAT bundle - Velox XDSL - Varejo</v>
          </cell>
          <cell r="B473" t="str">
            <v>Plano Oi Completo 1.000</v>
          </cell>
          <cell r="C473" t="str">
            <v>Template de desconto FLAT bundle - Velox XDSL - Varejo</v>
          </cell>
          <cell r="D473">
            <v>0.18690000000000001</v>
          </cell>
          <cell r="E473" t="str">
            <v>MKT-1-9827445084</v>
          </cell>
        </row>
        <row r="474">
          <cell r="A474" t="str">
            <v>Oi Total Fixo + Pós Conectado Mais + Banda Larga0.1869Template de desconto FLAT bundle - Velox XDSL - Varejo</v>
          </cell>
          <cell r="B474" t="str">
            <v>Plano Oi Completo Mais</v>
          </cell>
          <cell r="C474" t="str">
            <v>Template de desconto FLAT bundle - Velox XDSL - Varejo</v>
          </cell>
          <cell r="D474">
            <v>0.18690000000000001</v>
          </cell>
          <cell r="E474" t="str">
            <v>MKT-1-9827452427</v>
          </cell>
        </row>
        <row r="475">
          <cell r="A475" t="str">
            <v>Oi Total Fixo + Pós 50 + Banda Larga0.2441Template de desconto FLAT bundle - Velox XDSL - Varejo</v>
          </cell>
          <cell r="B475" t="str">
            <v>Plano Oi Completo XSmall</v>
          </cell>
          <cell r="C475" t="str">
            <v>Template de desconto FLAT bundle - Velox XDSL - Varejo</v>
          </cell>
          <cell r="D475">
            <v>0.24410000000000001</v>
          </cell>
          <cell r="E475" t="str">
            <v>MKT-1-9827452740</v>
          </cell>
        </row>
        <row r="476">
          <cell r="A476" t="str">
            <v>Oi Total Fixo + Pós Conectado 500 + Banda Larga0.2441Template de desconto FLAT bundle - Velox XDSL - Varejo</v>
          </cell>
          <cell r="B476" t="str">
            <v>Plano Oi Completo 500</v>
          </cell>
          <cell r="C476" t="str">
            <v>Template de desconto FLAT bundle - Velox XDSL - Varejo</v>
          </cell>
          <cell r="D476">
            <v>0.24410000000000001</v>
          </cell>
          <cell r="E476" t="str">
            <v>MKT-1-9827453023</v>
          </cell>
        </row>
        <row r="477">
          <cell r="A477" t="str">
            <v>Oi Total Fixo + Pós 100 + Banda Larga0.2441Template de desconto FLAT bundle - Velox XDSL - Varejo</v>
          </cell>
          <cell r="B477" t="str">
            <v>Plano Oi Completo Small</v>
          </cell>
          <cell r="C477" t="str">
            <v>Template de desconto FLAT bundle - Velox XDSL - Varejo</v>
          </cell>
          <cell r="D477">
            <v>0.24410000000000001</v>
          </cell>
          <cell r="E477" t="str">
            <v>MKT-1-9827468456</v>
          </cell>
        </row>
        <row r="478">
          <cell r="A478" t="str">
            <v>Oi Total Fixo + Pós Conectado 1.000 + Banda Larga0.2441Template de desconto FLAT bundle - Velox XDSL - Varejo</v>
          </cell>
          <cell r="B478" t="str">
            <v>Plano Oi Completo 1.000</v>
          </cell>
          <cell r="C478" t="str">
            <v>Template de desconto FLAT bundle - Velox XDSL - Varejo</v>
          </cell>
          <cell r="D478">
            <v>0.24410000000000001</v>
          </cell>
          <cell r="E478" t="str">
            <v>MKT-1-9827472909</v>
          </cell>
        </row>
        <row r="479">
          <cell r="A479" t="str">
            <v>Oi Total Fixo + Pós Conectado Mais + Banda Larga0.2441Template de desconto FLAT bundle - Velox XDSL - Varejo</v>
          </cell>
          <cell r="B479" t="str">
            <v>Plano Oi Completo Mais</v>
          </cell>
          <cell r="C479" t="str">
            <v>Template de desconto FLAT bundle - Velox XDSL - Varejo</v>
          </cell>
          <cell r="D479">
            <v>0.24410000000000001</v>
          </cell>
          <cell r="E479" t="str">
            <v>MKT-1-9827425231</v>
          </cell>
        </row>
        <row r="480">
          <cell r="A480" t="str">
            <v>Oi Total Fixo + Pós 50 + Banda Larga0.3281Template de desconto FLAT bundle - Velox XDSL - Varejo</v>
          </cell>
          <cell r="B480" t="str">
            <v>Plano Oi Completo XSmall</v>
          </cell>
          <cell r="C480" t="str">
            <v>Template de desconto FLAT bundle - Velox XDSL - Varejo</v>
          </cell>
          <cell r="D480">
            <v>0.3281</v>
          </cell>
          <cell r="E480" t="str">
            <v>MKT-1-9827425324</v>
          </cell>
        </row>
        <row r="481">
          <cell r="A481" t="str">
            <v>Oi Total Fixo + Pós Conectado 500 + Banda Larga0.3281Template de desconto FLAT bundle - Velox XDSL - Varejo</v>
          </cell>
          <cell r="B481" t="str">
            <v>Plano Oi Completo 500</v>
          </cell>
          <cell r="C481" t="str">
            <v>Template de desconto FLAT bundle - Velox XDSL - Varejo</v>
          </cell>
          <cell r="D481">
            <v>0.3281</v>
          </cell>
          <cell r="E481" t="str">
            <v>MKT-1-9827425417</v>
          </cell>
        </row>
        <row r="482">
          <cell r="A482" t="str">
            <v>Oi Total Fixo + Pós 100 + Banda Larga0.3281Template de desconto FLAT bundle - Velox XDSL - Varejo</v>
          </cell>
          <cell r="B482" t="str">
            <v>Plano Oi Completo Small</v>
          </cell>
          <cell r="C482" t="str">
            <v>Template de desconto FLAT bundle - Velox XDSL - Varejo</v>
          </cell>
          <cell r="D482">
            <v>0.3281</v>
          </cell>
          <cell r="E482" t="str">
            <v>MKT-1-9827425510</v>
          </cell>
        </row>
        <row r="483">
          <cell r="A483" t="str">
            <v>Oi Total Fixo + Pós Conectado 1.000 + Banda Larga0.3281Template de desconto FLAT bundle - Velox XDSL - Varejo</v>
          </cell>
          <cell r="B483" t="str">
            <v>Plano Oi Completo 1.000</v>
          </cell>
          <cell r="C483" t="str">
            <v>Template de desconto FLAT bundle - Velox XDSL - Varejo</v>
          </cell>
          <cell r="D483">
            <v>0.3281</v>
          </cell>
          <cell r="E483" t="str">
            <v>MKT-1-9827425603</v>
          </cell>
        </row>
        <row r="484">
          <cell r="A484" t="str">
            <v>Oi Total Fixo + Pós Conectado Mais + Banda Larga0.3281Template de desconto FLAT bundle - Velox XDSL - Varejo</v>
          </cell>
          <cell r="B484" t="str">
            <v>Plano Oi Completo Mais</v>
          </cell>
          <cell r="C484" t="str">
            <v>Template de desconto FLAT bundle - Velox XDSL - Varejo</v>
          </cell>
          <cell r="D484">
            <v>0.3281</v>
          </cell>
          <cell r="E484" t="str">
            <v>MKT-1-9827425696</v>
          </cell>
        </row>
        <row r="485">
          <cell r="A485" t="str">
            <v>Oi Total Fixo + Pós 100 + Banda Larga0.3953Template de desconto FLAT bundle - Velox XDSL - Varejo</v>
          </cell>
          <cell r="B485" t="str">
            <v>Plano Oi Completo Small</v>
          </cell>
          <cell r="C485" t="str">
            <v>Template de desconto FLAT bundle - Velox XDSL - Varejo</v>
          </cell>
          <cell r="D485">
            <v>0.39529999999999998</v>
          </cell>
          <cell r="E485" t="str">
            <v>MKT-1-9827425789</v>
          </cell>
        </row>
        <row r="486">
          <cell r="A486" t="str">
            <v>Oi Total Fixo + Pós Conectado 1.000 + Banda Larga0.3953Template de desconto FLAT bundle - Velox XDSL - Varejo</v>
          </cell>
          <cell r="B486" t="str">
            <v>Plano Oi Completo 1.000</v>
          </cell>
          <cell r="C486" t="str">
            <v>Template de desconto FLAT bundle - Velox XDSL - Varejo</v>
          </cell>
          <cell r="D486">
            <v>0.39529999999999998</v>
          </cell>
          <cell r="E486" t="str">
            <v>MKT-1-9827425882</v>
          </cell>
        </row>
        <row r="487">
          <cell r="A487" t="str">
            <v>Oi Total Fixo + Pós Conectado Mais + Banda Larga0.3953Template de desconto FLAT bundle - Velox XDSL - Varejo</v>
          </cell>
          <cell r="B487" t="str">
            <v>Plano Oi Completo Mais</v>
          </cell>
          <cell r="C487" t="str">
            <v>Template de desconto FLAT bundle - Velox XDSL - Varejo</v>
          </cell>
          <cell r="D487">
            <v>0.39529999999999998</v>
          </cell>
          <cell r="E487" t="str">
            <v>MKT-1-9827425975</v>
          </cell>
        </row>
        <row r="488">
          <cell r="A488" t="str">
            <v>Oi Total Fixo + Pós 100 + Banda Larga0.5494Template de desconto FLAT bundle - Velox XDSL - Varejo</v>
          </cell>
          <cell r="B488" t="str">
            <v>Plano Oi Completo Small</v>
          </cell>
          <cell r="C488" t="str">
            <v>Template de desconto FLAT bundle - Velox XDSL - Varejo</v>
          </cell>
          <cell r="D488">
            <v>0.5494</v>
          </cell>
          <cell r="E488" t="str">
            <v>MKT-1-9827426068</v>
          </cell>
        </row>
        <row r="489">
          <cell r="A489" t="str">
            <v>Oi Total Fixo + Pós Conectado 1.000 + Banda Larga0.5494Template de desconto FLAT bundle - Velox XDSL - Varejo</v>
          </cell>
          <cell r="B489" t="str">
            <v>Plano Oi Completo 1.000</v>
          </cell>
          <cell r="C489" t="str">
            <v>Template de desconto FLAT bundle - Velox XDSL - Varejo</v>
          </cell>
          <cell r="D489">
            <v>0.5494</v>
          </cell>
          <cell r="E489" t="str">
            <v>MKT-1-9828147161</v>
          </cell>
        </row>
        <row r="490">
          <cell r="A490" t="str">
            <v>Oi Total Fixo + Pós Conectado Mais + Banda Larga0.5494Template de desconto FLAT bundle - Velox XDSL - Varejo</v>
          </cell>
          <cell r="B490" t="str">
            <v>Plano Oi Completo Mais</v>
          </cell>
          <cell r="C490" t="str">
            <v>Template de desconto FLAT bundle - Velox XDSL - Varejo</v>
          </cell>
          <cell r="D490">
            <v>0.5494</v>
          </cell>
          <cell r="E490" t="str">
            <v>MKT-1-9828147254</v>
          </cell>
        </row>
        <row r="491">
          <cell r="A491" t="str">
            <v>Oi Total Fixo + Pós 100 + Banda Larga0.6621Template de desconto FLAT bundle - Velox XDSL - Varejo</v>
          </cell>
          <cell r="B491" t="str">
            <v>Plano Oi Completo Small</v>
          </cell>
          <cell r="C491" t="str">
            <v>Template de desconto FLAT bundle - Velox XDSL - Varejo</v>
          </cell>
          <cell r="D491">
            <v>0.66209999999999991</v>
          </cell>
          <cell r="E491" t="str">
            <v>MKT-1-9828147347</v>
          </cell>
        </row>
        <row r="492">
          <cell r="A492" t="str">
            <v>Oi Total Fixo + Pós Conectado 1.000 + Banda Larga0.6621Template de desconto FLAT bundle - Velox XDSL - Varejo</v>
          </cell>
          <cell r="B492" t="str">
            <v>Plano Oi Completo 1.000</v>
          </cell>
          <cell r="C492" t="str">
            <v>Template de desconto FLAT bundle - Velox XDSL - Varejo</v>
          </cell>
          <cell r="D492">
            <v>0.66209999999999991</v>
          </cell>
          <cell r="E492" t="str">
            <v>MKT-1-9828147440</v>
          </cell>
        </row>
        <row r="493">
          <cell r="A493" t="str">
            <v>Oi Total Fixo + Pós Conectado Mais + Banda Larga0.6621Template de desconto FLAT bundle - Velox XDSL - Varejo</v>
          </cell>
          <cell r="B493" t="str">
            <v>Plano Oi Completo Mais</v>
          </cell>
          <cell r="C493" t="str">
            <v>Template de desconto FLAT bundle - Velox XDSL - Varejo</v>
          </cell>
          <cell r="D493">
            <v>0.66209999999999991</v>
          </cell>
          <cell r="E493" t="str">
            <v>MKT-1-9828147533</v>
          </cell>
        </row>
        <row r="494">
          <cell r="A494" t="str">
            <v>Oi Total Fixo + Pós 100 + Banda Larga0.6264Template de desconto FLAT bundle - Velox XDSL - Varejo</v>
          </cell>
          <cell r="B494" t="str">
            <v>Plano Oi Completo Small</v>
          </cell>
          <cell r="C494" t="str">
            <v>Template de desconto FLAT bundle - Velox XDSL - Varejo</v>
          </cell>
          <cell r="D494">
            <v>0.62639999999999996</v>
          </cell>
          <cell r="E494" t="str">
            <v>MKT-1-9828147626</v>
          </cell>
        </row>
        <row r="495">
          <cell r="A495" t="str">
            <v>Oi Total Fixo + Pós Conectado 1.000 + Banda Larga0.6264Template de desconto FLAT bundle - Velox XDSL - Varejo</v>
          </cell>
          <cell r="B495" t="str">
            <v>Plano Oi Completo 1.000</v>
          </cell>
          <cell r="C495" t="str">
            <v>Template de desconto FLAT bundle - Velox XDSL - Varejo</v>
          </cell>
          <cell r="D495">
            <v>0.62639999999999996</v>
          </cell>
          <cell r="E495" t="str">
            <v>MKT-1-9828147719</v>
          </cell>
        </row>
        <row r="496">
          <cell r="A496" t="str">
            <v>Oi Total Fixo + Pós Conectado Mais + Banda Larga0.6264Template de desconto FLAT bundle - Velox XDSL - Varejo</v>
          </cell>
          <cell r="B496" t="str">
            <v>Plano Oi Completo Mais</v>
          </cell>
          <cell r="C496" t="str">
            <v>Template de desconto FLAT bundle - Velox XDSL - Varejo</v>
          </cell>
          <cell r="D496">
            <v>0.62639999999999996</v>
          </cell>
          <cell r="E496" t="str">
            <v>MKT-1-9828147822</v>
          </cell>
        </row>
        <row r="497">
          <cell r="A497" t="str">
            <v>Oi Total Fixo + Pós 100 + Banda Larga0.947Template de desconto FLAT bundle - Velox XDSL - Varejo</v>
          </cell>
          <cell r="B497" t="str">
            <v>Plano Oi Completo Small</v>
          </cell>
          <cell r="C497" t="str">
            <v>Template de desconto FLAT bundle - Velox XDSL - Varejo</v>
          </cell>
          <cell r="D497">
            <v>0.94700000000000006</v>
          </cell>
          <cell r="E497" t="str">
            <v>MKT-1-9828179165</v>
          </cell>
        </row>
        <row r="498">
          <cell r="A498" t="str">
            <v>Oi Total Fixo + Pós Conectado 1.000 + Banda Larga0.947Template de desconto FLAT bundle - Velox XDSL - Varejo</v>
          </cell>
          <cell r="B498" t="str">
            <v>Plano Oi Completo 1.000</v>
          </cell>
          <cell r="C498" t="str">
            <v>Template de desconto FLAT bundle - Velox XDSL - Varejo</v>
          </cell>
          <cell r="D498">
            <v>0.94700000000000006</v>
          </cell>
          <cell r="E498" t="str">
            <v>MKT-1-9828179518</v>
          </cell>
        </row>
        <row r="499">
          <cell r="A499" t="str">
            <v>Oi Total Fixo + Pós Conectado Mais + Banda Larga0.947Template de desconto FLAT bundle - Velox XDSL - Varejo</v>
          </cell>
          <cell r="B499" t="str">
            <v>Plano Oi Completo Mais</v>
          </cell>
          <cell r="C499" t="str">
            <v>Template de desconto FLAT bundle - Velox XDSL - Varejo</v>
          </cell>
          <cell r="D499">
            <v>0.94700000000000006</v>
          </cell>
          <cell r="E499" t="str">
            <v>MKT-1-9828179611</v>
          </cell>
        </row>
        <row r="500">
          <cell r="A500" t="str">
            <v>Oi Total Fixo + Banda Larga + TV 10.467Template de desconto FLAT bundle - Velox XDSL - Varejo</v>
          </cell>
          <cell r="B500" t="str">
            <v>Plano Oi Convergente Low</v>
          </cell>
          <cell r="C500" t="str">
            <v>Template de desconto FLAT bundle - Velox XDSL - Varejo</v>
          </cell>
          <cell r="D500">
            <v>0.46700000000000003</v>
          </cell>
          <cell r="E500" t="str">
            <v>MKT-1-9828179954</v>
          </cell>
        </row>
        <row r="501">
          <cell r="A501" t="str">
            <v>Oi Total Fixo + Banda Larga + TV 20.467Template de desconto FLAT bundle - Velox XDSL - Varejo</v>
          </cell>
          <cell r="B501" t="str">
            <v>Plano Oi Convergente Medium</v>
          </cell>
          <cell r="C501" t="str">
            <v>Template de desconto FLAT bundle - Velox XDSL - Varejo</v>
          </cell>
          <cell r="D501">
            <v>0.46700000000000003</v>
          </cell>
          <cell r="E501" t="str">
            <v>MKT-1-9828191307</v>
          </cell>
        </row>
        <row r="502">
          <cell r="A502" t="str">
            <v>Oi Total Fixo + Banda Larga + TV 30.467Template de desconto FLAT bundle - Velox XDSL - Varejo</v>
          </cell>
          <cell r="B502" t="str">
            <v>Plano Oi Convergente High</v>
          </cell>
          <cell r="C502" t="str">
            <v>Template de desconto FLAT bundle - Velox XDSL - Varejo</v>
          </cell>
          <cell r="D502">
            <v>0.46700000000000003</v>
          </cell>
          <cell r="E502" t="str">
            <v>MKT-1-9828191400</v>
          </cell>
        </row>
        <row r="503">
          <cell r="A503" t="str">
            <v>Oi Total Fixo + Banda Larga + TV 10.5431Template de desconto FLAT bundle - Velox XDSL - Varejo</v>
          </cell>
          <cell r="B503" t="str">
            <v>Plano Oi Convergente Low</v>
          </cell>
          <cell r="C503" t="str">
            <v>Template de desconto FLAT bundle - Velox XDSL - Varejo</v>
          </cell>
          <cell r="D503">
            <v>0.54310000000000003</v>
          </cell>
          <cell r="E503" t="str">
            <v>MKT-1-9828191673</v>
          </cell>
        </row>
        <row r="504">
          <cell r="A504" t="str">
            <v>Oi Total Fixo + Banda Larga + TV 20.5431Template de desconto FLAT bundle - Velox XDSL - Varejo</v>
          </cell>
          <cell r="B504" t="str">
            <v>Plano Oi Convergente Medium</v>
          </cell>
          <cell r="C504" t="str">
            <v>Template de desconto FLAT bundle - Velox XDSL - Varejo</v>
          </cell>
          <cell r="D504">
            <v>0.54310000000000003</v>
          </cell>
          <cell r="E504" t="str">
            <v>MKT-1-9828191916</v>
          </cell>
        </row>
        <row r="505">
          <cell r="A505" t="str">
            <v>Oi Total Fixo + Banda Larga + TV 30.5431Template de desconto FLAT bundle - Velox XDSL - Varejo</v>
          </cell>
          <cell r="B505" t="str">
            <v>Plano Oi Convergente High</v>
          </cell>
          <cell r="C505" t="str">
            <v>Template de desconto FLAT bundle - Velox XDSL - Varejo</v>
          </cell>
          <cell r="D505">
            <v>0.54310000000000003</v>
          </cell>
          <cell r="E505" t="str">
            <v>MKT-1-9828219079</v>
          </cell>
        </row>
        <row r="506">
          <cell r="A506" t="str">
            <v>Oi Total Fixo + Banda Larga + TV 10.5557Template de desconto FLAT bundle - Velox XDSL - Varejo</v>
          </cell>
          <cell r="B506" t="str">
            <v>Plano Oi Convergente Low</v>
          </cell>
          <cell r="C506" t="str">
            <v>Template de desconto FLAT bundle - Velox XDSL - Varejo</v>
          </cell>
          <cell r="D506">
            <v>0.55569999999999997</v>
          </cell>
          <cell r="E506" t="str">
            <v>MKT-1-9828234782</v>
          </cell>
        </row>
        <row r="507">
          <cell r="A507" t="str">
            <v>Oi Total Fixo + Banda Larga + TV 20.5557Template de desconto FLAT bundle - Velox XDSL - Varejo</v>
          </cell>
          <cell r="B507" t="str">
            <v>Plano Oi Convergente Medium</v>
          </cell>
          <cell r="C507" t="str">
            <v>Template de desconto FLAT bundle - Velox XDSL - Varejo</v>
          </cell>
          <cell r="D507">
            <v>0.55569999999999997</v>
          </cell>
          <cell r="E507" t="str">
            <v>MKT-1-9828235005</v>
          </cell>
        </row>
        <row r="508">
          <cell r="A508" t="str">
            <v>Oi Total Fixo + Banda Larga + TV 30.5557Template de desconto FLAT bundle - Velox XDSL - Varejo</v>
          </cell>
          <cell r="B508" t="str">
            <v>Plano Oi Convergente High</v>
          </cell>
          <cell r="C508" t="str">
            <v>Template de desconto FLAT bundle - Velox XDSL - Varejo</v>
          </cell>
          <cell r="D508">
            <v>0.55569999999999997</v>
          </cell>
          <cell r="E508" t="str">
            <v>MKT-1-9828243608</v>
          </cell>
        </row>
        <row r="509">
          <cell r="A509" t="str">
            <v>Oi Total Fixo + Banda Larga + TV 10.6051Template de desconto FLAT bundle - Velox XDSL - Varejo</v>
          </cell>
          <cell r="B509" t="str">
            <v>Plano Oi Convergente Low</v>
          </cell>
          <cell r="C509" t="str">
            <v>Template de desconto FLAT bundle - Velox XDSL - Varejo</v>
          </cell>
          <cell r="D509">
            <v>0.60509999999999997</v>
          </cell>
          <cell r="E509" t="str">
            <v>MKT-1-9828243951</v>
          </cell>
        </row>
        <row r="510">
          <cell r="A510" t="str">
            <v>Oi Total Fixo + Banda Larga + TV 20.6051Template de desconto FLAT bundle - Velox XDSL - Varejo</v>
          </cell>
          <cell r="B510" t="str">
            <v>Plano Oi Convergente Medium</v>
          </cell>
          <cell r="C510" t="str">
            <v>Template de desconto FLAT bundle - Velox XDSL - Varejo</v>
          </cell>
          <cell r="D510">
            <v>0.60509999999999997</v>
          </cell>
          <cell r="E510" t="str">
            <v>MKT-1-9828260224</v>
          </cell>
        </row>
        <row r="511">
          <cell r="A511" t="str">
            <v>Oi Total Fixo + Banda Larga + TV 30.6051Template de desconto FLAT bundle - Velox XDSL - Varejo</v>
          </cell>
          <cell r="B511" t="str">
            <v>Plano Oi Convergente High</v>
          </cell>
          <cell r="C511" t="str">
            <v>Template de desconto FLAT bundle - Velox XDSL - Varejo</v>
          </cell>
          <cell r="D511">
            <v>0.60509999999999997</v>
          </cell>
          <cell r="E511" t="str">
            <v>MKT-1-9828260647</v>
          </cell>
        </row>
        <row r="512">
          <cell r="A512" t="str">
            <v>Oi Total Fixo + Banda Larga + TV 10.6446Template de desconto FLAT bundle - Velox XDSL - Varejo</v>
          </cell>
          <cell r="B512" t="str">
            <v>Plano Oi Convergente Low</v>
          </cell>
          <cell r="C512" t="str">
            <v>Template de desconto FLAT bundle - Velox XDSL - Varejo</v>
          </cell>
          <cell r="D512">
            <v>0.64459999999999995</v>
          </cell>
          <cell r="E512" t="str">
            <v>MKT-1-9828260740</v>
          </cell>
        </row>
        <row r="513">
          <cell r="A513" t="str">
            <v>Oi Total Fixo + Banda Larga + TV 20.6446Template de desconto FLAT bundle - Velox XDSL - Varejo</v>
          </cell>
          <cell r="B513" t="str">
            <v>Plano Oi Convergente Medium</v>
          </cell>
          <cell r="C513" t="str">
            <v>Template de desconto FLAT bundle - Velox XDSL - Varejo</v>
          </cell>
          <cell r="D513">
            <v>0.64459999999999995</v>
          </cell>
          <cell r="E513" t="str">
            <v>MKT-1-9828260833</v>
          </cell>
        </row>
        <row r="514">
          <cell r="A514" t="str">
            <v>Oi Total Fixo + Banda Larga + TV 30.6446Template de desconto FLAT bundle - Velox XDSL - Varejo</v>
          </cell>
          <cell r="B514" t="str">
            <v>Plano Oi Convergente High</v>
          </cell>
          <cell r="C514" t="str">
            <v>Template de desconto FLAT bundle - Velox XDSL - Varejo</v>
          </cell>
          <cell r="D514">
            <v>0.64459999999999995</v>
          </cell>
          <cell r="E514" t="str">
            <v>MKT-1-9828260926</v>
          </cell>
        </row>
        <row r="515">
          <cell r="A515" t="str">
            <v>Oi Total Fixo + Banda Larga + TV 10.7156Template de desconto FLAT bundle - Velox XDSL - Varejo</v>
          </cell>
          <cell r="B515" t="str">
            <v>Plano Oi Convergente Low</v>
          </cell>
          <cell r="C515" t="str">
            <v>Template de desconto FLAT bundle - Velox XDSL - Varejo</v>
          </cell>
          <cell r="D515">
            <v>0.71560000000000001</v>
          </cell>
          <cell r="E515" t="str">
            <v>MKT-1-9828261019</v>
          </cell>
        </row>
        <row r="516">
          <cell r="A516" t="str">
            <v>Oi Total Fixo + Banda Larga + TV 20.7156Template de desconto FLAT bundle - Velox XDSL - Varejo</v>
          </cell>
          <cell r="B516" t="str">
            <v>Plano Oi Convergente Medium</v>
          </cell>
          <cell r="C516" t="str">
            <v>Template de desconto FLAT bundle - Velox XDSL - Varejo</v>
          </cell>
          <cell r="D516">
            <v>0.71560000000000001</v>
          </cell>
          <cell r="E516" t="str">
            <v>MKT-1-9828272112</v>
          </cell>
        </row>
        <row r="517">
          <cell r="A517" t="str">
            <v>Oi Total Fixo + Banda Larga + TV 30.7156Template de desconto FLAT bundle - Velox XDSL - Varejo</v>
          </cell>
          <cell r="B517" t="str">
            <v>Plano Oi Convergente High</v>
          </cell>
          <cell r="C517" t="str">
            <v>Template de desconto FLAT bundle - Velox XDSL - Varejo</v>
          </cell>
          <cell r="D517">
            <v>0.71560000000000001</v>
          </cell>
          <cell r="E517" t="str">
            <v>MKT-1-9828272465</v>
          </cell>
        </row>
        <row r="518">
          <cell r="A518" t="str">
            <v>Oi Total Fixo + Banda Larga + TV 10.7867Template de desconto FLAT bundle - Velox XDSL - Varejo</v>
          </cell>
          <cell r="B518" t="str">
            <v>Plano Oi Convergente Low</v>
          </cell>
          <cell r="C518" t="str">
            <v>Template de desconto FLAT bundle - Velox XDSL - Varejo</v>
          </cell>
          <cell r="D518">
            <v>0.78670000000000007</v>
          </cell>
          <cell r="E518" t="str">
            <v>MKT-1-9828278258</v>
          </cell>
        </row>
        <row r="519">
          <cell r="A519" t="str">
            <v>Oi Total Fixo + Banda Larga + TV 20.7867Template de desconto FLAT bundle - Velox XDSL - Varejo</v>
          </cell>
          <cell r="B519" t="str">
            <v>Plano Oi Convergente Medium</v>
          </cell>
          <cell r="C519" t="str">
            <v>Template de desconto FLAT bundle - Velox XDSL - Varejo</v>
          </cell>
          <cell r="D519">
            <v>0.78670000000000007</v>
          </cell>
          <cell r="E519" t="str">
            <v>MKT-1-9828278651</v>
          </cell>
        </row>
        <row r="520">
          <cell r="A520" t="str">
            <v>Oi Total Fixo + Banda Larga + TV 30.7867Template de desconto FLAT bundle - Velox XDSL - Varejo</v>
          </cell>
          <cell r="B520" t="str">
            <v>Plano Oi Convergente High</v>
          </cell>
          <cell r="C520" t="str">
            <v>Template de desconto FLAT bundle - Velox XDSL - Varejo</v>
          </cell>
          <cell r="D520">
            <v>0.78670000000000007</v>
          </cell>
          <cell r="E520" t="str">
            <v>MKT-1-9828285890</v>
          </cell>
        </row>
        <row r="521">
          <cell r="A521" t="str">
            <v>Oi Total Fixo + Banda Larga + TV 10.7511Template de desconto FLAT bundle - Velox XDSL - Varejo</v>
          </cell>
          <cell r="B521" t="str">
            <v>Plano Oi Convergente Low</v>
          </cell>
          <cell r="C521" t="str">
            <v>Template de desconto FLAT bundle - Velox XDSL - Varejo</v>
          </cell>
          <cell r="D521">
            <v>0.75109999999999999</v>
          </cell>
          <cell r="E521" t="str">
            <v>MKT-1-9828296793</v>
          </cell>
        </row>
        <row r="522">
          <cell r="A522" t="str">
            <v>Oi Total Fixo + Banda Larga + TV 20.7511Template de desconto FLAT bundle - Velox XDSL - Varejo</v>
          </cell>
          <cell r="B522" t="str">
            <v>Plano Oi Convergente Medium</v>
          </cell>
          <cell r="C522" t="str">
            <v>Template de desconto FLAT bundle - Velox XDSL - Varejo</v>
          </cell>
          <cell r="D522">
            <v>0.75109999999999999</v>
          </cell>
          <cell r="E522" t="str">
            <v>MKT-1-9828296896</v>
          </cell>
        </row>
        <row r="523">
          <cell r="A523" t="str">
            <v>Oi Total Fixo + Banda Larga + TV 30.7511Template de desconto FLAT bundle - Velox XDSL - Varejo</v>
          </cell>
          <cell r="B523" t="str">
            <v>Plano Oi Convergente High</v>
          </cell>
          <cell r="C523" t="str">
            <v>Template de desconto FLAT bundle - Velox XDSL - Varejo</v>
          </cell>
          <cell r="D523">
            <v>0.75109999999999999</v>
          </cell>
          <cell r="E523" t="str">
            <v>MKT-1-9828314259</v>
          </cell>
        </row>
        <row r="524">
          <cell r="A524" t="str">
            <v>Oi Total Fixo + Banda Larga + TV 10.1757Template de desconto FLAT bundle - Velox XDSL - Varejo</v>
          </cell>
          <cell r="B524" t="str">
            <v>Plano Oi Convergente Low</v>
          </cell>
          <cell r="C524" t="str">
            <v>Template de desconto FLAT bundle - Velox XDSL - Varejo</v>
          </cell>
          <cell r="D524">
            <v>0.1757</v>
          </cell>
          <cell r="E524" t="str">
            <v>MKT-1-9828314372</v>
          </cell>
        </row>
        <row r="525">
          <cell r="A525" t="str">
            <v>Oi Total Fixo + Banda Larga + TV 20.1757Template de desconto FLAT bundle - Velox XDSL - Varejo</v>
          </cell>
          <cell r="B525" t="str">
            <v>Plano Oi Convergente Medium</v>
          </cell>
          <cell r="C525" t="str">
            <v>Template de desconto FLAT bundle - Velox XDSL - Varejo</v>
          </cell>
          <cell r="D525">
            <v>0.1757</v>
          </cell>
          <cell r="E525" t="str">
            <v>MKT-1-9828325585</v>
          </cell>
        </row>
        <row r="526">
          <cell r="A526" t="str">
            <v>Oi Total Fixo + Banda Larga + TV 30.1757Template de desconto FLAT bundle - Velox XDSL - Varejo</v>
          </cell>
          <cell r="B526" t="str">
            <v>Plano Oi Convergente High</v>
          </cell>
          <cell r="C526" t="str">
            <v>Template de desconto FLAT bundle - Velox XDSL - Varejo</v>
          </cell>
          <cell r="D526">
            <v>0.1757</v>
          </cell>
          <cell r="E526" t="str">
            <v>MKT-1-9828337178</v>
          </cell>
        </row>
        <row r="527">
          <cell r="A527" t="str">
            <v>Oi Total Fixo + Banda Larga + TV 10.1869Template de desconto FLAT bundle - Velox XDSL - Varejo</v>
          </cell>
          <cell r="B527" t="str">
            <v>Plano Oi Convergente Low</v>
          </cell>
          <cell r="C527" t="str">
            <v>Template de desconto FLAT bundle - Velox XDSL - Varejo</v>
          </cell>
          <cell r="D527">
            <v>0.18690000000000001</v>
          </cell>
          <cell r="E527" t="str">
            <v>MKT-1-9828337641</v>
          </cell>
        </row>
        <row r="528">
          <cell r="A528" t="str">
            <v>Oi Total Fixo + Banda Larga + TV 20.1869Template de desconto FLAT bundle - Velox XDSL - Varejo</v>
          </cell>
          <cell r="B528" t="str">
            <v>Plano Oi Convergente Medium</v>
          </cell>
          <cell r="C528" t="str">
            <v>Template de desconto FLAT bundle - Velox XDSL - Varejo</v>
          </cell>
          <cell r="D528">
            <v>0.18690000000000001</v>
          </cell>
          <cell r="E528" t="str">
            <v>MKT-1-9828338024</v>
          </cell>
        </row>
        <row r="529">
          <cell r="A529" t="str">
            <v>Oi Total Fixo + Banda Larga + TV 30.1869Template de desconto FLAT bundle - Velox XDSL - Varejo</v>
          </cell>
          <cell r="B529" t="str">
            <v>Plano Oi Convergente High</v>
          </cell>
          <cell r="C529" t="str">
            <v>Template de desconto FLAT bundle - Velox XDSL - Varejo</v>
          </cell>
          <cell r="D529">
            <v>0.18690000000000001</v>
          </cell>
          <cell r="E529" t="str">
            <v>MKT-1-9828340357</v>
          </cell>
        </row>
        <row r="530">
          <cell r="A530" t="str">
            <v>Oi Total Fixo + Banda Larga + TV 10.2441Template de desconto FLAT bundle - Velox XDSL - Varejo</v>
          </cell>
          <cell r="B530" t="str">
            <v>Plano Oi Convergente Low</v>
          </cell>
          <cell r="C530" t="str">
            <v>Template de desconto FLAT bundle - Velox XDSL - Varejo</v>
          </cell>
          <cell r="D530">
            <v>0.24410000000000001</v>
          </cell>
          <cell r="E530" t="str">
            <v>MKT-1-9828340530</v>
          </cell>
        </row>
        <row r="531">
          <cell r="A531" t="str">
            <v>Oi Total Fixo + Banda Larga + TV 20.2441Template de desconto FLAT bundle - Velox XDSL - Varejo</v>
          </cell>
          <cell r="B531" t="str">
            <v>Plano Oi Convergente Medium</v>
          </cell>
          <cell r="C531" t="str">
            <v>Template de desconto FLAT bundle - Velox XDSL - Varejo</v>
          </cell>
          <cell r="D531">
            <v>0.24410000000000001</v>
          </cell>
          <cell r="E531" t="str">
            <v>MKT-1-9828340743</v>
          </cell>
        </row>
        <row r="532">
          <cell r="A532" t="str">
            <v>Oi Total Fixo + Banda Larga + TV 30.2441Template de desconto FLAT bundle - Velox XDSL - Varejo</v>
          </cell>
          <cell r="B532" t="str">
            <v>Plano Oi Convergente High</v>
          </cell>
          <cell r="C532" t="str">
            <v>Template de desconto FLAT bundle - Velox XDSL - Varejo</v>
          </cell>
          <cell r="D532">
            <v>0.24410000000000001</v>
          </cell>
          <cell r="E532" t="str">
            <v>MKT-1-9828340956</v>
          </cell>
        </row>
        <row r="533">
          <cell r="A533" t="str">
            <v>Oi Total Fixo + Banda Larga + TV 10.3281Template de desconto FLAT bundle - Velox XDSL - Varejo</v>
          </cell>
          <cell r="B533" t="str">
            <v>Plano Oi Convergente Low</v>
          </cell>
          <cell r="C533" t="str">
            <v>Template de desconto FLAT bundle - Velox XDSL - Varejo</v>
          </cell>
          <cell r="D533">
            <v>0.3281</v>
          </cell>
          <cell r="E533" t="str">
            <v>MKT-1-9828352159</v>
          </cell>
        </row>
        <row r="534">
          <cell r="A534" t="str">
            <v>Oi Total Fixo + Banda Larga + TV 20.3281Template de desconto FLAT bundle - Velox XDSL - Varejo</v>
          </cell>
          <cell r="B534" t="str">
            <v>Plano Oi Convergente Medium</v>
          </cell>
          <cell r="C534" t="str">
            <v>Template de desconto FLAT bundle - Velox XDSL - Varejo</v>
          </cell>
          <cell r="D534">
            <v>0.3281</v>
          </cell>
          <cell r="E534" t="str">
            <v>MKT-1-9828352432</v>
          </cell>
        </row>
        <row r="535">
          <cell r="A535" t="str">
            <v>Oi Total Fixo + Banda Larga + TV 30.3281Template de desconto FLAT bundle - Velox XDSL - Varejo</v>
          </cell>
          <cell r="B535" t="str">
            <v>Plano Oi Convergente High</v>
          </cell>
          <cell r="C535" t="str">
            <v>Template de desconto FLAT bundle - Velox XDSL - Varejo</v>
          </cell>
          <cell r="D535">
            <v>0.3281</v>
          </cell>
          <cell r="E535" t="str">
            <v>MKT-1-9828352635</v>
          </cell>
        </row>
        <row r="536">
          <cell r="A536" t="str">
            <v>Oi Total Fixo + Banda Larga + TV 20.3953Template de desconto FLAT bundle - Velox XDSL - Varejo</v>
          </cell>
          <cell r="B536" t="str">
            <v>Plano Oi Convergente Medium</v>
          </cell>
          <cell r="C536" t="str">
            <v>Template de desconto FLAT bundle - Velox XDSL - Varejo</v>
          </cell>
          <cell r="D536">
            <v>0.39529999999999998</v>
          </cell>
          <cell r="E536" t="str">
            <v>MKT-1-9828352778</v>
          </cell>
        </row>
        <row r="537">
          <cell r="A537" t="str">
            <v>Oi Total Fixo + Banda Larga + TV 30.3953Template de desconto FLAT bundle - Velox XDSL - Varejo</v>
          </cell>
          <cell r="B537" t="str">
            <v>Plano Oi Convergente High</v>
          </cell>
          <cell r="C537" t="str">
            <v>Template de desconto FLAT bundle - Velox XDSL - Varejo</v>
          </cell>
          <cell r="D537">
            <v>0.39529999999999998</v>
          </cell>
          <cell r="E537" t="str">
            <v>MKT-1-9828708011</v>
          </cell>
        </row>
        <row r="538">
          <cell r="A538" t="str">
            <v>Oi Total Fixo + Banda Larga + TV 20.5494Template de desconto FLAT bundle - Velox XDSL - Varejo</v>
          </cell>
          <cell r="B538" t="str">
            <v>Plano Oi Convergente Medium</v>
          </cell>
          <cell r="C538" t="str">
            <v>Template de desconto FLAT bundle - Velox XDSL - Varejo</v>
          </cell>
          <cell r="D538">
            <v>0.5494</v>
          </cell>
          <cell r="E538" t="str">
            <v>MKT-1-9828832194</v>
          </cell>
        </row>
        <row r="539">
          <cell r="A539" t="str">
            <v>Oi Total Fixo + Banda Larga + TV 30.6621Template de desconto FLAT bundle - Velox XDSL - Varejo</v>
          </cell>
          <cell r="B539" t="str">
            <v>Plano Oi Convergente High</v>
          </cell>
          <cell r="C539" t="str">
            <v>Template de desconto FLAT bundle - Velox XDSL - Varejo</v>
          </cell>
          <cell r="D539">
            <v>0.66209999999999991</v>
          </cell>
          <cell r="E539" t="str">
            <v>MKT-1-9828832377</v>
          </cell>
        </row>
        <row r="540">
          <cell r="A540" t="str">
            <v>Oi Total Fixo + Banda Larga + TV 20.6621Template de desconto FLAT bundle - Velox XDSL - Varejo</v>
          </cell>
          <cell r="B540" t="str">
            <v>Plano Oi Convergente Medium</v>
          </cell>
          <cell r="C540" t="str">
            <v>Template de desconto FLAT bundle - Velox XDSL - Varejo</v>
          </cell>
          <cell r="D540">
            <v>0.66209999999999991</v>
          </cell>
          <cell r="E540" t="str">
            <v>MKT-1-9828832700</v>
          </cell>
        </row>
        <row r="541">
          <cell r="A541" t="str">
            <v>Oi Total Fixo + Banda Larga + TV 20.6264Template de desconto FLAT bundle - Velox XDSL - Varejo</v>
          </cell>
          <cell r="B541" t="str">
            <v>Plano Oi Convergente Medium</v>
          </cell>
          <cell r="C541" t="str">
            <v>Template de desconto FLAT bundle - Velox XDSL - Varejo</v>
          </cell>
          <cell r="D541">
            <v>0.62639999999999996</v>
          </cell>
          <cell r="E541" t="str">
            <v>MKT-1-9828832863</v>
          </cell>
        </row>
        <row r="542">
          <cell r="A542" t="str">
            <v>Oi Total Fixo + Banda Larga + TV 30.6264Template de desconto FLAT bundle - Velox XDSL - Varejo</v>
          </cell>
          <cell r="B542" t="str">
            <v>Plano Oi Convergente High</v>
          </cell>
          <cell r="C542" t="str">
            <v>Template de desconto FLAT bundle - Velox XDSL - Varejo</v>
          </cell>
          <cell r="D542">
            <v>0.62639999999999996</v>
          </cell>
          <cell r="E542" t="str">
            <v>MKT-1-9828833096</v>
          </cell>
        </row>
        <row r="543">
          <cell r="A543" t="str">
            <v>Oi Total Fixo + Banda Larga + TV 10.4852Template de desconto FLAT bundle - Velox XDSL - Varejo</v>
          </cell>
          <cell r="B543" t="str">
            <v>Plano Oi Convergente Low</v>
          </cell>
          <cell r="C543" t="str">
            <v>Template de desconto FLAT bundle - Velox XDSL - Varejo</v>
          </cell>
          <cell r="D543">
            <v>0.48520000000000002</v>
          </cell>
          <cell r="E543" t="str">
            <v>MKT-1-9828849279</v>
          </cell>
        </row>
        <row r="544">
          <cell r="A544" t="str">
            <v>Oi Total Fixo + Banda Larga + TV 20.4852Template de desconto FLAT bundle - Velox XDSL - Varejo</v>
          </cell>
          <cell r="B544" t="str">
            <v>Plano Oi Convergente Medium</v>
          </cell>
          <cell r="C544" t="str">
            <v>Template de desconto FLAT bundle - Velox XDSL - Varejo</v>
          </cell>
          <cell r="D544">
            <v>0.48520000000000002</v>
          </cell>
          <cell r="E544" t="str">
            <v>MKT-1-9828849472</v>
          </cell>
        </row>
        <row r="545">
          <cell r="A545" t="str">
            <v>Oi Total Fixo + Banda Larga + TV 30.4852Template de desconto FLAT bundle - Velox XDSL - Varejo</v>
          </cell>
          <cell r="B545" t="str">
            <v>Plano Oi Convergente High</v>
          </cell>
          <cell r="C545" t="str">
            <v>Template de desconto FLAT bundle - Velox XDSL - Varejo</v>
          </cell>
          <cell r="D545">
            <v>0.48520000000000002</v>
          </cell>
          <cell r="E545" t="str">
            <v>MKT-1-9828849635</v>
          </cell>
        </row>
        <row r="546">
          <cell r="A546" t="str">
            <v>Oi Total Fixo + Banda Larga + TV 20.5368Template de desconto FLAT bundle - Velox XDSL - Varejo</v>
          </cell>
          <cell r="B546" t="str">
            <v>Plano Oi Convergente Medium</v>
          </cell>
          <cell r="C546" t="str">
            <v>Template de desconto FLAT bundle - Velox XDSL - Varejo</v>
          </cell>
          <cell r="D546">
            <v>0.53679999999999994</v>
          </cell>
          <cell r="E546" t="str">
            <v>MKT-1-9828849818</v>
          </cell>
        </row>
        <row r="547">
          <cell r="A547" t="str">
            <v>Oi Total Fixo + Banda Larga + TV 30.5368Template de desconto FLAT bundle - Velox XDSL - Varejo</v>
          </cell>
          <cell r="B547" t="str">
            <v>Plano Oi Convergente High</v>
          </cell>
          <cell r="C547" t="str">
            <v>Template de desconto FLAT bundle - Velox XDSL - Varejo</v>
          </cell>
          <cell r="D547">
            <v>0.53679999999999994</v>
          </cell>
          <cell r="E547" t="str">
            <v>MKT-1-9829477373</v>
          </cell>
        </row>
        <row r="548">
          <cell r="A548" t="str">
            <v>Oi Total Fixo + Banda Larga + TV 20.5884Template de desconto FLAT bundle - Velox XDSL - Varejo</v>
          </cell>
          <cell r="B548" t="str">
            <v>Plano Oi Convergente Medium</v>
          </cell>
          <cell r="C548" t="str">
            <v>Template de desconto FLAT bundle - Velox XDSL - Varejo</v>
          </cell>
          <cell r="D548">
            <v>0.58840000000000003</v>
          </cell>
          <cell r="E548" t="str">
            <v>MKT-1-9829477736</v>
          </cell>
        </row>
        <row r="549">
          <cell r="A549" t="str">
            <v>Oi Total Fixo + Banda Larga + TV 30.5884Template de desconto FLAT bundle - Velox XDSL - Varejo</v>
          </cell>
          <cell r="B549" t="str">
            <v>Plano Oi Convergente High</v>
          </cell>
          <cell r="C549" t="str">
            <v>Template de desconto FLAT bundle - Velox XDSL - Varejo</v>
          </cell>
          <cell r="D549">
            <v>0.58840000000000003</v>
          </cell>
          <cell r="E549" t="str">
            <v>MKT-1-9829477839</v>
          </cell>
        </row>
        <row r="550">
          <cell r="A550" t="str">
            <v>Oi Total Fixo + Banda Larga + TV 10.4922Template de desconto FLAT bundle - Velox XDSL - Varejo</v>
          </cell>
          <cell r="B550" t="str">
            <v>Plano Oi Convergente Low</v>
          </cell>
          <cell r="C550" t="str">
            <v>Template de desconto FLAT bundle - Velox XDSL - Varejo</v>
          </cell>
          <cell r="D550">
            <v>0.49219999999999997</v>
          </cell>
          <cell r="E550" t="str">
            <v>MKT-1-9829500982</v>
          </cell>
        </row>
        <row r="551">
          <cell r="A551" t="str">
            <v>Oi Total Fixo + Banda Larga + TV 20.4922Template de desconto FLAT bundle - Velox XDSL - Varejo</v>
          </cell>
          <cell r="B551" t="str">
            <v>Plano Oi Convergente Medium</v>
          </cell>
          <cell r="C551" t="str">
            <v>Template de desconto FLAT bundle - Velox XDSL - Varejo</v>
          </cell>
          <cell r="D551">
            <v>0.49219999999999997</v>
          </cell>
          <cell r="E551" t="str">
            <v>MKT-1-9829513385</v>
          </cell>
        </row>
        <row r="552">
          <cell r="A552" t="str">
            <v>Oi Total Fixo + Banda Larga + TV 30.4922Template de desconto FLAT bundle - Velox XDSL - Varejo</v>
          </cell>
          <cell r="B552" t="str">
            <v>Plano Oi Convergente High</v>
          </cell>
          <cell r="C552" t="str">
            <v>Template de desconto FLAT bundle - Velox XDSL - Varejo</v>
          </cell>
          <cell r="D552">
            <v>0.49219999999999997</v>
          </cell>
          <cell r="E552" t="str">
            <v>MKT-1-9829513818</v>
          </cell>
        </row>
        <row r="553">
          <cell r="A553" t="str">
            <v>Oi Total Fixo + Banda Larga + TV 20.594Template de desconto FLAT bundle - Velox XDSL - Varejo</v>
          </cell>
          <cell r="B553" t="str">
            <v>Plano Oi Convergente Medium</v>
          </cell>
          <cell r="C553" t="str">
            <v>Template de desconto FLAT bundle - Velox XDSL - Varejo</v>
          </cell>
          <cell r="D553">
            <v>0.59399999999999997</v>
          </cell>
          <cell r="E553" t="str">
            <v>MKT-1-9829525261</v>
          </cell>
        </row>
        <row r="554">
          <cell r="A554" t="str">
            <v>Oi Total Fixo + Banda Larga + TV 30.594Template de desconto FLAT bundle - Velox XDSL - Varejo</v>
          </cell>
          <cell r="B554" t="str">
            <v>Plano Oi Convergente High</v>
          </cell>
          <cell r="C554" t="str">
            <v>Template de desconto FLAT bundle - Velox XDSL - Varejo</v>
          </cell>
          <cell r="D554">
            <v>0.59399999999999997</v>
          </cell>
          <cell r="E554" t="str">
            <v>MKT-1-9829525614</v>
          </cell>
        </row>
        <row r="555">
          <cell r="A555" t="str">
            <v>Oi Total Fixo + Banda Larga + TV 10.4667Template de desconto FLAT bundle - Velox XDSL - Varejo</v>
          </cell>
          <cell r="B555" t="str">
            <v>Plano Oi Convergente Low</v>
          </cell>
          <cell r="C555" t="str">
            <v>Template de desconto FLAT bundle - Velox XDSL - Varejo</v>
          </cell>
          <cell r="D555">
            <v>0.4667</v>
          </cell>
          <cell r="E555" t="str">
            <v>MKT-1-9829525977</v>
          </cell>
        </row>
        <row r="556">
          <cell r="A556" t="str">
            <v>Oi Total Fixo + Banda Larga + TV 20.4667Template de desconto FLAT bundle - Velox XDSL - Varejo</v>
          </cell>
          <cell r="B556" t="str">
            <v>Plano Oi Convergente Medium</v>
          </cell>
          <cell r="C556" t="str">
            <v>Template de desconto FLAT bundle - Velox XDSL - Varejo</v>
          </cell>
          <cell r="D556">
            <v>0.4667</v>
          </cell>
          <cell r="E556" t="str">
            <v>MKT-1-9829526100</v>
          </cell>
        </row>
        <row r="557">
          <cell r="A557" t="str">
            <v>Oi Total Fixo + Banda Larga + TV 30.4667Template de desconto FLAT bundle - Velox XDSL - Varejo</v>
          </cell>
          <cell r="B557" t="str">
            <v>Plano Oi Convergente High</v>
          </cell>
          <cell r="C557" t="str">
            <v>Template de desconto FLAT bundle - Velox XDSL - Varejo</v>
          </cell>
          <cell r="D557">
            <v>0.4667</v>
          </cell>
          <cell r="E557" t="str">
            <v>MKT-1-9829538543</v>
          </cell>
        </row>
        <row r="558">
          <cell r="A558" t="str">
            <v>Oi Total Fixo + Banda Larga + TV 20.5112Template de desconto FLAT bundle - Velox XDSL - Varejo</v>
          </cell>
          <cell r="B558" t="str">
            <v>Plano Oi Convergente Medium</v>
          </cell>
          <cell r="C558" t="str">
            <v>Template de desconto FLAT bundle - Velox XDSL - Varejo</v>
          </cell>
          <cell r="D558">
            <v>0.51119999999999999</v>
          </cell>
          <cell r="E558" t="str">
            <v>MKT-1-9829538636</v>
          </cell>
        </row>
        <row r="559">
          <cell r="A559" t="str">
            <v>Oi Total Fixo + Banda Larga + TV 30.5112Template de desconto FLAT bundle - Velox XDSL - Varejo</v>
          </cell>
          <cell r="B559" t="str">
            <v>Plano Oi Convergente High</v>
          </cell>
          <cell r="C559" t="str">
            <v>Template de desconto FLAT bundle - Velox XDSL - Varejo</v>
          </cell>
          <cell r="D559">
            <v>0.51119999999999999</v>
          </cell>
          <cell r="E559" t="str">
            <v>MKT-1-9829538737</v>
          </cell>
        </row>
        <row r="560">
          <cell r="A560" t="str">
            <v>Oi Total Fixo + Banda Larga + TV 10.5259Template de desconto FLAT bundle - Velox XDSL - Varejo</v>
          </cell>
          <cell r="B560" t="str">
            <v>Plano Oi Convergente Low</v>
          </cell>
          <cell r="C560" t="str">
            <v>Template de desconto FLAT bundle - Velox XDSL - Varejo</v>
          </cell>
          <cell r="D560">
            <v>0.52590000000000003</v>
          </cell>
          <cell r="E560" t="str">
            <v>MKT-1-9829549150</v>
          </cell>
        </row>
        <row r="561">
          <cell r="A561" t="str">
            <v>Oi Total Fixo + Banda Larga + TV 20.5259Template de desconto FLAT bundle - Velox XDSL - Varejo</v>
          </cell>
          <cell r="B561" t="str">
            <v>Plano Oi Convergente Medium</v>
          </cell>
          <cell r="C561" t="str">
            <v>Template de desconto FLAT bundle - Velox XDSL - Varejo</v>
          </cell>
          <cell r="D561">
            <v>0.52590000000000003</v>
          </cell>
          <cell r="E561" t="str">
            <v>MKT-1-9829549303</v>
          </cell>
        </row>
        <row r="562">
          <cell r="A562" t="str">
            <v>Oi Total Fixo + Banda Larga + TV 30.5259Template de desconto FLAT bundle - Velox XDSL - Varejo</v>
          </cell>
          <cell r="B562" t="str">
            <v>Plano Oi Convergente High</v>
          </cell>
          <cell r="C562" t="str">
            <v>Template de desconto FLAT bundle - Velox XDSL - Varejo</v>
          </cell>
          <cell r="D562">
            <v>0.52590000000000003</v>
          </cell>
          <cell r="E562" t="str">
            <v>MKT-1-9829549786</v>
          </cell>
        </row>
        <row r="563">
          <cell r="A563" t="str">
            <v>Oi Total Fixo + Banda Larga + TV 20.5655Template de desconto FLAT bundle - Velox XDSL - Varejo</v>
          </cell>
          <cell r="B563" t="str">
            <v>Plano Oi Convergente Medium</v>
          </cell>
          <cell r="C563" t="str">
            <v>Template de desconto FLAT bundle - Velox XDSL - Varejo</v>
          </cell>
          <cell r="D563">
            <v>0.5655</v>
          </cell>
          <cell r="E563" t="str">
            <v>MKT-1-9829549929</v>
          </cell>
        </row>
        <row r="564">
          <cell r="A564" t="str">
            <v>Oi Total Fixo + Banda Larga + TV 30.5655Template de desconto FLAT bundle - Velox XDSL - Varejo</v>
          </cell>
          <cell r="B564" t="str">
            <v>Plano Oi Convergente High</v>
          </cell>
          <cell r="C564" t="str">
            <v>Template de desconto FLAT bundle - Velox XDSL - Varejo</v>
          </cell>
          <cell r="D564">
            <v>0.5655</v>
          </cell>
          <cell r="E564" t="str">
            <v>MKT-1-9829575102</v>
          </cell>
        </row>
        <row r="565">
          <cell r="A565" t="str">
            <v>Oi Total Fixo + Banda Larga + TV 10.5734Template de desconto FLAT bundle - Velox XDSL - Varejo</v>
          </cell>
          <cell r="B565" t="str">
            <v>Plano Oi Convergente Low</v>
          </cell>
          <cell r="C565" t="str">
            <v>Template de desconto FLAT bundle - Velox XDSL - Varejo</v>
          </cell>
          <cell r="D565">
            <v>0.57340000000000002</v>
          </cell>
          <cell r="E565" t="str">
            <v>MKT-1-9829575575</v>
          </cell>
        </row>
        <row r="566">
          <cell r="A566" t="str">
            <v>Oi Total Fixo + Banda Larga + TV 20.5734Template de desconto FLAT bundle - Velox XDSL - Varejo</v>
          </cell>
          <cell r="B566" t="str">
            <v>Plano Oi Convergente Medium</v>
          </cell>
          <cell r="C566" t="str">
            <v>Template de desconto FLAT bundle - Velox XDSL - Varejo</v>
          </cell>
          <cell r="D566">
            <v>0.57340000000000002</v>
          </cell>
          <cell r="E566" t="str">
            <v>MKT-1-9829575928</v>
          </cell>
        </row>
        <row r="567">
          <cell r="A567" t="str">
            <v>Oi Total Fixo + Banda Larga + TV 30.5734Template de desconto FLAT bundle - Velox XDSL - Varejo</v>
          </cell>
          <cell r="B567" t="str">
            <v>Plano Oi Convergente High</v>
          </cell>
          <cell r="C567" t="str">
            <v>Template de desconto FLAT bundle - Velox XDSL - Varejo</v>
          </cell>
          <cell r="D567">
            <v>0.57340000000000002</v>
          </cell>
          <cell r="E567" t="str">
            <v>MKT-1-9829601281</v>
          </cell>
        </row>
        <row r="568">
          <cell r="A568" t="str">
            <v>Oi Total Fixo + Banda Larga + TV 20.609Template de desconto FLAT bundle - Velox XDSL - Varejo</v>
          </cell>
          <cell r="B568" t="str">
            <v>Plano Oi Convergente Medium</v>
          </cell>
          <cell r="C568" t="str">
            <v>Template de desconto FLAT bundle - Velox XDSL - Varejo</v>
          </cell>
          <cell r="D568">
            <v>0.60899999999999999</v>
          </cell>
          <cell r="E568" t="str">
            <v>MKT-1-9829601374</v>
          </cell>
        </row>
        <row r="569">
          <cell r="A569" t="str">
            <v>Oi Total Fixo + Banda Larga + TV 30.609Template de desconto FLAT bundle - Velox XDSL - Varejo</v>
          </cell>
          <cell r="B569" t="str">
            <v>Plano Oi Convergente High</v>
          </cell>
          <cell r="C569" t="str">
            <v>Template de desconto FLAT bundle - Velox XDSL - Varejo</v>
          </cell>
          <cell r="D569">
            <v>0.60899999999999999</v>
          </cell>
          <cell r="E569" t="str">
            <v>MKT-1-9829601707</v>
          </cell>
        </row>
        <row r="570">
          <cell r="A570" t="str">
            <v>Oi Total Fixo + Banda Larga + TV 10.6681Template de desconto FLAT bundle - Velox XDSL - Varejo</v>
          </cell>
          <cell r="B570" t="str">
            <v>Plano Oi Convergente Low</v>
          </cell>
          <cell r="C570" t="str">
            <v>Template de desconto FLAT bundle - Velox XDSL - Varejo</v>
          </cell>
          <cell r="D570">
            <v>0.66810000000000003</v>
          </cell>
          <cell r="E570" t="str">
            <v>MKT-1-9829601820</v>
          </cell>
        </row>
        <row r="571">
          <cell r="A571" t="str">
            <v>Oi Total Fixo + Banda Larga + TV 20.6681Template de desconto FLAT bundle - Velox XDSL - Varejo</v>
          </cell>
          <cell r="B571" t="str">
            <v>Plano Oi Convergente Medium</v>
          </cell>
          <cell r="C571" t="str">
            <v>Template de desconto FLAT bundle - Velox XDSL - Varejo</v>
          </cell>
          <cell r="D571">
            <v>0.66810000000000003</v>
          </cell>
          <cell r="E571" t="str">
            <v>MKT-1-9829609693</v>
          </cell>
        </row>
        <row r="572">
          <cell r="A572" t="str">
            <v>Oi Total Fixo + Banda Larga + TV 30.6681Template de desconto FLAT bundle - Velox XDSL - Varejo</v>
          </cell>
          <cell r="B572" t="str">
            <v>Plano Oi Convergente High</v>
          </cell>
          <cell r="C572" t="str">
            <v>Template de desconto FLAT bundle - Velox XDSL - Varejo</v>
          </cell>
          <cell r="D572">
            <v>0.66810000000000003</v>
          </cell>
          <cell r="E572" t="str">
            <v>MKT-1-9829609786</v>
          </cell>
        </row>
        <row r="573">
          <cell r="A573" t="str">
            <v>Oi Total Fixo + Banda Larga + TV 20.6919Template de desconto FLAT bundle - Velox XDSL - Varejo</v>
          </cell>
          <cell r="B573" t="str">
            <v>Plano Oi Convergente Medium</v>
          </cell>
          <cell r="C573" t="str">
            <v>Template de desconto FLAT bundle - Velox XDSL - Varejo</v>
          </cell>
          <cell r="D573">
            <v>0.69189999999999996</v>
          </cell>
          <cell r="E573" t="str">
            <v>MKT-1-9829649129</v>
          </cell>
        </row>
        <row r="574">
          <cell r="A574" t="str">
            <v>Oi Total Fixo + Banda Larga + TV 30.6919Template de desconto FLAT bundle - Velox XDSL - Varejo</v>
          </cell>
          <cell r="B574" t="str">
            <v>Plano Oi Convergente High</v>
          </cell>
          <cell r="C574" t="str">
            <v>Template de desconto FLAT bundle - Velox XDSL - Varejo</v>
          </cell>
          <cell r="D574">
            <v>0.69189999999999996</v>
          </cell>
          <cell r="E574" t="str">
            <v>MKT-1-9829702012</v>
          </cell>
        </row>
        <row r="575">
          <cell r="A575" t="str">
            <v>Oi Total Fixo + Banda Larga + TV 20.7689Template de desconto FLAT bundle - Velox XDSL - Varejo</v>
          </cell>
          <cell r="B575" t="str">
            <v>Plano Oi Convergente Medium</v>
          </cell>
          <cell r="C575" t="str">
            <v>Template de desconto FLAT bundle - Velox XDSL - Varejo</v>
          </cell>
          <cell r="D575">
            <v>0.76890000000000003</v>
          </cell>
          <cell r="E575" t="str">
            <v>MKT-1-9829739301</v>
          </cell>
        </row>
        <row r="576">
          <cell r="A576" t="str">
            <v>Oi Total Fixo + Banda Larga + TV 30.7689Template de desconto FLAT bundle - Velox XDSL - Varejo</v>
          </cell>
          <cell r="B576" t="str">
            <v>Plano Oi Convergente High</v>
          </cell>
          <cell r="C576" t="str">
            <v>Template de desconto FLAT bundle - Velox XDSL - Varejo</v>
          </cell>
          <cell r="D576">
            <v>0.76890000000000003</v>
          </cell>
          <cell r="E576" t="str">
            <v>MKT-1-9829739394</v>
          </cell>
        </row>
        <row r="577">
          <cell r="A577" t="str">
            <v>Oi Total Fixo + Banda Larga + TV 10.7155Template de desconto FLAT bundle - Velox XDSL - Varejo</v>
          </cell>
          <cell r="B577" t="str">
            <v>Plano Oi Convergente Low</v>
          </cell>
          <cell r="C577" t="str">
            <v>Template de desconto FLAT bundle - Velox XDSL - Varejo</v>
          </cell>
          <cell r="D577">
            <v>0.71550000000000002</v>
          </cell>
          <cell r="E577" t="str">
            <v>MKT-1-9829739487</v>
          </cell>
        </row>
        <row r="578">
          <cell r="A578" t="str">
            <v>Oi Total Fixo + Banda Larga + TV 20.7155Template de desconto FLAT bundle - Velox XDSL - Varejo</v>
          </cell>
          <cell r="B578" t="str">
            <v>Plano Oi Convergente Medium</v>
          </cell>
          <cell r="C578" t="str">
            <v>Template de desconto FLAT bundle - Velox XDSL - Varejo</v>
          </cell>
          <cell r="D578">
            <v>0.71550000000000002</v>
          </cell>
          <cell r="E578" t="str">
            <v>MKT-1-9829739580</v>
          </cell>
        </row>
        <row r="579">
          <cell r="A579" t="str">
            <v>Oi Total Fixo + Banda Larga + TV 30.7155Template de desconto FLAT bundle - Velox XDSL - Varejo</v>
          </cell>
          <cell r="B579" t="str">
            <v>Plano Oi Convergente High</v>
          </cell>
          <cell r="C579" t="str">
            <v>Template de desconto FLAT bundle - Velox XDSL - Varejo</v>
          </cell>
          <cell r="D579">
            <v>0.71550000000000002</v>
          </cell>
          <cell r="E579" t="str">
            <v>MKT-1-9829739673</v>
          </cell>
        </row>
        <row r="580">
          <cell r="A580" t="str">
            <v>Oi Total Fixo + Banda Larga + TV 20.7333Template de desconto FLAT bundle - Velox XDSL - Varejo</v>
          </cell>
          <cell r="B580" t="str">
            <v>Plano Oi Convergente Medium</v>
          </cell>
          <cell r="C580" t="str">
            <v>Template de desconto FLAT bundle - Velox XDSL - Varejo</v>
          </cell>
          <cell r="D580">
            <v>0.73329999999999995</v>
          </cell>
          <cell r="E580" t="str">
            <v>MKT-1-9829739766</v>
          </cell>
        </row>
        <row r="581">
          <cell r="A581" t="str">
            <v>Oi Total Fixo + Banda Larga + TV 30.7333Template de desconto FLAT bundle - Velox XDSL - Varejo</v>
          </cell>
          <cell r="B581" t="str">
            <v>Plano Oi Convergente High</v>
          </cell>
          <cell r="C581" t="str">
            <v>Template de desconto FLAT bundle - Velox XDSL - Varejo</v>
          </cell>
          <cell r="D581">
            <v>0.73329999999999995</v>
          </cell>
          <cell r="E581" t="str">
            <v>MKT-1-9829739859</v>
          </cell>
        </row>
        <row r="582">
          <cell r="A582" t="str">
            <v>Oi Total Fixo + Pós 100 + Banda Larga0.4852Template de desconto FLAT bundle - Velox XDSL - Varejo</v>
          </cell>
          <cell r="B582" t="str">
            <v>Plano Oi Completo Small</v>
          </cell>
          <cell r="C582" t="str">
            <v>Template de desconto FLAT bundle - Velox XDSL - Varejo</v>
          </cell>
          <cell r="D582">
            <v>0.48520000000000002</v>
          </cell>
          <cell r="E582" t="str">
            <v>MKT-1-9829739952</v>
          </cell>
        </row>
        <row r="583">
          <cell r="A583" t="str">
            <v>Oi Total Fixo + Pós 250 + Banda Larga0.4852Template de desconto FLAT bundle - Velox XDSL - Varejo</v>
          </cell>
          <cell r="B583" t="str">
            <v>Plano Oi Completo Medium</v>
          </cell>
          <cell r="C583" t="str">
            <v>Template de desconto FLAT bundle - Velox XDSL - Varejo</v>
          </cell>
          <cell r="D583">
            <v>0.48520000000000002</v>
          </cell>
          <cell r="E583" t="str">
            <v>MKT-1-9829740045</v>
          </cell>
        </row>
        <row r="584">
          <cell r="A584" t="str">
            <v>Oi Total Fixo + Pós Conectado 500 + Banda Larga0.4852Template de desconto FLAT bundle - Velox XDSL - Varejo</v>
          </cell>
          <cell r="B584" t="str">
            <v>Plano Oi Completo 500</v>
          </cell>
          <cell r="C584" t="str">
            <v>Template de desconto FLAT bundle - Velox XDSL - Varejo</v>
          </cell>
          <cell r="D584">
            <v>0.48520000000000002</v>
          </cell>
          <cell r="E584" t="str">
            <v>MKT-1-9831310138</v>
          </cell>
        </row>
        <row r="585">
          <cell r="A585" t="str">
            <v>Oi Total Fixo + Pós Conectado 1.000 + Banda Larga0.4852Template de desconto FLAT bundle - Velox XDSL - Varejo</v>
          </cell>
          <cell r="B585" t="str">
            <v>Plano Oi Completo 1.000</v>
          </cell>
          <cell r="C585" t="str">
            <v>Template de desconto FLAT bundle - Velox XDSL - Varejo</v>
          </cell>
          <cell r="D585">
            <v>0.48520000000000002</v>
          </cell>
          <cell r="E585" t="str">
            <v>MKT-1-9831310231</v>
          </cell>
        </row>
        <row r="586">
          <cell r="A586" t="str">
            <v>Oi Total Fixo + Pós Conectado Mais + Banda Larga0.4852Template de desconto FLAT bundle - Velox XDSL - Varejo</v>
          </cell>
          <cell r="B586" t="str">
            <v>Plano Oi Completo Mais</v>
          </cell>
          <cell r="C586" t="str">
            <v>Template de desconto FLAT bundle - Velox XDSL - Varejo</v>
          </cell>
          <cell r="D586">
            <v>0.48520000000000002</v>
          </cell>
          <cell r="E586" t="str">
            <v>MKT-1-9831310324</v>
          </cell>
        </row>
        <row r="587">
          <cell r="A587" t="str">
            <v>Oi Total Fixo + Pós 100 + Banda Larga0.4922Template de desconto FLAT bundle - Velox XDSL - Varejo</v>
          </cell>
          <cell r="B587" t="str">
            <v>Plano Oi Completo Small</v>
          </cell>
          <cell r="C587" t="str">
            <v>Template de desconto FLAT bundle - Velox XDSL - Varejo</v>
          </cell>
          <cell r="D587">
            <v>0.49219999999999997</v>
          </cell>
          <cell r="E587" t="str">
            <v>MKT-1-9831310417</v>
          </cell>
        </row>
        <row r="588">
          <cell r="A588" t="str">
            <v>Oi Total Fixo + Pós 250 + Banda Larga0.4922Template de desconto FLAT bundle - Velox XDSL - Varejo</v>
          </cell>
          <cell r="B588" t="str">
            <v>Plano Oi Completo Medium</v>
          </cell>
          <cell r="C588" t="str">
            <v>Template de desconto FLAT bundle - Velox XDSL - Varejo</v>
          </cell>
          <cell r="D588">
            <v>0.49219999999999997</v>
          </cell>
          <cell r="E588" t="str">
            <v>MKT-1-9831310510</v>
          </cell>
        </row>
        <row r="589">
          <cell r="A589" t="str">
            <v>Oi Total Fixo + Pós Conectado 500 + Banda Larga0.4922Template de desconto FLAT bundle - Velox XDSL - Varejo</v>
          </cell>
          <cell r="B589" t="str">
            <v>Plano Oi Completo 500</v>
          </cell>
          <cell r="C589" t="str">
            <v>Template de desconto FLAT bundle - Velox XDSL - Varejo</v>
          </cell>
          <cell r="D589">
            <v>0.49219999999999997</v>
          </cell>
          <cell r="E589" t="str">
            <v>MKT-1-9831310603</v>
          </cell>
        </row>
        <row r="590">
          <cell r="A590" t="str">
            <v>Oi Total Fixo + Pós Conectado 1.000 + Banda Larga0.4922Template de desconto FLAT bundle - Velox XDSL - Varejo</v>
          </cell>
          <cell r="B590" t="str">
            <v>Plano Oi Completo 1.000</v>
          </cell>
          <cell r="C590" t="str">
            <v>Template de desconto FLAT bundle - Velox XDSL - Varejo</v>
          </cell>
          <cell r="D590">
            <v>0.49219999999999997</v>
          </cell>
          <cell r="E590" t="str">
            <v>MKT-1-9831310696</v>
          </cell>
        </row>
        <row r="591">
          <cell r="A591" t="str">
            <v>Oi Total Fixo + Pós Conectado Mais + Banda Larga0.4922Template de desconto FLAT bundle - Velox XDSL - Varejo</v>
          </cell>
          <cell r="B591" t="str">
            <v>Plano Oi Completo Mais</v>
          </cell>
          <cell r="C591" t="str">
            <v>Template de desconto FLAT bundle - Velox XDSL - Varejo</v>
          </cell>
          <cell r="D591">
            <v>0.49219999999999997</v>
          </cell>
          <cell r="E591" t="str">
            <v>MKT-1-9831310789</v>
          </cell>
        </row>
        <row r="592">
          <cell r="A592" t="str">
            <v>Oi Total Fixo + Pós 100 + Banda Larga0.4667Template de desconto FLAT bundle - Velox XDSL - Varejo</v>
          </cell>
          <cell r="B592" t="str">
            <v>Plano Oi Completo Small</v>
          </cell>
          <cell r="C592" t="str">
            <v>Template de desconto FLAT bundle - Velox XDSL - Varejo</v>
          </cell>
          <cell r="D592">
            <v>0.4667</v>
          </cell>
          <cell r="E592" t="str">
            <v>MKT-1-9831310882</v>
          </cell>
        </row>
        <row r="593">
          <cell r="A593" t="str">
            <v>Oi Total Fixo + Pós 250 + Banda Larga0.4667Template de desconto FLAT bundle - Velox XDSL - Varejo</v>
          </cell>
          <cell r="B593" t="str">
            <v>Plano Oi Completo Medium</v>
          </cell>
          <cell r="C593" t="str">
            <v>Template de desconto FLAT bundle - Velox XDSL - Varejo</v>
          </cell>
          <cell r="D593">
            <v>0.4667</v>
          </cell>
          <cell r="E593" t="str">
            <v>MKT-1-9831310975</v>
          </cell>
        </row>
        <row r="594">
          <cell r="A594" t="str">
            <v>Oi Total Fixo + Pós Conectado 500 + Banda Larga0.4667Template de desconto FLAT bundle - Velox XDSL - Varejo</v>
          </cell>
          <cell r="B594" t="str">
            <v>Plano Oi Completo 500</v>
          </cell>
          <cell r="C594" t="str">
            <v>Template de desconto FLAT bundle - Velox XDSL - Varejo</v>
          </cell>
          <cell r="D594">
            <v>0.4667</v>
          </cell>
          <cell r="E594" t="str">
            <v>MKT-1-9831311068</v>
          </cell>
        </row>
        <row r="595">
          <cell r="A595" t="str">
            <v>Oi Total Fixo + Pós Conectado 1.000 + Banda Larga0.4667Template de desconto FLAT bundle - Velox XDSL - Varejo</v>
          </cell>
          <cell r="B595" t="str">
            <v>Plano Oi Completo 1.000</v>
          </cell>
          <cell r="C595" t="str">
            <v>Template de desconto FLAT bundle - Velox XDSL - Varejo</v>
          </cell>
          <cell r="D595">
            <v>0.4667</v>
          </cell>
          <cell r="E595" t="str">
            <v>MKT-1-9831333161</v>
          </cell>
        </row>
        <row r="596">
          <cell r="A596" t="str">
            <v>Oi Total Fixo + Pós Conectado Mais + Banda Larga0.4667Template de desconto FLAT bundle - Velox XDSL - Varejo</v>
          </cell>
          <cell r="B596" t="str">
            <v>Plano Oi Completo Mais</v>
          </cell>
          <cell r="C596" t="str">
            <v>Template de desconto FLAT bundle - Velox XDSL - Varejo</v>
          </cell>
          <cell r="D596">
            <v>0.4667</v>
          </cell>
          <cell r="E596" t="str">
            <v>MKT-1-9831333254</v>
          </cell>
        </row>
        <row r="597">
          <cell r="A597" t="str">
            <v>Oi Total Fixo + Pós 100 + Banda Larga0.5259Template de desconto FLAT bundle - Velox XDSL - Varejo</v>
          </cell>
          <cell r="B597" t="str">
            <v>Plano Oi Completo Small</v>
          </cell>
          <cell r="C597" t="str">
            <v>Template de desconto FLAT bundle - Velox XDSL - Varejo</v>
          </cell>
          <cell r="D597">
            <v>0.52590000000000003</v>
          </cell>
          <cell r="E597" t="str">
            <v>MKT-1-9831333347</v>
          </cell>
        </row>
        <row r="598">
          <cell r="A598" t="str">
            <v>Oi Total Fixo + Pós 250 + Banda Larga0.5259Template de desconto FLAT bundle - Velox XDSL - Varejo</v>
          </cell>
          <cell r="B598" t="str">
            <v>Plano Oi Completo Medium</v>
          </cell>
          <cell r="C598" t="str">
            <v>Template de desconto FLAT bundle - Velox XDSL - Varejo</v>
          </cell>
          <cell r="D598">
            <v>0.52590000000000003</v>
          </cell>
          <cell r="E598" t="str">
            <v>MKT-1-9831333440</v>
          </cell>
        </row>
        <row r="599">
          <cell r="A599" t="str">
            <v>Oi Total Fixo + Pós Conectado 500 + Banda Larga0.5259Template de desconto FLAT bundle - Velox XDSL - Varejo</v>
          </cell>
          <cell r="B599" t="str">
            <v>Plano Oi Completo 500</v>
          </cell>
          <cell r="C599" t="str">
            <v>Template de desconto FLAT bundle - Velox XDSL - Varejo</v>
          </cell>
          <cell r="D599">
            <v>0.52590000000000003</v>
          </cell>
          <cell r="E599" t="str">
            <v>MKT-1-9831333533</v>
          </cell>
        </row>
        <row r="600">
          <cell r="A600" t="str">
            <v>Oi Total Fixo + Pós Conectado 1.000 + Banda Larga0.5259Template de desconto FLAT bundle - Velox XDSL - Varejo</v>
          </cell>
          <cell r="B600" t="str">
            <v>Plano Oi Completo 1.000</v>
          </cell>
          <cell r="C600" t="str">
            <v>Template de desconto FLAT bundle - Velox XDSL - Varejo</v>
          </cell>
          <cell r="D600">
            <v>0.52590000000000003</v>
          </cell>
          <cell r="E600" t="str">
            <v>MKT-1-9831333626</v>
          </cell>
        </row>
        <row r="601">
          <cell r="A601" t="str">
            <v>Oi Total Fixo + Pós Conectado Mais + Banda Larga0.5259Template de desconto FLAT bundle - Velox XDSL - Varejo</v>
          </cell>
          <cell r="B601" t="str">
            <v>Plano Oi Completo Mais</v>
          </cell>
          <cell r="C601" t="str">
            <v>Template de desconto FLAT bundle - Velox XDSL - Varejo</v>
          </cell>
          <cell r="D601">
            <v>0.52590000000000003</v>
          </cell>
          <cell r="E601" t="str">
            <v>MKT-1-9831333719</v>
          </cell>
        </row>
        <row r="602">
          <cell r="A602" t="str">
            <v>Oi Total Fixo + Pós 100 + Banda Larga0.5734Template de desconto FLAT bundle - Velox XDSL - Varejo</v>
          </cell>
          <cell r="B602" t="str">
            <v>Plano Oi Completo Small</v>
          </cell>
          <cell r="C602" t="str">
            <v>Template de desconto FLAT bundle - Velox XDSL - Varejo</v>
          </cell>
          <cell r="D602">
            <v>0.57340000000000002</v>
          </cell>
          <cell r="E602" t="str">
            <v>MKT-1-9831333812</v>
          </cell>
        </row>
        <row r="603">
          <cell r="A603" t="str">
            <v>Oi Total Fixo + Pós 250 + Banda Larga0.5734Template de desconto FLAT bundle - Velox XDSL - Varejo</v>
          </cell>
          <cell r="B603" t="str">
            <v>Plano Oi Completo Medium</v>
          </cell>
          <cell r="C603" t="str">
            <v>Template de desconto FLAT bundle - Velox XDSL - Varejo</v>
          </cell>
          <cell r="D603">
            <v>0.57340000000000002</v>
          </cell>
          <cell r="E603" t="str">
            <v>MKT-1-9831333905</v>
          </cell>
        </row>
        <row r="604">
          <cell r="A604" t="str">
            <v>Oi Total Fixo + Pós Conectado 500 + Banda Larga0.5734Template de desconto FLAT bundle - Velox XDSL - Varejo</v>
          </cell>
          <cell r="B604" t="str">
            <v>Plano Oi Completo 500</v>
          </cell>
          <cell r="C604" t="str">
            <v>Template de desconto FLAT bundle - Velox XDSL - Varejo</v>
          </cell>
          <cell r="D604">
            <v>0.57340000000000002</v>
          </cell>
          <cell r="E604" t="str">
            <v>MKT-1-9831333998</v>
          </cell>
        </row>
        <row r="605">
          <cell r="A605" t="str">
            <v>Oi Total Fixo + Pós Conectado 1.000 + Banda Larga0.5734Template de desconto FLAT bundle - Velox XDSL - Varejo</v>
          </cell>
          <cell r="B605" t="str">
            <v>Plano Oi Completo 1.000</v>
          </cell>
          <cell r="C605" t="str">
            <v>Template de desconto FLAT bundle - Velox XDSL - Varejo</v>
          </cell>
          <cell r="D605">
            <v>0.57340000000000002</v>
          </cell>
          <cell r="E605" t="str">
            <v>MKT-1-9831334091</v>
          </cell>
        </row>
        <row r="606">
          <cell r="A606" t="str">
            <v>Oi Total Fixo + Pós Conectado Mais + Banda Larga0.5734Template de desconto FLAT bundle - Velox XDSL - Varejo</v>
          </cell>
          <cell r="B606" t="str">
            <v>Plano Oi Completo Mais</v>
          </cell>
          <cell r="C606" t="str">
            <v>Template de desconto FLAT bundle - Velox XDSL - Varejo</v>
          </cell>
          <cell r="D606">
            <v>0.57340000000000002</v>
          </cell>
          <cell r="E606" t="str">
            <v>MKT-1-9831375194</v>
          </cell>
        </row>
        <row r="607">
          <cell r="A607" t="str">
            <v>Oi Total Fixo + Pós 100 + Banda Larga0.6681Template de desconto FLAT bundle - Velox XDSL - Varejo</v>
          </cell>
          <cell r="B607" t="str">
            <v>Plano Oi Completo Small</v>
          </cell>
          <cell r="C607" t="str">
            <v>Template de desconto FLAT bundle - Velox XDSL - Varejo</v>
          </cell>
          <cell r="D607">
            <v>0.66810000000000003</v>
          </cell>
          <cell r="E607" t="str">
            <v>MKT-1-9831375487</v>
          </cell>
        </row>
        <row r="608">
          <cell r="A608" t="str">
            <v>Oi Total Fixo + Pós 250 + Banda Larga0.6681Template de desconto FLAT bundle - Velox XDSL - Varejo</v>
          </cell>
          <cell r="B608" t="str">
            <v>Plano Oi Completo Medium</v>
          </cell>
          <cell r="C608" t="str">
            <v>Template de desconto FLAT bundle - Velox XDSL - Varejo</v>
          </cell>
          <cell r="D608">
            <v>0.66810000000000003</v>
          </cell>
          <cell r="E608" t="str">
            <v>MKT-1-9831375780</v>
          </cell>
        </row>
        <row r="609">
          <cell r="A609" t="str">
            <v>Oi Total Fixo + Pós Conectado 500 + Banda Larga0.6681Template de desconto FLAT bundle - Velox XDSL - Varejo</v>
          </cell>
          <cell r="B609" t="str">
            <v>Plano Oi Completo 500</v>
          </cell>
          <cell r="C609" t="str">
            <v>Template de desconto FLAT bundle - Velox XDSL - Varejo</v>
          </cell>
          <cell r="D609">
            <v>0.66810000000000003</v>
          </cell>
          <cell r="E609" t="str">
            <v>MKT-1-9831375873</v>
          </cell>
        </row>
        <row r="610">
          <cell r="A610" t="str">
            <v>Oi Total Fixo + Pós Conectado 1.000 + Banda Larga0.6681Template de desconto FLAT bundle - Velox XDSL - Varejo</v>
          </cell>
          <cell r="B610" t="str">
            <v>Plano Oi Completo 1.000</v>
          </cell>
          <cell r="C610" t="str">
            <v>Template de desconto FLAT bundle - Velox XDSL - Varejo</v>
          </cell>
          <cell r="D610">
            <v>0.66810000000000003</v>
          </cell>
          <cell r="E610" t="str">
            <v>MKT-1-9831397166</v>
          </cell>
        </row>
        <row r="611">
          <cell r="A611" t="str">
            <v>Oi Total Fixo + Pós Conectado Mais + Banda Larga0.6681Template de desconto FLAT bundle - Velox XDSL - Varejo</v>
          </cell>
          <cell r="B611" t="str">
            <v>Plano Oi Completo Mais</v>
          </cell>
          <cell r="C611" t="str">
            <v>Template de desconto FLAT bundle - Velox XDSL - Varejo</v>
          </cell>
          <cell r="D611">
            <v>0.66810000000000003</v>
          </cell>
          <cell r="E611" t="str">
            <v>MKT-1-9831397259</v>
          </cell>
        </row>
        <row r="612">
          <cell r="A612" t="str">
            <v>Oi Total Fixo + Pós 250 + Banda Larga0.7511Template de desconto FLAT bundle - Velox XDSL - Varejo</v>
          </cell>
          <cell r="B612" t="str">
            <v>Plano Oi Completo Medium</v>
          </cell>
          <cell r="C612" t="str">
            <v>Template de desconto FLAT bundle - Velox XDSL - Varejo</v>
          </cell>
          <cell r="D612">
            <v>0.75109999999999999</v>
          </cell>
          <cell r="E612" t="str">
            <v>MKT-1-9831397542</v>
          </cell>
        </row>
        <row r="613">
          <cell r="A613" t="str">
            <v>Oi Total Fixo + Pós 100 + Banda Larga0.7155Template de desconto FLAT bundle - Velox XDSL - Varejo</v>
          </cell>
          <cell r="B613" t="str">
            <v>Plano Oi Completo Small</v>
          </cell>
          <cell r="C613" t="str">
            <v>Template de desconto FLAT bundle - Velox XDSL - Varejo</v>
          </cell>
          <cell r="D613">
            <v>0.71550000000000002</v>
          </cell>
          <cell r="E613" t="str">
            <v>MKT-1-9831397655</v>
          </cell>
        </row>
        <row r="614">
          <cell r="A614" t="str">
            <v>Oi Total Fixo + Pós 250 + Banda Larga0.7155Template de desconto FLAT bundle - Velox XDSL - Varejo</v>
          </cell>
          <cell r="B614" t="str">
            <v>Plano Oi Completo Medium</v>
          </cell>
          <cell r="C614" t="str">
            <v>Template de desconto FLAT bundle - Velox XDSL - Varejo</v>
          </cell>
          <cell r="D614">
            <v>0.71550000000000002</v>
          </cell>
          <cell r="E614" t="str">
            <v>MKT-1-9831398021</v>
          </cell>
        </row>
        <row r="615">
          <cell r="A615" t="str">
            <v>Oi Total Fixo + Pós Conectado 500 + Banda Larga0.7155Template de desconto FLAT bundle - Velox XDSL - Varejo</v>
          </cell>
          <cell r="B615" t="str">
            <v>Plano Oi Completo 500</v>
          </cell>
          <cell r="C615" t="str">
            <v>Template de desconto FLAT bundle - Velox XDSL - Varejo</v>
          </cell>
          <cell r="D615">
            <v>0.71550000000000002</v>
          </cell>
          <cell r="E615" t="str">
            <v>MKT-1-9831487224</v>
          </cell>
        </row>
        <row r="616">
          <cell r="A616" t="str">
            <v>Oi Total Fixo + Pós Conectado 1.000 + Banda Larga0.7155Template de desconto FLAT bundle - Velox XDSL - Varejo</v>
          </cell>
          <cell r="B616" t="str">
            <v>Plano Oi Completo 1.000</v>
          </cell>
          <cell r="C616" t="str">
            <v>Template de desconto FLAT bundle - Velox XDSL - Varejo</v>
          </cell>
          <cell r="D616">
            <v>0.71550000000000002</v>
          </cell>
          <cell r="E616" t="str">
            <v>MKT-1-9831487427</v>
          </cell>
        </row>
        <row r="617">
          <cell r="A617" t="str">
            <v>Oi Total Fixo + Pós Conectado Mais + Banda Larga0.7155Template de desconto FLAT bundle - Velox XDSL - Varejo</v>
          </cell>
          <cell r="B617" t="str">
            <v>Plano Oi Completo Mais</v>
          </cell>
          <cell r="C617" t="str">
            <v>Template de desconto FLAT bundle - Velox XDSL - Varejo</v>
          </cell>
          <cell r="D617">
            <v>0.71550000000000002</v>
          </cell>
          <cell r="E617" t="str">
            <v>MKT-1-9831487590</v>
          </cell>
        </row>
        <row r="618">
          <cell r="A618" t="str">
            <v>Oi Total Fixo + Pós 500 + Banda Larga0.4852Template de desconto FLAT bundle - Velox XDSL - Varejo</v>
          </cell>
          <cell r="B618" t="str">
            <v>Plano Oi Completo Large</v>
          </cell>
          <cell r="C618" t="str">
            <v>Template de desconto FLAT bundle - Velox XDSL - Varejo</v>
          </cell>
          <cell r="D618">
            <v>0.48520000000000002</v>
          </cell>
          <cell r="E618" t="str">
            <v>MKT-1-9831487793</v>
          </cell>
        </row>
        <row r="619">
          <cell r="A619" t="str">
            <v>Oi Total Fixo + Pós 500 + Banda Larga0.4922Template de desconto FLAT bundle - Velox XDSL - Varejo</v>
          </cell>
          <cell r="B619" t="str">
            <v>Plano Oi Completo Large</v>
          </cell>
          <cell r="C619" t="str">
            <v>Template de desconto FLAT bundle - Velox XDSL - Varejo</v>
          </cell>
          <cell r="D619">
            <v>0.49219999999999997</v>
          </cell>
          <cell r="E619" t="str">
            <v>MKT-1-9831487996</v>
          </cell>
        </row>
        <row r="620">
          <cell r="A620" t="str">
            <v>Oi Total Fixo + Pós 500 + Banda Larga0.4667Template de desconto FLAT bundle - Velox XDSL - Varejo</v>
          </cell>
          <cell r="B620" t="str">
            <v>Plano Oi Completo Large</v>
          </cell>
          <cell r="C620" t="str">
            <v>Template de desconto FLAT bundle - Velox XDSL - Varejo</v>
          </cell>
          <cell r="D620">
            <v>0.4667</v>
          </cell>
          <cell r="E620" t="str">
            <v>MKT-1-9831488089</v>
          </cell>
        </row>
        <row r="621">
          <cell r="A621" t="str">
            <v>Oi Total Fixo + Pós 500 + Banda Larga0.5259Template de desconto FLAT bundle - Velox XDSL - Varejo</v>
          </cell>
          <cell r="B621" t="str">
            <v>Plano Oi Completo Large</v>
          </cell>
          <cell r="C621" t="str">
            <v>Template de desconto FLAT bundle - Velox XDSL - Varejo</v>
          </cell>
          <cell r="D621">
            <v>0.52590000000000003</v>
          </cell>
          <cell r="E621" t="str">
            <v>MKT-1-9831508182</v>
          </cell>
        </row>
        <row r="622">
          <cell r="A622" t="str">
            <v>Oi Total Fixo + Pós 500 + Banda Larga0.5734Template de desconto FLAT bundle - Velox XDSL - Varejo</v>
          </cell>
          <cell r="B622" t="str">
            <v>Plano Oi Completo Large</v>
          </cell>
          <cell r="C622" t="str">
            <v>Template de desconto FLAT bundle - Velox XDSL - Varejo</v>
          </cell>
          <cell r="D622">
            <v>0.57340000000000002</v>
          </cell>
          <cell r="E622" t="str">
            <v>MKT-1-9831508325</v>
          </cell>
        </row>
        <row r="623">
          <cell r="A623" t="str">
            <v>Oi Total Fixo + Pós 500 + Banda Larga0.6681Template de desconto FLAT bundle - Velox XDSL - Varejo</v>
          </cell>
          <cell r="B623" t="str">
            <v>Plano Oi Completo Large</v>
          </cell>
          <cell r="C623" t="str">
            <v>Template de desconto FLAT bundle - Velox XDSL - Varejo</v>
          </cell>
          <cell r="D623">
            <v>0.66810000000000003</v>
          </cell>
          <cell r="E623" t="str">
            <v>MKT-1-9831508418</v>
          </cell>
        </row>
        <row r="624">
          <cell r="A624" t="str">
            <v>Oi Total Fixo + Pós 500 + Banda Larga0.7511Template de desconto FLAT bundle - Velox XDSL - Varejo</v>
          </cell>
          <cell r="B624" t="str">
            <v>Plano Oi Completo Large</v>
          </cell>
          <cell r="C624" t="str">
            <v>Template de desconto FLAT bundle - Velox XDSL - Varejo</v>
          </cell>
          <cell r="D624">
            <v>0.75109999999999999</v>
          </cell>
          <cell r="E624" t="str">
            <v>MKT-1-9831508561</v>
          </cell>
        </row>
        <row r="625">
          <cell r="A625" t="str">
            <v>Oi Total Fixo + Pós 500 + Banda Larga0.7155Template de desconto FLAT bundle - Velox XDSL - Varejo</v>
          </cell>
          <cell r="B625" t="str">
            <v>Plano Oi Completo Large</v>
          </cell>
          <cell r="C625" t="str">
            <v>Template de desconto FLAT bundle - Velox XDSL - Varejo</v>
          </cell>
          <cell r="D625">
            <v>0.71550000000000002</v>
          </cell>
          <cell r="E625" t="str">
            <v>MKT-1-9831508664</v>
          </cell>
        </row>
        <row r="626">
          <cell r="A626" t="str">
            <v>Oi Total Fixo + Banda Larga 30.6691Template de desconto FLAT bundle - Fixo - Varejo - Ganho Tributário Cross</v>
          </cell>
          <cell r="B626" t="str">
            <v>Oi Total Fixo + Banda Larga 3</v>
          </cell>
          <cell r="C626" t="str">
            <v>Template de desconto FLAT bundle - Fixo - Varejo - Ganho Tributário Cross</v>
          </cell>
          <cell r="D626">
            <v>0.66909999999999992</v>
          </cell>
          <cell r="E626" t="str">
            <v>MKT-1-9831375101</v>
          </cell>
        </row>
        <row r="627">
          <cell r="A627" t="str">
            <v>Oi Total Fixo + Banda Larga 10.6691Template de desconto FLAT bundle - Fixo - Varejo - Ganho Tributário Cross</v>
          </cell>
          <cell r="B627" t="str">
            <v>Oi Total Fixo + Banda Larga 1</v>
          </cell>
          <cell r="C627" t="str">
            <v>Template de desconto FLAT bundle - Fixo - Varejo - Ganho Tributário Cross</v>
          </cell>
          <cell r="D627">
            <v>0.66909999999999992</v>
          </cell>
          <cell r="E627" t="str">
            <v>MKT-1-9831375472</v>
          </cell>
        </row>
        <row r="628">
          <cell r="A628" t="str">
            <v>Oi Total Fixo + Banda Larga 20.6691Template de desconto FLAT bundle - Fixo - Varejo - Ganho Tributário Cross</v>
          </cell>
          <cell r="B628" t="str">
            <v>Oi Total Fixo + Banda Larga 2</v>
          </cell>
          <cell r="C628" t="str">
            <v>Template de desconto FLAT bundle - Fixo - Varejo - Ganho Tributário Cross</v>
          </cell>
          <cell r="D628">
            <v>0.66909999999999992</v>
          </cell>
          <cell r="E628" t="str">
            <v>MKT-1-9831375703</v>
          </cell>
        </row>
        <row r="629">
          <cell r="A629" t="str">
            <v>Oi Total Fixo + Banda Larga 30.6032Template de desconto FLAT bundle - Fixo - Varejo - Ganho Tributário Cross</v>
          </cell>
          <cell r="B629" t="str">
            <v>Oi Total Fixo + Banda Larga 3</v>
          </cell>
          <cell r="C629" t="str">
            <v>Template de desconto FLAT bundle - Fixo - Varejo - Ganho Tributário Cross</v>
          </cell>
          <cell r="D629">
            <v>0.60319999999999996</v>
          </cell>
          <cell r="E629" t="str">
            <v>MKT-1-9831376074</v>
          </cell>
        </row>
        <row r="630">
          <cell r="A630" t="str">
            <v>Oi Total Fixo + Banda Larga 10.6032Template de desconto FLAT bundle - Fixo - Varejo - Ganho Tributário Cross</v>
          </cell>
          <cell r="B630" t="str">
            <v>Oi Total Fixo + Banda Larga 1</v>
          </cell>
          <cell r="C630" t="str">
            <v>Template de desconto FLAT bundle - Fixo - Varejo - Ganho Tributário Cross</v>
          </cell>
          <cell r="D630">
            <v>0.60319999999999996</v>
          </cell>
          <cell r="E630" t="str">
            <v>MKT-1-9831397563</v>
          </cell>
        </row>
        <row r="631">
          <cell r="A631" t="str">
            <v>Oi Total Fixo + Banda Larga 20.6032Template de desconto FLAT bundle - Fixo - Varejo - Ganho Tributário Cross</v>
          </cell>
          <cell r="B631" t="str">
            <v>Oi Total Fixo + Banda Larga 2</v>
          </cell>
          <cell r="C631" t="str">
            <v>Template de desconto FLAT bundle - Fixo - Varejo - Ganho Tributário Cross</v>
          </cell>
          <cell r="D631">
            <v>0.60319999999999996</v>
          </cell>
          <cell r="E631" t="str">
            <v>MKT-1-9831501121</v>
          </cell>
        </row>
        <row r="632">
          <cell r="A632" t="str">
            <v>Oi Total Fixo + Banda Larga 30.4713Template de desconto FLAT bundle - Fixo - Varejo - Ganho Tributário Cross</v>
          </cell>
          <cell r="B632" t="str">
            <v>Oi Total Fixo + Banda Larga 3</v>
          </cell>
          <cell r="C632" t="str">
            <v>Template de desconto FLAT bundle - Fixo - Varejo - Ganho Tributário Cross</v>
          </cell>
          <cell r="D632">
            <v>0.47130000000000005</v>
          </cell>
          <cell r="E632" t="str">
            <v>MKT-1-9831501322</v>
          </cell>
        </row>
        <row r="633">
          <cell r="A633" t="str">
            <v>Oi Total Fixo + Banda Larga 10.4713Template de desconto FLAT bundle - Fixo - Varejo - Ganho Tributário Cross</v>
          </cell>
          <cell r="B633" t="str">
            <v>Oi Total Fixo + Banda Larga 1</v>
          </cell>
          <cell r="C633" t="str">
            <v>Template de desconto FLAT bundle - Fixo - Varejo - Ganho Tributário Cross</v>
          </cell>
          <cell r="D633">
            <v>0.47130000000000005</v>
          </cell>
          <cell r="E633" t="str">
            <v>MKT-1-9831501523</v>
          </cell>
        </row>
        <row r="634">
          <cell r="A634" t="str">
            <v>Oi Total Fixo + Banda Larga 20.4713Template de desconto FLAT bundle - Fixo - Varejo - Ganho Tributário Cross</v>
          </cell>
          <cell r="B634" t="str">
            <v>Oi Total Fixo + Banda Larga 2</v>
          </cell>
          <cell r="C634" t="str">
            <v>Template de desconto FLAT bundle - Fixo - Varejo - Ganho Tributário Cross</v>
          </cell>
          <cell r="D634">
            <v>0.47130000000000005</v>
          </cell>
          <cell r="E634" t="str">
            <v>MKT-1-9831501734</v>
          </cell>
        </row>
        <row r="635">
          <cell r="A635" t="str">
            <v>Oi Total Fixo + Banda Larga 30.3394Template de desconto FLAT bundle - Fixo - Varejo - Ganho Tributário Cross</v>
          </cell>
          <cell r="B635" t="str">
            <v>Oi Total Fixo + Banda Larga 3</v>
          </cell>
          <cell r="C635" t="str">
            <v>Template de desconto FLAT bundle - Fixo - Varejo - Ganho Tributário Cross</v>
          </cell>
          <cell r="D635">
            <v>0.33939999999999998</v>
          </cell>
          <cell r="E635" t="str">
            <v>MKT-1-9831543941</v>
          </cell>
        </row>
        <row r="636">
          <cell r="A636" t="str">
            <v>Oi Total Fixo + Banda Larga 10.3394Template de desconto FLAT bundle - Fixo - Varejo - Ganho Tributário Cross</v>
          </cell>
          <cell r="B636" t="str">
            <v>Oi Total Fixo + Banda Larga 1</v>
          </cell>
          <cell r="C636" t="str">
            <v>Template de desconto FLAT bundle - Fixo - Varejo - Ganho Tributário Cross</v>
          </cell>
          <cell r="D636">
            <v>0.33939999999999998</v>
          </cell>
          <cell r="E636" t="str">
            <v>MKT-1-9831556228</v>
          </cell>
        </row>
        <row r="637">
          <cell r="A637" t="str">
            <v>Oi Total Fixo + Banda Larga 20.3394Template de desconto FLAT bundle - Fixo - Varejo - Ganho Tributário Cross</v>
          </cell>
          <cell r="B637" t="str">
            <v>Oi Total Fixo + Banda Larga 2</v>
          </cell>
          <cell r="C637" t="str">
            <v>Template de desconto FLAT bundle - Fixo - Varejo - Ganho Tributário Cross</v>
          </cell>
          <cell r="D637">
            <v>0.33939999999999998</v>
          </cell>
          <cell r="E637" t="str">
            <v>MKT-1-9831556429</v>
          </cell>
        </row>
        <row r="638">
          <cell r="A638" t="str">
            <v>Oi Total Fixo + Banda Larga 30.5372Template de desconto FLAT bundle - Fixo - Varejo - Ganho Tributário Cross</v>
          </cell>
          <cell r="B638" t="str">
            <v>Oi Total Fixo + Banda Larga 3</v>
          </cell>
          <cell r="C638" t="str">
            <v>Template de desconto FLAT bundle - Fixo - Varejo - Ganho Tributário Cross</v>
          </cell>
          <cell r="D638">
            <v>0.53720000000000001</v>
          </cell>
          <cell r="E638" t="str">
            <v>MKT-1-9831557341</v>
          </cell>
        </row>
        <row r="639">
          <cell r="A639" t="str">
            <v>Oi Total Fixo + Banda Larga 10.5372Template de desconto FLAT bundle - Fixo - Varejo - Ganho Tributário Cross</v>
          </cell>
          <cell r="B639" t="str">
            <v>Oi Total Fixo + Banda Larga 1</v>
          </cell>
          <cell r="C639" t="str">
            <v>Template de desconto FLAT bundle - Fixo - Varejo - Ganho Tributário Cross</v>
          </cell>
          <cell r="D639">
            <v>0.53720000000000001</v>
          </cell>
          <cell r="E639" t="str">
            <v>MKT-1-9831557652</v>
          </cell>
        </row>
        <row r="640">
          <cell r="A640" t="str">
            <v>Oi Total Fixo + Banda Larga 20.5372Template de desconto FLAT bundle - Fixo - Varejo - Ganho Tributário Cross</v>
          </cell>
          <cell r="B640" t="str">
            <v>Oi Total Fixo + Banda Larga 2</v>
          </cell>
          <cell r="C640" t="str">
            <v>Template de desconto FLAT bundle - Fixo - Varejo - Ganho Tributário Cross</v>
          </cell>
          <cell r="D640">
            <v>0.53720000000000001</v>
          </cell>
          <cell r="E640" t="str">
            <v>MKT-1-9831563133</v>
          </cell>
        </row>
        <row r="641">
          <cell r="A641" t="str">
            <v>Oi Total Fixo + Banda Larga 30.4054Template de desconto FLAT bundle - Fixo - Varejo - Ganho Tributário Cross</v>
          </cell>
          <cell r="B641" t="str">
            <v>Oi Total Fixo + Banda Larga 3</v>
          </cell>
          <cell r="C641" t="str">
            <v>Template de desconto FLAT bundle - Fixo - Varejo - Ganho Tributário Cross</v>
          </cell>
          <cell r="D641">
            <v>0.40539999999999998</v>
          </cell>
          <cell r="E641" t="str">
            <v>MKT-1-9831563554</v>
          </cell>
        </row>
        <row r="642">
          <cell r="A642" t="str">
            <v>Oi Total Fixo + Banda Larga 10.4054Template de desconto FLAT bundle - Fixo - Varejo - Ganho Tributário Cross</v>
          </cell>
          <cell r="B642" t="str">
            <v>Oi Total Fixo + Banda Larga 1</v>
          </cell>
          <cell r="C642" t="str">
            <v>Template de desconto FLAT bundle - Fixo - Varejo - Ganho Tributário Cross</v>
          </cell>
          <cell r="D642">
            <v>0.40539999999999998</v>
          </cell>
          <cell r="E642" t="str">
            <v>MKT-1-9831572265</v>
          </cell>
        </row>
        <row r="643">
          <cell r="A643" t="str">
            <v>Oi Total Fixo + Banda Larga + TV 30.4054Template de desconto FLAT bundle - Fixo - Varejo - Ganho Tributário Cross</v>
          </cell>
          <cell r="B643" t="str">
            <v>Plano Oi Convergente High</v>
          </cell>
          <cell r="C643" t="str">
            <v>Template de desconto FLAT bundle - Fixo - Varejo - Ganho Tributário Cross</v>
          </cell>
          <cell r="D643">
            <v>0.40539999999999998</v>
          </cell>
          <cell r="E643" t="str">
            <v>MKT-1-9831556641</v>
          </cell>
        </row>
        <row r="644">
          <cell r="A644" t="str">
            <v>Oi Total Fixo + Banda Larga 20.4054Template de desconto FLAT bundle - Fixo - Varejo - Ganho Tributário Cross</v>
          </cell>
          <cell r="B644" t="str">
            <v>Oi Total Fixo + Banda Larga 2</v>
          </cell>
          <cell r="C644" t="str">
            <v>Template de desconto FLAT bundle - Fixo - Varejo - Ganho Tributário Cross</v>
          </cell>
          <cell r="D644">
            <v>0.40539999999999998</v>
          </cell>
          <cell r="E644" t="str">
            <v>MKT-1-9831586717</v>
          </cell>
        </row>
        <row r="645">
          <cell r="A645" t="str">
            <v>Oi Total Fixo + Banda Larga + TV 20.4054Template de desconto FLAT bundle - Fixo - Varejo - Ganho Tributário Cross</v>
          </cell>
          <cell r="B645" t="str">
            <v>Plano Oi Convergente Medium</v>
          </cell>
          <cell r="C645" t="str">
            <v>Template de desconto FLAT bundle - Fixo - Varejo - Ganho Tributário Cross</v>
          </cell>
          <cell r="D645">
            <v>0.40539999999999998</v>
          </cell>
          <cell r="E645" t="str">
            <v>MKT-1-9831556842</v>
          </cell>
        </row>
        <row r="646">
          <cell r="A646" t="str">
            <v>Oi Total Fixo + Banda Larga + TV 10.4054Template de desconto FLAT bundle - Fixo - Varejo - Ganho Tributário Cross</v>
          </cell>
          <cell r="B646" t="str">
            <v>Plano Oi Convergente Low</v>
          </cell>
          <cell r="C646" t="str">
            <v>Template de desconto FLAT bundle - Fixo - Varejo - Ganho Tributário Cross</v>
          </cell>
          <cell r="D646">
            <v>0.40539999999999998</v>
          </cell>
          <cell r="E646" t="str">
            <v>MKT-1-9831557043</v>
          </cell>
        </row>
        <row r="647">
          <cell r="A647" t="str">
            <v>Oi Total Fixo + Banda Larga + TV 30.5372Template de desconto FLAT bundle - Fixo - Varejo - Ganho Tributário Cross</v>
          </cell>
          <cell r="B647" t="str">
            <v>Plano Oi Convergente High</v>
          </cell>
          <cell r="C647" t="str">
            <v>Template de desconto FLAT bundle - Fixo - Varejo - Ganho Tributário Cross</v>
          </cell>
          <cell r="D647">
            <v>0.53720000000000001</v>
          </cell>
          <cell r="E647" t="str">
            <v>MKT-1-9831604244</v>
          </cell>
        </row>
        <row r="648">
          <cell r="A648" t="str">
            <v>Oi Total Fixo + Banda Larga 30.2735Template de desconto FLAT bundle - Fixo - Varejo - Ganho Tributário Cross</v>
          </cell>
          <cell r="B648" t="str">
            <v>Oi Total Fixo + Banda Larga 3</v>
          </cell>
          <cell r="C648" t="str">
            <v>Template de desconto FLAT bundle - Fixo - Varejo - Ganho Tributário Cross</v>
          </cell>
          <cell r="D648">
            <v>0.27350000000000002</v>
          </cell>
          <cell r="E648" t="str">
            <v>MKT-1-9831586968</v>
          </cell>
        </row>
        <row r="649">
          <cell r="A649" t="str">
            <v>Oi Total Fixo + Banda Larga + TV 20.5372Template de desconto FLAT bundle - Fixo - Varejo - Ganho Tributário Cross</v>
          </cell>
          <cell r="B649" t="str">
            <v>Plano Oi Convergente Medium</v>
          </cell>
          <cell r="C649" t="str">
            <v>Template de desconto FLAT bundle - Fixo - Varejo - Ganho Tributário Cross</v>
          </cell>
          <cell r="D649">
            <v>0.53720000000000001</v>
          </cell>
          <cell r="E649" t="str">
            <v>MKT-1-9831604445</v>
          </cell>
        </row>
        <row r="650">
          <cell r="A650" t="str">
            <v>Oi Total Fixo + Banda Larga + TV 10.5372Template de desconto FLAT bundle - Fixo - Varejo - Ganho Tributário Cross</v>
          </cell>
          <cell r="B650" t="str">
            <v>Plano Oi Convergente Low</v>
          </cell>
          <cell r="C650" t="str">
            <v>Template de desconto FLAT bundle - Fixo - Varejo - Ganho Tributário Cross</v>
          </cell>
          <cell r="D650">
            <v>0.53720000000000001</v>
          </cell>
          <cell r="E650" t="str">
            <v>MKT-1-9831604646</v>
          </cell>
        </row>
        <row r="651">
          <cell r="A651" t="str">
            <v>Oi Total Fixo + Banda Larga + TV 30.4713Template de desconto FLAT bundle - Fixo - Varejo - Ganho Tributário Cross</v>
          </cell>
          <cell r="B651" t="str">
            <v>Plano Oi Convergente High</v>
          </cell>
          <cell r="C651" t="str">
            <v>Template de desconto FLAT bundle - Fixo - Varejo - Ganho Tributário Cross</v>
          </cell>
          <cell r="D651">
            <v>0.47130000000000005</v>
          </cell>
          <cell r="E651" t="str">
            <v>MKT-1-9831604847</v>
          </cell>
        </row>
        <row r="652">
          <cell r="A652" t="str">
            <v>Oi Total Fixo + Banda Larga 10.2735Template de desconto FLAT bundle - Fixo - Varejo - Ganho Tributário Cross</v>
          </cell>
          <cell r="B652" t="str">
            <v>Oi Total Fixo + Banda Larga 1</v>
          </cell>
          <cell r="C652" t="str">
            <v>Template de desconto FLAT bundle - Fixo - Varejo - Ganho Tributário Cross</v>
          </cell>
          <cell r="D652">
            <v>0.27350000000000002</v>
          </cell>
          <cell r="E652" t="str">
            <v>MKT-1-9831606429</v>
          </cell>
        </row>
        <row r="653">
          <cell r="A653" t="str">
            <v>Oi Total Fixo + Banda Larga + TV 20.4713Template de desconto FLAT bundle - Fixo - Varejo - Ganho Tributário Cross</v>
          </cell>
          <cell r="B653" t="str">
            <v>Plano Oi Convergente Medium</v>
          </cell>
          <cell r="C653" t="str">
            <v>Template de desconto FLAT bundle - Fixo - Varejo - Ganho Tributário Cross</v>
          </cell>
          <cell r="D653">
            <v>0.47130000000000005</v>
          </cell>
          <cell r="E653" t="str">
            <v>MKT-1-9831605058</v>
          </cell>
        </row>
        <row r="654">
          <cell r="A654" t="str">
            <v>Oi Total Fixo + Banda Larga + TV 10.4713Template de desconto FLAT bundle - Fixo - Varejo - Ganho Tributário Cross</v>
          </cell>
          <cell r="B654" t="str">
            <v>Plano Oi Convergente Low</v>
          </cell>
          <cell r="C654" t="str">
            <v>Template de desconto FLAT bundle - Fixo - Varejo - Ganho Tributário Cross</v>
          </cell>
          <cell r="D654">
            <v>0.47130000000000005</v>
          </cell>
          <cell r="E654" t="str">
            <v>MKT-1-9831613259</v>
          </cell>
        </row>
        <row r="655">
          <cell r="A655" t="str">
            <v>Oi Total Fixo + Banda Larga + TV 30.6032Template de desconto FLAT bundle - Fixo - Varejo - Ganho Tributário Cross</v>
          </cell>
          <cell r="B655" t="str">
            <v>Plano Oi Convergente High</v>
          </cell>
          <cell r="C655" t="str">
            <v>Template de desconto FLAT bundle - Fixo - Varejo - Ganho Tributário Cross</v>
          </cell>
          <cell r="D655">
            <v>0.60319999999999996</v>
          </cell>
          <cell r="E655" t="str">
            <v>MKT-1-9831613460</v>
          </cell>
        </row>
        <row r="656">
          <cell r="A656" t="str">
            <v>Oi Total Fixo + Banda Larga + TV 20.6032Template de desconto FLAT bundle - Fixo - Varejo - Ganho Tributário Cross</v>
          </cell>
          <cell r="B656" t="str">
            <v>Plano Oi Convergente Medium</v>
          </cell>
          <cell r="C656" t="str">
            <v>Template de desconto FLAT bundle - Fixo - Varejo - Ganho Tributário Cross</v>
          </cell>
          <cell r="D656">
            <v>0.60319999999999996</v>
          </cell>
          <cell r="E656" t="str">
            <v>MKT-1-9831613661</v>
          </cell>
        </row>
        <row r="657">
          <cell r="A657" t="str">
            <v>Oi Total Fixo + Banda Larga 20.2735Template de desconto FLAT bundle - Fixo - Varejo - Ganho Tributário Cross</v>
          </cell>
          <cell r="B657" t="str">
            <v>Oi Total Fixo + Banda Larga 2</v>
          </cell>
          <cell r="C657" t="str">
            <v>Template de desconto FLAT bundle - Fixo - Varejo - Ganho Tributário Cross</v>
          </cell>
          <cell r="D657">
            <v>0.27350000000000002</v>
          </cell>
          <cell r="E657" t="str">
            <v>MKT-1-9831607010</v>
          </cell>
        </row>
        <row r="658">
          <cell r="A658" t="str">
            <v>Oi Total Fixo + Banda Larga + TV 10.6032Template de desconto FLAT bundle - Fixo - Varejo - Ganho Tributário Cross</v>
          </cell>
          <cell r="B658" t="str">
            <v>Plano Oi Convergente Low</v>
          </cell>
          <cell r="C658" t="str">
            <v>Template de desconto FLAT bundle - Fixo - Varejo - Ganho Tributário Cross</v>
          </cell>
          <cell r="D658">
            <v>0.60319999999999996</v>
          </cell>
          <cell r="E658" t="str">
            <v>MKT-1-9831613862</v>
          </cell>
        </row>
        <row r="659">
          <cell r="A659" t="str">
            <v>Oi Total Fixo + Banda Larga + TV 30.6691Template de desconto FLAT bundle - Fixo - Varejo - Ganho Tributário Cross</v>
          </cell>
          <cell r="B659" t="str">
            <v>Plano Oi Convergente High</v>
          </cell>
          <cell r="C659" t="str">
            <v>Template de desconto FLAT bundle - Fixo - Varejo - Ganho Tributário Cross</v>
          </cell>
          <cell r="D659">
            <v>0.66909999999999992</v>
          </cell>
          <cell r="E659" t="str">
            <v>MKT-1-9831614063</v>
          </cell>
        </row>
        <row r="660">
          <cell r="A660" t="str">
            <v>Oi Total Fixo +  TV 10.6691Template de desconto FLAT bundle - Fixo - Varejo - Ganho Tributário Cross</v>
          </cell>
          <cell r="B660" t="str">
            <v>Plano Oi Internet Total Low</v>
          </cell>
          <cell r="C660" t="str">
            <v>Template de desconto FLAT bundle - Fixo - Varejo - Ganho Tributário Cross</v>
          </cell>
          <cell r="D660">
            <v>0.66909999999999992</v>
          </cell>
          <cell r="E660" t="str">
            <v>MKT-1-9831619731</v>
          </cell>
        </row>
        <row r="661">
          <cell r="A661" t="str">
            <v>Oi Total Fixo + Banda Larga + TV 20.6691Template de desconto FLAT bundle - Fixo - Varejo - Ganho Tributário Cross</v>
          </cell>
          <cell r="B661" t="str">
            <v>Plano Oi Convergente Medium</v>
          </cell>
          <cell r="C661" t="str">
            <v>Template de desconto FLAT bundle - Fixo - Varejo - Ganho Tributário Cross</v>
          </cell>
          <cell r="D661">
            <v>0.66909999999999992</v>
          </cell>
          <cell r="E661" t="str">
            <v>MKT-1-9831630264</v>
          </cell>
        </row>
        <row r="662">
          <cell r="A662" t="str">
            <v>Oi Total Fixo + Banda Larga + TV 10.6691Template de desconto FLAT bundle - Fixo - Varejo - Ganho Tributário Cross</v>
          </cell>
          <cell r="B662" t="str">
            <v>Plano Oi Convergente Low</v>
          </cell>
          <cell r="C662" t="str">
            <v>Template de desconto FLAT bundle - Fixo - Varejo - Ganho Tributário Cross</v>
          </cell>
          <cell r="D662">
            <v>0.66909999999999992</v>
          </cell>
          <cell r="E662" t="str">
            <v>MKT-1-9831630465</v>
          </cell>
        </row>
        <row r="663">
          <cell r="A663" t="str">
            <v>Oi Total Fixo +  TV 30.4054Template de desconto FLAT bundle - Fixo - Varejo - Ganho Tributário Cross</v>
          </cell>
          <cell r="B663" t="str">
            <v>Plano Oi Internet Total High</v>
          </cell>
          <cell r="C663" t="str">
            <v>Template de desconto FLAT bundle - Fixo - Varejo - Ganho Tributário Cross</v>
          </cell>
          <cell r="D663">
            <v>0.40539999999999998</v>
          </cell>
          <cell r="E663" t="str">
            <v>MKT-1-9831630666</v>
          </cell>
        </row>
        <row r="664">
          <cell r="A664" t="str">
            <v>Oi Total Fixo +  TV 20.4054Template de desconto FLAT bundle - Fixo - Varejo - Ganho Tributário Cross</v>
          </cell>
          <cell r="B664" t="str">
            <v>Plano Oi Internet Total Medium</v>
          </cell>
          <cell r="C664" t="str">
            <v>Template de desconto FLAT bundle - Fixo - Varejo - Ganho Tributário Cross</v>
          </cell>
          <cell r="D664">
            <v>0.40539999999999998</v>
          </cell>
          <cell r="E664" t="str">
            <v>MKT-1-9831630867</v>
          </cell>
        </row>
        <row r="665">
          <cell r="A665" t="str">
            <v>Oi Total Fixo +  TV 10.4054Template de desconto FLAT bundle - Fixo - Varejo - Ganho Tributário Cross</v>
          </cell>
          <cell r="B665" t="str">
            <v>Plano Oi Internet Total Low</v>
          </cell>
          <cell r="C665" t="str">
            <v>Template de desconto FLAT bundle - Fixo - Varejo - Ganho Tributário Cross</v>
          </cell>
          <cell r="D665">
            <v>0.40539999999999998</v>
          </cell>
          <cell r="E665" t="str">
            <v>MKT-1-9831631068</v>
          </cell>
        </row>
        <row r="666">
          <cell r="A666" t="str">
            <v>Oi Total Fixo +  TV 30.5372Template de desconto FLAT bundle - Fixo - Varejo - Ganho Tributário Cross</v>
          </cell>
          <cell r="B666" t="str">
            <v>Plano Oi Internet Total High</v>
          </cell>
          <cell r="C666" t="str">
            <v>Template de desconto FLAT bundle - Fixo - Varejo - Ganho Tributário Cross</v>
          </cell>
          <cell r="D666">
            <v>0.53720000000000001</v>
          </cell>
          <cell r="E666" t="str">
            <v>MKT-1-9831645269</v>
          </cell>
        </row>
        <row r="667">
          <cell r="A667" t="str">
            <v>Oi Total Fixo +  TV 20.5372Template de desconto FLAT bundle - Fixo - Varejo - Ganho Tributário Cross</v>
          </cell>
          <cell r="B667" t="str">
            <v>Plano Oi Internet Total Medium</v>
          </cell>
          <cell r="C667" t="str">
            <v>Template de desconto FLAT bundle - Fixo - Varejo - Ganho Tributário Cross</v>
          </cell>
          <cell r="D667">
            <v>0.53720000000000001</v>
          </cell>
          <cell r="E667" t="str">
            <v>MKT-1-9831645470</v>
          </cell>
        </row>
        <row r="668">
          <cell r="A668" t="str">
            <v>Oi Total Fixo +  TV 10.5372Template de desconto FLAT bundle - Fixo - Varejo - Ganho Tributário Cross</v>
          </cell>
          <cell r="B668" t="str">
            <v>Plano Oi Internet Total Low</v>
          </cell>
          <cell r="C668" t="str">
            <v>Template de desconto FLAT bundle - Fixo - Varejo - Ganho Tributário Cross</v>
          </cell>
          <cell r="D668">
            <v>0.53720000000000001</v>
          </cell>
          <cell r="E668" t="str">
            <v>MKT-1-9831645671</v>
          </cell>
        </row>
        <row r="669">
          <cell r="A669" t="str">
            <v>Oi Total Fixo +  TV 30.4713Template de desconto FLAT bundle - Fixo - Varejo - Ganho Tributário Cross</v>
          </cell>
          <cell r="B669" t="str">
            <v>Plano Oi Internet Total High</v>
          </cell>
          <cell r="C669" t="str">
            <v>Template de desconto FLAT bundle - Fixo - Varejo - Ganho Tributário Cross</v>
          </cell>
          <cell r="D669">
            <v>0.47130000000000005</v>
          </cell>
          <cell r="E669" t="str">
            <v>MKT-1-9831645872</v>
          </cell>
        </row>
        <row r="670">
          <cell r="A670" t="str">
            <v>Oi Total Fixo +  TV 20.4713Template de desconto FLAT bundle - Fixo - Varejo - Ganho Tributário Cross</v>
          </cell>
          <cell r="B670" t="str">
            <v>Plano Oi Internet Total Medium</v>
          </cell>
          <cell r="C670" t="str">
            <v>Template de desconto FLAT bundle - Fixo - Varejo - Ganho Tributário Cross</v>
          </cell>
          <cell r="D670">
            <v>0.47130000000000005</v>
          </cell>
          <cell r="E670" t="str">
            <v>MKT-1-9831646073</v>
          </cell>
        </row>
        <row r="671">
          <cell r="A671" t="str">
            <v>Oi Total Fixo +  TV 10.4713Template de desconto FLAT bundle - Fixo - Varejo - Ganho Tributário Cross</v>
          </cell>
          <cell r="B671" t="str">
            <v>Plano Oi Internet Total Low</v>
          </cell>
          <cell r="C671" t="str">
            <v>Template de desconto FLAT bundle - Fixo - Varejo - Ganho Tributário Cross</v>
          </cell>
          <cell r="D671">
            <v>0.47130000000000005</v>
          </cell>
          <cell r="E671" t="str">
            <v>MKT-1-9831660274</v>
          </cell>
        </row>
        <row r="672">
          <cell r="A672" t="str">
            <v>Oi Total Fixo +  TV 20.6691Template de desconto FLAT bundle - Fixo - Varejo - Ganho Tributário Cross</v>
          </cell>
          <cell r="B672" t="str">
            <v>Plano Oi Internet Total Medium</v>
          </cell>
          <cell r="C672" t="str">
            <v>Template de desconto FLAT bundle - Fixo - Varejo - Ganho Tributário Cross</v>
          </cell>
          <cell r="D672">
            <v>0.66909999999999992</v>
          </cell>
          <cell r="E672" t="str">
            <v>MKT-1-9831631302</v>
          </cell>
        </row>
        <row r="673">
          <cell r="A673" t="str">
            <v>Oi Total Fixo +  TV 30.6032Template de desconto FLAT bundle - Fixo - Varejo - Ganho Tributário Cross</v>
          </cell>
          <cell r="B673" t="str">
            <v>Plano Oi Internet Total High</v>
          </cell>
          <cell r="C673" t="str">
            <v>Template de desconto FLAT bundle - Fixo - Varejo - Ganho Tributário Cross</v>
          </cell>
          <cell r="D673">
            <v>0.60319999999999996</v>
          </cell>
          <cell r="E673" t="str">
            <v>MKT-1-9831660475</v>
          </cell>
        </row>
        <row r="674">
          <cell r="A674" t="str">
            <v>Oi Total Fixo +  TV 20.6032Template de desconto FLAT bundle - Fixo - Varejo - Ganho Tributário Cross</v>
          </cell>
          <cell r="B674" t="str">
            <v>Plano Oi Internet Total Medium</v>
          </cell>
          <cell r="C674" t="str">
            <v>Template de desconto FLAT bundle - Fixo - Varejo - Ganho Tributário Cross</v>
          </cell>
          <cell r="D674">
            <v>0.60319999999999996</v>
          </cell>
          <cell r="E674" t="str">
            <v>MKT-1-9831660676</v>
          </cell>
        </row>
        <row r="675">
          <cell r="A675" t="str">
            <v>Oi Total Fixo +  TV 10.6032Template de desconto FLAT bundle - Fixo - Varejo - Ganho Tributário Cross</v>
          </cell>
          <cell r="B675" t="str">
            <v>Plano Oi Internet Total Low</v>
          </cell>
          <cell r="C675" t="str">
            <v>Template de desconto FLAT bundle - Fixo - Varejo - Ganho Tributário Cross</v>
          </cell>
          <cell r="D675">
            <v>0.60319999999999996</v>
          </cell>
          <cell r="E675" t="str">
            <v>MKT-1-9831660877</v>
          </cell>
        </row>
        <row r="676">
          <cell r="A676" t="str">
            <v>Oi Total Fixo +  TV 30.6691Template de desconto FLAT bundle - Fixo - Varejo - Ganho Tributário Cross</v>
          </cell>
          <cell r="B676" t="str">
            <v>Plano Oi Internet Total High</v>
          </cell>
          <cell r="C676" t="str">
            <v>Template de desconto FLAT bundle - Fixo - Varejo - Ganho Tributário Cross</v>
          </cell>
          <cell r="D676">
            <v>0.66909999999999992</v>
          </cell>
          <cell r="E676" t="str">
            <v>MKT-1-9831649868</v>
          </cell>
        </row>
        <row r="677">
          <cell r="A677" t="str">
            <v>Oi Total Fixo + Banda Larga 20.6446Template de desconto FLAT bundle - Velox XDSL - Varejo</v>
          </cell>
          <cell r="B677" t="str">
            <v>Oi Total Fixo + Banda Larga 2</v>
          </cell>
          <cell r="C677" t="str">
            <v>Template de desconto FLAT bundle - Velox XDSL - Varejo</v>
          </cell>
          <cell r="D677">
            <v>0.64459999999999995</v>
          </cell>
          <cell r="E677" t="str">
            <v>MKT-1-9831894722</v>
          </cell>
        </row>
        <row r="678">
          <cell r="A678" t="str">
            <v>Oi Total Fixo + Banda Larga 10.6446Template de desconto FLAT bundle - Velox XDSL - Varejo</v>
          </cell>
          <cell r="B678" t="str">
            <v>Oi Total Fixo + Banda Larga 1</v>
          </cell>
          <cell r="C678" t="str">
            <v>Template de desconto FLAT bundle - Velox XDSL - Varejo</v>
          </cell>
          <cell r="D678">
            <v>0.64459999999999995</v>
          </cell>
          <cell r="E678" t="str">
            <v>MKT-1-9831894419</v>
          </cell>
        </row>
        <row r="679">
          <cell r="A679" t="str">
            <v>Oi Total Fixo + Banda Larga 30.5259Template de desconto FLAT bundle - Velox XDSL - Varejo</v>
          </cell>
          <cell r="B679" t="str">
            <v>Oi Total Fixo + Banda Larga 3</v>
          </cell>
          <cell r="C679" t="str">
            <v>Template de desconto FLAT bundle - Velox XDSL - Varejo</v>
          </cell>
          <cell r="D679">
            <v>0.52590000000000003</v>
          </cell>
          <cell r="E679" t="str">
            <v>MKT-1-9831894196</v>
          </cell>
        </row>
        <row r="680">
          <cell r="A680" t="str">
            <v>Oi Total Fixo + Banda Larga 30.6446Template de desconto FLAT bundle - Velox XDSL - Varejo</v>
          </cell>
          <cell r="B680" t="str">
            <v>Oi Total Fixo + Banda Larga 3</v>
          </cell>
          <cell r="C680" t="str">
            <v>Template de desconto FLAT bundle - Velox XDSL - Varejo</v>
          </cell>
          <cell r="D680">
            <v>0.64459999999999995</v>
          </cell>
          <cell r="E680" t="str">
            <v>MKT-1-9831876006</v>
          </cell>
        </row>
        <row r="681">
          <cell r="A681" t="str">
            <v>Oi Total Fixo + Banda Larga 10.5734Template de desconto FLAT bundle - Velox XDSL - Varejo</v>
          </cell>
          <cell r="B681" t="str">
            <v>Oi Total Fixo + Banda Larga 1</v>
          </cell>
          <cell r="C681" t="str">
            <v>Template de desconto FLAT bundle - Velox XDSL - Varejo</v>
          </cell>
          <cell r="D681">
            <v>0.57340000000000002</v>
          </cell>
          <cell r="E681" t="str">
            <v>MKT-1-9831875903</v>
          </cell>
        </row>
        <row r="682">
          <cell r="A682" t="str">
            <v>Oi Total Fixo + Banda Larga 20.5734Template de desconto FLAT bundle - Velox XDSL - Varejo</v>
          </cell>
          <cell r="B682" t="str">
            <v>Oi Total Fixo + Banda Larga 2</v>
          </cell>
          <cell r="C682" t="str">
            <v>Template de desconto FLAT bundle - Velox XDSL - Varejo</v>
          </cell>
          <cell r="D682">
            <v>0.57340000000000002</v>
          </cell>
          <cell r="E682" t="str">
            <v>MKT-1-9831875810</v>
          </cell>
        </row>
        <row r="683">
          <cell r="A683" t="str">
            <v>Oi Total Fixo + Banda Larga 30.5734Template de desconto FLAT bundle - Velox XDSL - Varejo</v>
          </cell>
          <cell r="B683" t="str">
            <v>Oi Total Fixo + Banda Larga 3</v>
          </cell>
          <cell r="C683" t="str">
            <v>Template de desconto FLAT bundle - Velox XDSL - Varejo</v>
          </cell>
          <cell r="D683">
            <v>0.57340000000000002</v>
          </cell>
          <cell r="E683" t="str">
            <v>MKT-1-9831875537</v>
          </cell>
        </row>
        <row r="684">
          <cell r="A684" t="str">
            <v>Oi Total Fixo + Banda Larga 10.7156Template de desconto FLAT bundle - Velox XDSL - Varejo</v>
          </cell>
          <cell r="B684" t="str">
            <v>Oi Total Fixo + Banda Larga 1</v>
          </cell>
          <cell r="C684" t="str">
            <v>Template de desconto FLAT bundle - Velox XDSL - Varejo</v>
          </cell>
          <cell r="D684">
            <v>0.71560000000000001</v>
          </cell>
          <cell r="E684" t="str">
            <v>MKT-1-9831875444</v>
          </cell>
        </row>
        <row r="685">
          <cell r="A685" t="str">
            <v>Oi Total Fixo + Banda Larga 20.7156Template de desconto FLAT bundle - Velox XDSL - Varejo</v>
          </cell>
          <cell r="B685" t="str">
            <v>Oi Total Fixo + Banda Larga 2</v>
          </cell>
          <cell r="C685" t="str">
            <v>Template de desconto FLAT bundle - Velox XDSL - Varejo</v>
          </cell>
          <cell r="D685">
            <v>0.71560000000000001</v>
          </cell>
          <cell r="E685" t="str">
            <v>MKT-1-9831875351</v>
          </cell>
        </row>
        <row r="686">
          <cell r="A686" t="str">
            <v>Oi Total Fixo + Banda Larga 30.7156Template de desconto FLAT bundle - Velox XDSL - Varejo</v>
          </cell>
          <cell r="B686" t="str">
            <v>Oi Total Fixo + Banda Larga 3</v>
          </cell>
          <cell r="C686" t="str">
            <v>Template de desconto FLAT bundle - Velox XDSL - Varejo</v>
          </cell>
          <cell r="D686">
            <v>0.71560000000000001</v>
          </cell>
          <cell r="E686" t="str">
            <v>MKT-1-9831868250</v>
          </cell>
        </row>
        <row r="687">
          <cell r="A687" t="str">
            <v>Oi Total Fixo + Banda Larga 10.6681Template de desconto FLAT bundle - Velox XDSL - Varejo</v>
          </cell>
          <cell r="B687" t="str">
            <v>Oi Total Fixo + Banda Larga 1</v>
          </cell>
          <cell r="C687" t="str">
            <v>Template de desconto FLAT bundle - Velox XDSL - Varejo</v>
          </cell>
          <cell r="D687">
            <v>0.66810000000000003</v>
          </cell>
          <cell r="E687" t="str">
            <v>MKT-1-9831868157</v>
          </cell>
        </row>
        <row r="688">
          <cell r="A688" t="str">
            <v>Oi Total Fixo + Banda Larga 20.5259Template de desconto FLAT bundle - Velox XDSL - Varejo</v>
          </cell>
          <cell r="B688" t="str">
            <v>Oi Total Fixo + Banda Larga 2</v>
          </cell>
          <cell r="C688" t="str">
            <v>Template de desconto FLAT bundle - Velox XDSL - Varejo</v>
          </cell>
          <cell r="D688">
            <v>0.52590000000000003</v>
          </cell>
          <cell r="E688" t="str">
            <v>MKT-1-9831864093</v>
          </cell>
        </row>
        <row r="689">
          <cell r="A689" t="str">
            <v>Oi Total Fixo + Banda Larga 10.5259Template de desconto FLAT bundle - Velox XDSL - Varejo</v>
          </cell>
          <cell r="B689" t="str">
            <v>Oi Total Fixo + Banda Larga 1</v>
          </cell>
          <cell r="C689" t="str">
            <v>Template de desconto FLAT bundle - Velox XDSL - Varejo</v>
          </cell>
          <cell r="D689">
            <v>0.52590000000000003</v>
          </cell>
          <cell r="E689" t="str">
            <v>MKT-1-9831863930</v>
          </cell>
        </row>
        <row r="690">
          <cell r="A690" t="str">
            <v>Oi Total Fixo + Banda Larga 30.6051Template de desconto FLAT bundle - Velox XDSL - Varejo</v>
          </cell>
          <cell r="B690" t="str">
            <v>Oi Total Fixo + Banda Larga 3</v>
          </cell>
          <cell r="C690" t="str">
            <v>Template de desconto FLAT bundle - Velox XDSL - Varejo</v>
          </cell>
          <cell r="D690">
            <v>0.60509999999999997</v>
          </cell>
          <cell r="E690" t="str">
            <v>MKT-1-9831863787</v>
          </cell>
        </row>
        <row r="691">
          <cell r="A691" t="str">
            <v>Oi Total Fixo + Banda Larga 20.6051Template de desconto FLAT bundle - Velox XDSL - Varejo</v>
          </cell>
          <cell r="B691" t="str">
            <v>Oi Total Fixo + Banda Larga 2</v>
          </cell>
          <cell r="C691" t="str">
            <v>Template de desconto FLAT bundle - Velox XDSL - Varejo</v>
          </cell>
          <cell r="D691">
            <v>0.60509999999999997</v>
          </cell>
          <cell r="E691" t="str">
            <v>MKT-1-9831863674</v>
          </cell>
        </row>
        <row r="692">
          <cell r="A692" t="str">
            <v>Oi Total Fixo + Banda Larga 10.6051Template de desconto FLAT bundle - Velox XDSL - Varejo</v>
          </cell>
          <cell r="B692" t="str">
            <v>Oi Total Fixo + Banda Larga 1</v>
          </cell>
          <cell r="C692" t="str">
            <v>Template de desconto FLAT bundle - Velox XDSL - Varejo</v>
          </cell>
          <cell r="D692">
            <v>0.60509999999999997</v>
          </cell>
          <cell r="E692" t="str">
            <v>MKT-1-9831863581</v>
          </cell>
        </row>
        <row r="693">
          <cell r="A693" t="str">
            <v>Oi Total Fixo + Banda Larga 20.6681Template de desconto FLAT bundle - Velox XDSL - Varejo</v>
          </cell>
          <cell r="B693" t="str">
            <v>Oi Total Fixo + Banda Larga 2</v>
          </cell>
          <cell r="C693" t="str">
            <v>Template de desconto FLAT bundle - Velox XDSL - Varejo</v>
          </cell>
          <cell r="D693">
            <v>0.66810000000000003</v>
          </cell>
          <cell r="E693" t="str">
            <v>MKT-1-9831741064</v>
          </cell>
        </row>
        <row r="694">
          <cell r="A694" t="str">
            <v>Oi Total Fixo + Banda Larga 30.6681Template de desconto FLAT bundle - Velox XDSL - Varejo</v>
          </cell>
          <cell r="B694" t="str">
            <v>Oi Total Fixo + Banda Larga 3</v>
          </cell>
          <cell r="C694" t="str">
            <v>Template de desconto FLAT bundle - Velox XDSL - Varejo</v>
          </cell>
          <cell r="D694">
            <v>0.66810000000000003</v>
          </cell>
          <cell r="E694" t="str">
            <v>MKT-1-9831740971</v>
          </cell>
        </row>
        <row r="695">
          <cell r="A695" t="str">
            <v>Oi Total Fixo + Banda Larga 10.7867Template de desconto FLAT bundle - Velox XDSL - Varejo</v>
          </cell>
          <cell r="B695" t="str">
            <v>Oi Total Fixo + Banda Larga 1</v>
          </cell>
          <cell r="C695" t="str">
            <v>Template de desconto FLAT bundle - Velox XDSL - Varejo</v>
          </cell>
          <cell r="D695">
            <v>0.78670000000000007</v>
          </cell>
          <cell r="E695" t="str">
            <v>MKT-1-9831740878</v>
          </cell>
        </row>
        <row r="696">
          <cell r="A696" t="str">
            <v>Oi Total Fixo + Banda Larga 20.7867Template de desconto FLAT bundle - Velox XDSL - Varejo</v>
          </cell>
          <cell r="B696" t="str">
            <v>Oi Total Fixo + Banda Larga 2</v>
          </cell>
          <cell r="C696" t="str">
            <v>Template de desconto FLAT bundle - Velox XDSL - Varejo</v>
          </cell>
          <cell r="D696">
            <v>0.78670000000000007</v>
          </cell>
          <cell r="E696" t="str">
            <v>MKT-1-9831740785</v>
          </cell>
        </row>
        <row r="697">
          <cell r="A697" t="str">
            <v>Oi Total Fixo + Banda Larga 30.7867Template de desconto FLAT bundle - Velox XDSL - Varejo</v>
          </cell>
          <cell r="B697" t="str">
            <v>Oi Total Fixo + Banda Larga 3</v>
          </cell>
          <cell r="C697" t="str">
            <v>Template de desconto FLAT bundle - Velox XDSL - Varejo</v>
          </cell>
          <cell r="D697">
            <v>0.78670000000000007</v>
          </cell>
          <cell r="E697" t="str">
            <v>MKT-1-9831740692</v>
          </cell>
        </row>
        <row r="698">
          <cell r="A698" t="str">
            <v>Oi Total Fixo + Banda Larga 10.7511Template de desconto FLAT bundle - Velox XDSL - Varejo</v>
          </cell>
          <cell r="B698" t="str">
            <v>Oi Total Fixo + Banda Larga 1</v>
          </cell>
          <cell r="C698" t="str">
            <v>Template de desconto FLAT bundle - Velox XDSL - Varejo</v>
          </cell>
          <cell r="D698">
            <v>0.75109999999999999</v>
          </cell>
          <cell r="E698" t="str">
            <v>MKT-1-9831740599</v>
          </cell>
        </row>
        <row r="699">
          <cell r="A699" t="str">
            <v>Oi Total Fixo + Banda Larga 20.7511Template de desconto FLAT bundle - Velox XDSL - Varejo</v>
          </cell>
          <cell r="B699" t="str">
            <v>Oi Total Fixo + Banda Larga 2</v>
          </cell>
          <cell r="C699" t="str">
            <v>Template de desconto FLAT bundle - Velox XDSL - Varejo</v>
          </cell>
          <cell r="D699">
            <v>0.75109999999999999</v>
          </cell>
          <cell r="E699" t="str">
            <v>MKT-1-9831740506</v>
          </cell>
        </row>
        <row r="700">
          <cell r="A700" t="str">
            <v>Oi Total Fixo + Banda Larga 30.7511Template de desconto FLAT bundle - Velox XDSL - Varejo</v>
          </cell>
          <cell r="B700" t="str">
            <v>Oi Total Fixo + Banda Larga 3</v>
          </cell>
          <cell r="C700" t="str">
            <v>Template de desconto FLAT bundle - Velox XDSL - Varejo</v>
          </cell>
          <cell r="D700">
            <v>0.75109999999999999</v>
          </cell>
          <cell r="E700" t="str">
            <v>MKT-1-9831740403</v>
          </cell>
        </row>
        <row r="701">
          <cell r="A701" t="str">
            <v>Oi Total Fixo + Banda Larga 10.7155Template de desconto FLAT bundle - Velox XDSL - Varejo</v>
          </cell>
          <cell r="B701" t="str">
            <v>Oi Total Fixo + Banda Larga 1</v>
          </cell>
          <cell r="C701" t="str">
            <v>Template de desconto FLAT bundle - Velox XDSL - Varejo</v>
          </cell>
          <cell r="D701">
            <v>0.71550000000000002</v>
          </cell>
          <cell r="E701" t="str">
            <v>MKT-1-9831740310</v>
          </cell>
        </row>
        <row r="702">
          <cell r="A702" t="str">
            <v>Oi Total Fixo + Banda Larga 20.7155Template de desconto FLAT bundle - Velox XDSL - Varejo</v>
          </cell>
          <cell r="B702" t="str">
            <v>Oi Total Fixo + Banda Larga 2</v>
          </cell>
          <cell r="C702" t="str">
            <v>Template de desconto FLAT bundle - Velox XDSL - Varejo</v>
          </cell>
          <cell r="D702">
            <v>0.71550000000000002</v>
          </cell>
          <cell r="E702" t="str">
            <v>MKT-1-9831740217</v>
          </cell>
        </row>
        <row r="703">
          <cell r="A703" t="str">
            <v>Oi Total Fixo + Banda Larga 30.7155Template de desconto FLAT bundle - Velox XDSL - Varejo</v>
          </cell>
          <cell r="B703" t="str">
            <v>Oi Total Fixo + Banda Larga 3</v>
          </cell>
          <cell r="C703" t="str">
            <v>Template de desconto FLAT bundle - Velox XDSL - Varejo</v>
          </cell>
          <cell r="D703">
            <v>0.71550000000000002</v>
          </cell>
          <cell r="E703" t="str">
            <v>MKT-1-9831740124</v>
          </cell>
        </row>
        <row r="704">
          <cell r="A704" t="str">
            <v>Oi Total Fixo + Banda Larga + TV 10.64Template de desconto FLAT bundle - Velox XDSL - Varejo</v>
          </cell>
          <cell r="B704" t="str">
            <v>Plano Oi Convergente Low</v>
          </cell>
          <cell r="C704" t="str">
            <v>Template de desconto FLAT bundle - Velox XDSL - Varejo</v>
          </cell>
          <cell r="D704">
            <v>0.64</v>
          </cell>
          <cell r="E704" t="str">
            <v>MKT-1-9831720031</v>
          </cell>
        </row>
        <row r="705">
          <cell r="A705" t="str">
            <v>Oi Total Fixo + Banda Larga + TV 20.64Template de desconto FLAT bundle - Velox XDSL - Varejo</v>
          </cell>
          <cell r="B705" t="str">
            <v>Plano Oi Convergente Medium</v>
          </cell>
          <cell r="C705" t="str">
            <v>Template de desconto FLAT bundle - Velox XDSL - Varejo</v>
          </cell>
          <cell r="D705">
            <v>0.64</v>
          </cell>
          <cell r="E705" t="str">
            <v>MKT-1-9831719938</v>
          </cell>
        </row>
        <row r="706">
          <cell r="A706" t="str">
            <v>Oi Total Fixo + Banda Larga + TV 30.64Template de desconto FLAT bundle - Velox XDSL - Varejo</v>
          </cell>
          <cell r="B706" t="str">
            <v>Plano Oi Convergente High</v>
          </cell>
          <cell r="C706" t="str">
            <v>Template de desconto FLAT bundle - Velox XDSL - Varejo</v>
          </cell>
          <cell r="D706">
            <v>0.64</v>
          </cell>
          <cell r="E706" t="str">
            <v>MKT-1-9831719845</v>
          </cell>
        </row>
        <row r="707">
          <cell r="A707" t="str">
            <v>Oi Total Fixo + Banda Larga + TV 10.5368Template de desconto FLAT bundle - Velox XDSL - Varejo</v>
          </cell>
          <cell r="B707" t="str">
            <v>Plano Oi Convergente Low</v>
          </cell>
          <cell r="C707" t="str">
            <v>Template de desconto FLAT bundle - Velox XDSL - Varejo</v>
          </cell>
          <cell r="D707">
            <v>0.53679999999999994</v>
          </cell>
          <cell r="E707" t="str">
            <v>MKT-1-9831719752</v>
          </cell>
        </row>
        <row r="708">
          <cell r="A708" t="str">
            <v>Oi Total Fixo + Banda Larga + TV 10.6449Template de desconto FLAT bundle - Velox XDSL - Varejo</v>
          </cell>
          <cell r="B708" t="str">
            <v>Plano Oi Convergente Low</v>
          </cell>
          <cell r="C708" t="str">
            <v>Template de desconto FLAT bundle - Velox XDSL - Varejo</v>
          </cell>
          <cell r="D708">
            <v>0.64489999999999992</v>
          </cell>
          <cell r="E708" t="str">
            <v>MKT-1-9831719659</v>
          </cell>
        </row>
        <row r="709">
          <cell r="A709" t="str">
            <v>Oi Total Fixo + Banda Larga + TV 20.6449Template de desconto FLAT bundle - Velox XDSL - Varejo</v>
          </cell>
          <cell r="B709" t="str">
            <v>Plano Oi Convergente Medium</v>
          </cell>
          <cell r="C709" t="str">
            <v>Template de desconto FLAT bundle - Velox XDSL - Varejo</v>
          </cell>
          <cell r="D709">
            <v>0.64489999999999992</v>
          </cell>
          <cell r="E709" t="str">
            <v>MKT-1-9831719566</v>
          </cell>
        </row>
        <row r="710">
          <cell r="A710" t="str">
            <v>Oi Total Fixo + Banda Larga + TV 30.6449Template de desconto FLAT bundle - Velox XDSL - Varejo</v>
          </cell>
          <cell r="B710" t="str">
            <v>Plano Oi Convergente High</v>
          </cell>
          <cell r="C710" t="str">
            <v>Template de desconto FLAT bundle - Velox XDSL - Varejo</v>
          </cell>
          <cell r="D710">
            <v>0.64489999999999992</v>
          </cell>
          <cell r="E710" t="str">
            <v>MKT-1-9831719473</v>
          </cell>
        </row>
        <row r="711">
          <cell r="A711" t="str">
            <v>Oi Total Fixo + Banda Larga + TV 10.6448Template de desconto FLAT bundle - Velox XDSL - Varejo</v>
          </cell>
          <cell r="B711" t="str">
            <v>Plano Oi Convergente Low</v>
          </cell>
          <cell r="C711" t="str">
            <v>Template de desconto FLAT bundle - Velox XDSL - Varejo</v>
          </cell>
          <cell r="D711">
            <v>0.64480000000000004</v>
          </cell>
          <cell r="E711" t="str">
            <v>MKT-1-9831719380</v>
          </cell>
        </row>
        <row r="712">
          <cell r="A712" t="str">
            <v>Oi Total Fixo + Banda Larga + TV 20.6448Template de desconto FLAT bundle - Velox XDSL - Varejo</v>
          </cell>
          <cell r="B712" t="str">
            <v>Plano Oi Convergente Medium</v>
          </cell>
          <cell r="C712" t="str">
            <v>Template de desconto FLAT bundle - Velox XDSL - Varejo</v>
          </cell>
          <cell r="D712">
            <v>0.64480000000000004</v>
          </cell>
          <cell r="E712" t="str">
            <v>MKT-1-9831719287</v>
          </cell>
        </row>
        <row r="713">
          <cell r="A713" t="str">
            <v>Oi Total Fixo + Banda Larga + TV 30.6448Template de desconto FLAT bundle - Velox XDSL - Varejo</v>
          </cell>
          <cell r="B713" t="str">
            <v>Plano Oi Convergente High</v>
          </cell>
          <cell r="C713" t="str">
            <v>Template de desconto FLAT bundle - Velox XDSL - Varejo</v>
          </cell>
          <cell r="D713">
            <v>0.64480000000000004</v>
          </cell>
          <cell r="E713" t="str">
            <v>MKT-1-9831719194</v>
          </cell>
        </row>
        <row r="714">
          <cell r="A714" t="str">
            <v>Oi Total Fixo + Banda Larga + TV 10.6842Template de desconto FLAT bundle - Velox XDSL - Varejo</v>
          </cell>
          <cell r="B714" t="str">
            <v>Plano Oi Convergente Low</v>
          </cell>
          <cell r="C714" t="str">
            <v>Template de desconto FLAT bundle - Velox XDSL - Varejo</v>
          </cell>
          <cell r="D714">
            <v>0.68420000000000003</v>
          </cell>
          <cell r="E714" t="str">
            <v>MKT-1-9831719101</v>
          </cell>
        </row>
        <row r="715">
          <cell r="A715" t="str">
            <v>Oi Total Fixo + Banda Larga + TV 20.6842Template de desconto FLAT bundle - Velox XDSL - Varejo</v>
          </cell>
          <cell r="B715" t="str">
            <v>Plano Oi Convergente Medium</v>
          </cell>
          <cell r="C715" t="str">
            <v>Template de desconto FLAT bundle - Velox XDSL - Varejo</v>
          </cell>
          <cell r="D715">
            <v>0.68420000000000003</v>
          </cell>
          <cell r="E715" t="str">
            <v>MKT-1-9831688008</v>
          </cell>
        </row>
        <row r="716">
          <cell r="A716" t="str">
            <v>Oi Total Fixo + Banda Larga + TV 30.6842Template de desconto FLAT bundle - Velox XDSL - Varejo</v>
          </cell>
          <cell r="B716" t="str">
            <v>Plano Oi Convergente High</v>
          </cell>
          <cell r="C716" t="str">
            <v>Template de desconto FLAT bundle - Velox XDSL - Varejo</v>
          </cell>
          <cell r="D716">
            <v>0.68420000000000003</v>
          </cell>
          <cell r="E716" t="str">
            <v>MKT-1-9831687915</v>
          </cell>
        </row>
        <row r="717">
          <cell r="A717" t="str">
            <v>Oi Total Fixo + Banda Larga + TV 10.7158Template de desconto FLAT bundle - Velox XDSL - Varejo</v>
          </cell>
          <cell r="B717" t="str">
            <v>Plano Oi Convergente Low</v>
          </cell>
          <cell r="C717" t="str">
            <v>Template de desconto FLAT bundle - Velox XDSL - Varejo</v>
          </cell>
          <cell r="D717">
            <v>0.71579999999999999</v>
          </cell>
          <cell r="E717" t="str">
            <v>MKT-1-9831687822</v>
          </cell>
        </row>
        <row r="718">
          <cell r="A718" t="str">
            <v>Oi Total Fixo + Banda Larga + TV 20.7158Template de desconto FLAT bundle - Velox XDSL - Varejo</v>
          </cell>
          <cell r="B718" t="str">
            <v>Plano Oi Convergente Medium</v>
          </cell>
          <cell r="C718" t="str">
            <v>Template de desconto FLAT bundle - Velox XDSL - Varejo</v>
          </cell>
          <cell r="D718">
            <v>0.71579999999999999</v>
          </cell>
          <cell r="E718" t="str">
            <v>MKT-1-9831687729</v>
          </cell>
        </row>
        <row r="719">
          <cell r="A719" t="str">
            <v>Oi Total Fixo + Banda Larga + TV 30.7158Template de desconto FLAT bundle - Velox XDSL - Varejo</v>
          </cell>
          <cell r="B719" t="str">
            <v>Plano Oi Convergente High</v>
          </cell>
          <cell r="C719" t="str">
            <v>Template de desconto FLAT bundle - Velox XDSL - Varejo</v>
          </cell>
          <cell r="D719">
            <v>0.71579999999999999</v>
          </cell>
          <cell r="E719" t="str">
            <v>MKT-1-9831687636</v>
          </cell>
        </row>
        <row r="720">
          <cell r="A720" t="str">
            <v>Oi Total Fixo + Banda Larga + TV 10.7631Template de desconto FLAT bundle - Velox XDSL - Varejo</v>
          </cell>
          <cell r="B720" t="str">
            <v>Plano Oi Convergente Low</v>
          </cell>
          <cell r="C720" t="str">
            <v>Template de desconto FLAT bundle - Velox XDSL - Varejo</v>
          </cell>
          <cell r="D720">
            <v>0.7631</v>
          </cell>
          <cell r="E720" t="str">
            <v>MKT-1-9831687543</v>
          </cell>
        </row>
        <row r="721">
          <cell r="A721" t="str">
            <v>Oi Total Fixo + Banda Larga + TV 20.7631Template de desconto FLAT bundle - Velox XDSL - Varejo</v>
          </cell>
          <cell r="B721" t="str">
            <v>Plano Oi Convergente Medium</v>
          </cell>
          <cell r="C721" t="str">
            <v>Template de desconto FLAT bundle - Velox XDSL - Varejo</v>
          </cell>
          <cell r="D721">
            <v>0.7631</v>
          </cell>
          <cell r="E721" t="str">
            <v>MKT-1-9831687450</v>
          </cell>
        </row>
        <row r="722">
          <cell r="A722" t="str">
            <v>Oi Total Fixo + Banda Larga + TV 30.7631Template de desconto FLAT bundle - Velox XDSL - Varejo</v>
          </cell>
          <cell r="B722" t="str">
            <v>Plano Oi Convergente High</v>
          </cell>
          <cell r="C722" t="str">
            <v>Template de desconto FLAT bundle - Velox XDSL - Varejo</v>
          </cell>
          <cell r="D722">
            <v>0.7631</v>
          </cell>
          <cell r="E722" t="str">
            <v>MKT-1-9831687357</v>
          </cell>
        </row>
        <row r="723">
          <cell r="A723" t="str">
            <v>Oi Total Fixo + Banda Larga + TV 10.8223Template de desconto FLAT bundle - Velox XDSL - Varejo</v>
          </cell>
          <cell r="B723" t="str">
            <v>Plano Oi Convergente Low</v>
          </cell>
          <cell r="C723" t="str">
            <v>Template de desconto FLAT bundle - Velox XDSL - Varejo</v>
          </cell>
          <cell r="D723">
            <v>0.82230000000000003</v>
          </cell>
          <cell r="E723" t="str">
            <v>MKT-1-9831687264</v>
          </cell>
        </row>
        <row r="724">
          <cell r="A724" t="str">
            <v>Oi Total Fixo + Banda Larga + TV 20.8223Template de desconto FLAT bundle - Velox XDSL - Varejo</v>
          </cell>
          <cell r="B724" t="str">
            <v>Plano Oi Convergente Medium</v>
          </cell>
          <cell r="C724" t="str">
            <v>Template de desconto FLAT bundle - Velox XDSL - Varejo</v>
          </cell>
          <cell r="D724">
            <v>0.82230000000000003</v>
          </cell>
          <cell r="E724" t="str">
            <v>MKT-1-9831687171</v>
          </cell>
        </row>
        <row r="725">
          <cell r="A725" t="str">
            <v>Oi Total Fixo + Banda Larga 30.4667Template de desconto FLAT bundle - Velox XDSL - Varejo</v>
          </cell>
          <cell r="B725" t="str">
            <v>Oi Total Fixo + Banda Larga 3</v>
          </cell>
          <cell r="C725" t="str">
            <v>Template de desconto FLAT bundle - Velox XDSL - Varejo</v>
          </cell>
          <cell r="D725">
            <v>0.4667</v>
          </cell>
          <cell r="E725" t="str">
            <v>MKT-1-9831678577</v>
          </cell>
        </row>
        <row r="726">
          <cell r="A726" t="str">
            <v>Oi Total Fixo + Banda Larga + TV 30.8223Template de desconto FLAT bundle - Velox XDSL - Varejo</v>
          </cell>
          <cell r="B726" t="str">
            <v>Plano Oi Convergente High</v>
          </cell>
          <cell r="C726" t="str">
            <v>Template de desconto FLAT bundle - Velox XDSL - Varejo</v>
          </cell>
          <cell r="D726">
            <v>0.82230000000000003</v>
          </cell>
          <cell r="E726" t="str">
            <v>MKT-1-9831661078</v>
          </cell>
        </row>
        <row r="727">
          <cell r="A727" t="str">
            <v>Oi Total Fixo + Banda Larga 20.4667Template de desconto FLAT bundle - Velox XDSL - Varejo</v>
          </cell>
          <cell r="B727" t="str">
            <v>Oi Total Fixo + Banda Larga 2</v>
          </cell>
          <cell r="C727" t="str">
            <v>Template de desconto FLAT bundle - Velox XDSL - Varejo</v>
          </cell>
          <cell r="D727">
            <v>0.4667</v>
          </cell>
          <cell r="E727" t="str">
            <v>MKT-1-9831653844</v>
          </cell>
        </row>
        <row r="728">
          <cell r="A728" t="str">
            <v>Oi Total Fixo + Banda Larga 10.4667Template de desconto FLAT bundle - Velox XDSL - Varejo</v>
          </cell>
          <cell r="B728" t="str">
            <v>Oi Total Fixo + Banda Larga 1</v>
          </cell>
          <cell r="C728" t="str">
            <v>Template de desconto FLAT bundle - Velox XDSL - Varejo</v>
          </cell>
          <cell r="D728">
            <v>0.4667</v>
          </cell>
          <cell r="E728" t="str">
            <v>MKT-1-9831653681</v>
          </cell>
        </row>
        <row r="729">
          <cell r="A729" t="str">
            <v>Oi Total Fixo + Banda Larga 30.5557Template de desconto FLAT bundle - Velox XDSL - Varejo</v>
          </cell>
          <cell r="B729" t="str">
            <v>Oi Total Fixo + Banda Larga 3</v>
          </cell>
          <cell r="C729" t="str">
            <v>Template de desconto FLAT bundle - Velox XDSL - Varejo</v>
          </cell>
          <cell r="D729">
            <v>0.55569999999999997</v>
          </cell>
          <cell r="E729" t="str">
            <v>MKT-1-9831653248</v>
          </cell>
        </row>
        <row r="730">
          <cell r="A730" t="str">
            <v>Oi Total Fixo + Banda Larga 20.5557Template de desconto FLAT bundle - Velox XDSL - Varejo</v>
          </cell>
          <cell r="B730" t="str">
            <v>Oi Total Fixo + Banda Larga 2</v>
          </cell>
          <cell r="C730" t="str">
            <v>Template de desconto FLAT bundle - Velox XDSL - Varejo</v>
          </cell>
          <cell r="D730">
            <v>0.55569999999999997</v>
          </cell>
          <cell r="E730" t="str">
            <v>MKT-1-9831653155</v>
          </cell>
        </row>
        <row r="731">
          <cell r="A731" t="str">
            <v>Oi Total Fixo + Banda Larga 10.5557Template de desconto FLAT bundle - Velox XDSL - Varejo</v>
          </cell>
          <cell r="B731" t="str">
            <v>Oi Total Fixo + Banda Larga 1</v>
          </cell>
          <cell r="C731" t="str">
            <v>Template de desconto FLAT bundle - Velox XDSL - Varejo</v>
          </cell>
          <cell r="D731">
            <v>0.55569999999999997</v>
          </cell>
          <cell r="E731" t="str">
            <v>MKT-1-9831632000</v>
          </cell>
        </row>
        <row r="732">
          <cell r="A732" t="str">
            <v>Oi Total Fixo + Banda Larga 30.4413Template de desconto FLAT bundle - Velox XDSL - Varejo</v>
          </cell>
          <cell r="B732" t="str">
            <v>Oi Total Fixo + Banda Larga 3</v>
          </cell>
          <cell r="C732" t="str">
            <v>Template de desconto FLAT bundle - Velox XDSL - Varejo</v>
          </cell>
          <cell r="D732">
            <v>0.44130000000000003</v>
          </cell>
          <cell r="E732" t="str">
            <v>MKT-1-9831631597</v>
          </cell>
        </row>
        <row r="733">
          <cell r="A733" t="str">
            <v>Oi Total Fixo + Banda Larga 20.4413Template de desconto FLAT bundle - Velox XDSL - Varejo</v>
          </cell>
          <cell r="B733" t="str">
            <v>Oi Total Fixo + Banda Larga 2</v>
          </cell>
          <cell r="C733" t="str">
            <v>Template de desconto FLAT bundle - Velox XDSL - Varejo</v>
          </cell>
          <cell r="D733">
            <v>0.44130000000000003</v>
          </cell>
          <cell r="E733" t="str">
            <v>MKT-1-9831619844</v>
          </cell>
        </row>
        <row r="734">
          <cell r="A734" t="str">
            <v>Oi Total Fixo + Banda Larga 10.4413Template de desconto FLAT bundle - Velox XDSL - Varejo</v>
          </cell>
          <cell r="B734" t="str">
            <v>Oi Total Fixo + Banda Larga 1</v>
          </cell>
          <cell r="C734" t="str">
            <v>Template de desconto FLAT bundle - Velox XDSL - Varejo</v>
          </cell>
          <cell r="D734">
            <v>0.44130000000000003</v>
          </cell>
          <cell r="E734" t="str">
            <v>MKT-1-9831619681</v>
          </cell>
        </row>
        <row r="735">
          <cell r="A735" t="str">
            <v>Oi Total Fixo + Banda Larga 30.5431Template de desconto FLAT bundle - Velox XDSL - Varejo</v>
          </cell>
          <cell r="B735" t="str">
            <v>Oi Total Fixo + Banda Larga 3</v>
          </cell>
          <cell r="C735" t="str">
            <v>Template de desconto FLAT bundle - Velox XDSL - Varejo</v>
          </cell>
          <cell r="D735">
            <v>0.54310000000000003</v>
          </cell>
          <cell r="E735" t="str">
            <v>MKT-1-9831619118</v>
          </cell>
        </row>
        <row r="736">
          <cell r="A736" t="str">
            <v>Oi Total Fixo + Banda Larga 20.5431Template de desconto FLAT bundle - Velox XDSL - Varejo</v>
          </cell>
          <cell r="B736" t="str">
            <v>Oi Total Fixo + Banda Larga 2</v>
          </cell>
          <cell r="C736" t="str">
            <v>Template de desconto FLAT bundle - Velox XDSL - Varejo</v>
          </cell>
          <cell r="D736">
            <v>0.54310000000000003</v>
          </cell>
          <cell r="E736" t="str">
            <v>MKT-1-9831606755</v>
          </cell>
        </row>
        <row r="737">
          <cell r="A737" t="str">
            <v>Oi Total Fixo + Banda Larga 10.5431Template de desconto FLAT bundle - Velox XDSL - Varejo</v>
          </cell>
          <cell r="B737" t="str">
            <v>Oi Total Fixo + Banda Larga 1</v>
          </cell>
          <cell r="C737" t="str">
            <v>Template de desconto FLAT bundle - Velox XDSL - Varejo</v>
          </cell>
          <cell r="D737">
            <v>0.54310000000000003</v>
          </cell>
          <cell r="E737" t="str">
            <v>MKT-1-9831606582</v>
          </cell>
        </row>
        <row r="738">
          <cell r="A738" t="str">
            <v>Oi Total Fixo + Banda Larga 30.4337Template de desconto FLAT bundle - Velox XDSL - Varejo</v>
          </cell>
          <cell r="B738" t="str">
            <v>Oi Total Fixo + Banda Larga 3</v>
          </cell>
          <cell r="C738" t="str">
            <v>Template de desconto FLAT bundle - Velox XDSL - Varejo</v>
          </cell>
          <cell r="D738">
            <v>0.43369999999999997</v>
          </cell>
          <cell r="E738" t="str">
            <v>MKT-1-9831586659</v>
          </cell>
        </row>
        <row r="739">
          <cell r="A739" t="str">
            <v>Oi Total Fixo + Banda Larga 20.4337Template de desconto FLAT bundle - Velox XDSL - Varejo</v>
          </cell>
          <cell r="B739" t="str">
            <v>Oi Total Fixo + Banda Larga 2</v>
          </cell>
          <cell r="C739" t="str">
            <v>Template de desconto FLAT bundle - Velox XDSL - Varejo</v>
          </cell>
          <cell r="D739">
            <v>0.43369999999999997</v>
          </cell>
          <cell r="E739" t="str">
            <v>MKT-1-9831586226</v>
          </cell>
        </row>
        <row r="740">
          <cell r="A740" t="str">
            <v>Oi Total Fixo + Banda Larga 10.4337Template de desconto FLAT bundle - Velox XDSL - Varejo</v>
          </cell>
          <cell r="B740" t="str">
            <v>Oi Total Fixo + Banda Larga 1</v>
          </cell>
          <cell r="C740" t="str">
            <v>Template de desconto FLAT bundle - Velox XDSL - Varejo</v>
          </cell>
          <cell r="D740">
            <v>0.43369999999999997</v>
          </cell>
          <cell r="E740" t="str">
            <v>MKT-1-9831572993</v>
          </cell>
        </row>
        <row r="741">
          <cell r="A741" t="str">
            <v>Oi Total Fixo + Banda Larga 30.5368Template de desconto FLAT bundle - Velox XDSL - Varejo</v>
          </cell>
          <cell r="B741" t="str">
            <v>Oi Total Fixo + Banda Larga 3</v>
          </cell>
          <cell r="C741" t="str">
            <v>Template de desconto FLAT bundle - Velox XDSL - Varejo</v>
          </cell>
          <cell r="D741">
            <v>0.53679999999999994</v>
          </cell>
          <cell r="E741" t="str">
            <v>MKT-1-9831520000</v>
          </cell>
        </row>
        <row r="742">
          <cell r="A742" t="str">
            <v>Oi Total Fixo + Banda Larga 20.5368Template de desconto FLAT bundle - Velox XDSL - Varejo</v>
          </cell>
          <cell r="B742" t="str">
            <v>Oi Total Fixo + Banda Larga 2</v>
          </cell>
          <cell r="C742" t="str">
            <v>Template de desconto FLAT bundle - Velox XDSL - Varejo</v>
          </cell>
          <cell r="D742">
            <v>0.53679999999999994</v>
          </cell>
          <cell r="E742" t="str">
            <v>MKT-1-9831519377</v>
          </cell>
        </row>
        <row r="743">
          <cell r="A743" t="str">
            <v>Oi Total Fixo + Banda Larga 10.5368Template de desconto FLAT bundle - Velox XDSL - Varejo</v>
          </cell>
          <cell r="B743" t="str">
            <v>Oi Total Fixo + Banda Larga 1</v>
          </cell>
          <cell r="C743" t="str">
            <v>Template de desconto FLAT bundle - Velox XDSL - Varejo</v>
          </cell>
          <cell r="D743">
            <v>0.53679999999999994</v>
          </cell>
          <cell r="E743" t="str">
            <v>MKT-1-9831439634</v>
          </cell>
        </row>
        <row r="744">
          <cell r="A744" t="str">
            <v>Oi Total Fixo + Banda Larga + TV 20.1422Template de desconto percentual Bundle - Velox XDSL - Varejo</v>
          </cell>
          <cell r="B744" t="str">
            <v>Plano Oi Convergente Medium</v>
          </cell>
          <cell r="C744" t="str">
            <v>Template de desconto percentual Bundle - Velox XDSL - Varejo</v>
          </cell>
          <cell r="D744">
            <v>0.14219999999999999</v>
          </cell>
          <cell r="E744" t="str">
            <v>MKT-1-9832066441</v>
          </cell>
        </row>
        <row r="745">
          <cell r="A745" t="str">
            <v>Oi Total Fixo + Banda Larga + TV 30.1422Template de desconto percentual Bundle - Velox XDSL - Varejo</v>
          </cell>
          <cell r="B745" t="str">
            <v>Plano Oi Convergente High</v>
          </cell>
          <cell r="C745" t="str">
            <v>Template de desconto percentual Bundle - Velox XDSL - Varejo</v>
          </cell>
          <cell r="D745">
            <v>0.14219999999999999</v>
          </cell>
          <cell r="E745" t="str">
            <v>MKT-1-9832066535</v>
          </cell>
        </row>
        <row r="746">
          <cell r="A746" t="str">
            <v>Oi Total Fixo + Banda Larga + TV 20.1067Template de desconto percentual Bundle - Velox XDSL - Varejo</v>
          </cell>
          <cell r="B746" t="str">
            <v>Plano Oi Convergente Medium</v>
          </cell>
          <cell r="C746" t="str">
            <v>Template de desconto percentual Bundle - Velox XDSL - Varejo</v>
          </cell>
          <cell r="D746">
            <v>0.1067</v>
          </cell>
          <cell r="E746" t="str">
            <v>MKT-1-9832066629</v>
          </cell>
        </row>
        <row r="747">
          <cell r="A747" t="str">
            <v>Oi Total Fixo + Banda Larga + TV 30.1067Template de desconto percentual Bundle - Velox XDSL - Varejo</v>
          </cell>
          <cell r="B747" t="str">
            <v>Plano Oi Convergente High</v>
          </cell>
          <cell r="C747" t="str">
            <v>Template de desconto percentual Bundle - Velox XDSL - Varejo</v>
          </cell>
          <cell r="D747">
            <v>0.1067</v>
          </cell>
          <cell r="E747" t="str">
            <v>MKT-1-9832066763</v>
          </cell>
        </row>
        <row r="748">
          <cell r="A748" t="str">
            <v>Oi Total Fixo + Banda Larga + TV 30.5464Template de desconto FLAT bundle - Velox XDSL - Varejo</v>
          </cell>
          <cell r="B748" t="str">
            <v>Plano Oi Convergente High</v>
          </cell>
          <cell r="C748" t="str">
            <v>Template de desconto FLAT bundle - Velox XDSL - Varejo</v>
          </cell>
          <cell r="D748">
            <v>0.5464</v>
          </cell>
          <cell r="E748" t="str">
            <v>MKT-1-9832066857</v>
          </cell>
        </row>
        <row r="749">
          <cell r="A749" t="str">
            <v>Oi Total Fixo + Banda Larga + TV 30.5494Template de desconto FLAT bundle - Velox XDSL - Varejo</v>
          </cell>
          <cell r="B749" t="str">
            <v>Plano Oi Convergente High</v>
          </cell>
          <cell r="C749" t="str">
            <v>Template de desconto FLAT bundle - Velox XDSL - Varejo</v>
          </cell>
          <cell r="D749">
            <v>0.5494</v>
          </cell>
          <cell r="E749" t="str">
            <v>MKT-1-9833638881</v>
          </cell>
        </row>
        <row r="750">
          <cell r="A750" t="str">
            <v>Oi Total Fixo + Pós 50 + Banda Larga0.6448Template de desconto FLAT bundle - Velox XDSL - Varejo</v>
          </cell>
          <cell r="B750" t="str">
            <v>Plano Oi Completo XSmall</v>
          </cell>
          <cell r="C750" t="str">
            <v>Template de desconto FLAT bundle - Velox XDSL - Varejo</v>
          </cell>
          <cell r="D750">
            <v>0.64480000000000004</v>
          </cell>
          <cell r="E750" t="str">
            <v>MKT-1-9839428631</v>
          </cell>
        </row>
        <row r="751">
          <cell r="A751" t="str">
            <v>Oi Total Fixo + Pós 100 + Banda Larga0.6448Template de desconto FLAT bundle - Velox XDSL - Varejo</v>
          </cell>
          <cell r="B751" t="str">
            <v>Plano Oi Completo Small</v>
          </cell>
          <cell r="C751" t="str">
            <v>Template de desconto FLAT bundle - Velox XDSL - Varejo</v>
          </cell>
          <cell r="D751">
            <v>0.64480000000000004</v>
          </cell>
          <cell r="E751" t="str">
            <v>MKT-1-9839428724</v>
          </cell>
        </row>
        <row r="752">
          <cell r="A752" t="str">
            <v>Oi Total Fixo + Pós Conectado 500 + Banda Larga0.6448Template de desconto FLAT bundle - Velox XDSL - Varejo</v>
          </cell>
          <cell r="B752" t="str">
            <v>Plano Oi Completo 500</v>
          </cell>
          <cell r="C752" t="str">
            <v>Template de desconto FLAT bundle - Velox XDSL - Varejo</v>
          </cell>
          <cell r="D752">
            <v>0.64480000000000004</v>
          </cell>
          <cell r="E752" t="str">
            <v>MKT-1-9839428817</v>
          </cell>
        </row>
        <row r="753">
          <cell r="A753" t="str">
            <v>Oi Total Fixo + Pós Conectado 1.000 + Banda Larga0.6448Template de desconto FLAT bundle - Velox XDSL - Varejo</v>
          </cell>
          <cell r="B753" t="str">
            <v>Plano Oi Completo 1.000</v>
          </cell>
          <cell r="C753" t="str">
            <v>Template de desconto FLAT bundle - Velox XDSL - Varejo</v>
          </cell>
          <cell r="D753">
            <v>0.64480000000000004</v>
          </cell>
          <cell r="E753" t="str">
            <v>MKT-1-9839428910</v>
          </cell>
        </row>
        <row r="754">
          <cell r="A754" t="str">
            <v>Oi Total Fixo + Pós Conectado Mais + Banda Larga0.6448Template de desconto FLAT bundle - Velox XDSL - Varejo</v>
          </cell>
          <cell r="B754" t="str">
            <v>Plano Oi Completo Mais</v>
          </cell>
          <cell r="C754" t="str">
            <v>Template de desconto FLAT bundle - Velox XDSL - Varejo</v>
          </cell>
          <cell r="D754">
            <v>0.64480000000000004</v>
          </cell>
          <cell r="E754" t="str">
            <v>MKT-1-9839429003</v>
          </cell>
        </row>
        <row r="755">
          <cell r="A755" t="str">
            <v>Oi Total Fixo + Pós 50 + Banda Larga0.6842Template de desconto FLAT bundle - Velox XDSL - Varejo</v>
          </cell>
          <cell r="B755" t="str">
            <v>Plano Oi Completo XSmall</v>
          </cell>
          <cell r="C755" t="str">
            <v>Template de desconto FLAT bundle - Velox XDSL - Varejo</v>
          </cell>
          <cell r="D755">
            <v>0.68420000000000003</v>
          </cell>
          <cell r="E755" t="str">
            <v>MKT-1-9839429096</v>
          </cell>
        </row>
        <row r="756">
          <cell r="A756" t="str">
            <v>Oi Total Fixo + Pós 100 + Banda Larga0.6842Template de desconto FLAT bundle - Velox XDSL - Varejo</v>
          </cell>
          <cell r="B756" t="str">
            <v>Plano Oi Completo Small</v>
          </cell>
          <cell r="C756" t="str">
            <v>Template de desconto FLAT bundle - Velox XDSL - Varejo</v>
          </cell>
          <cell r="D756">
            <v>0.68420000000000003</v>
          </cell>
          <cell r="E756" t="str">
            <v>MKT-1-9839565189</v>
          </cell>
        </row>
        <row r="757">
          <cell r="A757" t="str">
            <v>Oi Total Fixo + Pós Conectado 500 + Banda Larga0.6842Template de desconto FLAT bundle - Velox XDSL - Varejo</v>
          </cell>
          <cell r="B757" t="str">
            <v>Plano Oi Completo 500</v>
          </cell>
          <cell r="C757" t="str">
            <v>Template de desconto FLAT bundle - Velox XDSL - Varejo</v>
          </cell>
          <cell r="D757">
            <v>0.68420000000000003</v>
          </cell>
          <cell r="E757" t="str">
            <v>MKT-1-9839565282</v>
          </cell>
        </row>
        <row r="758">
          <cell r="A758" t="str">
            <v>Oi Total Fixo + Pós Conectado 1.000 + Banda Larga0.6842Template de desconto FLAT bundle - Velox XDSL - Varejo</v>
          </cell>
          <cell r="B758" t="str">
            <v>Plano Oi Completo 1.000</v>
          </cell>
          <cell r="C758" t="str">
            <v>Template de desconto FLAT bundle - Velox XDSL - Varejo</v>
          </cell>
          <cell r="D758">
            <v>0.68420000000000003</v>
          </cell>
          <cell r="E758" t="str">
            <v>MKT-1-9839565375</v>
          </cell>
        </row>
        <row r="759">
          <cell r="A759" t="str">
            <v>Oi Total Fixo + Pós Conectado Mais + Banda Larga0.6842Template de desconto FLAT bundle - Velox XDSL - Varejo</v>
          </cell>
          <cell r="B759" t="str">
            <v>Plano Oi Completo Mais</v>
          </cell>
          <cell r="C759" t="str">
            <v>Template de desconto FLAT bundle - Velox XDSL - Varejo</v>
          </cell>
          <cell r="D759">
            <v>0.68420000000000003</v>
          </cell>
          <cell r="E759" t="str">
            <v>MKT-1-9839565468</v>
          </cell>
        </row>
        <row r="760">
          <cell r="A760" t="str">
            <v>Oi Total Fixo + Pós 100 + Banda Larga0.7158Template de desconto FLAT bundle - Velox XDSL - Varejo</v>
          </cell>
          <cell r="B760" t="str">
            <v>Plano Oi Completo Small</v>
          </cell>
          <cell r="C760" t="str">
            <v>Template de desconto FLAT bundle - Velox XDSL - Varejo</v>
          </cell>
          <cell r="D760">
            <v>0.71579999999999999</v>
          </cell>
          <cell r="E760" t="str">
            <v>MKT-1-9839565561</v>
          </cell>
        </row>
        <row r="761">
          <cell r="A761" t="str">
            <v>Oi Total Fixo + Pós Conectado 1.000 + Banda Larga0.7158Template de desconto FLAT bundle - Velox XDSL - Varejo</v>
          </cell>
          <cell r="B761" t="str">
            <v>Plano Oi Completo 1.000</v>
          </cell>
          <cell r="C761" t="str">
            <v>Template de desconto FLAT bundle - Velox XDSL - Varejo</v>
          </cell>
          <cell r="D761">
            <v>0.71579999999999999</v>
          </cell>
          <cell r="E761" t="str">
            <v>MKT-1-9839565654</v>
          </cell>
        </row>
        <row r="762">
          <cell r="A762" t="str">
            <v>Oi Total Fixo + Pós Conectado Mais + Banda Larga0.7158Template de desconto FLAT bundle - Velox XDSL - Varejo</v>
          </cell>
          <cell r="B762" t="str">
            <v>Plano Oi Completo Mais</v>
          </cell>
          <cell r="C762" t="str">
            <v>Template de desconto FLAT bundle - Velox XDSL - Varejo</v>
          </cell>
          <cell r="D762">
            <v>0.71579999999999999</v>
          </cell>
          <cell r="E762" t="str">
            <v>MKT-1-9839565747</v>
          </cell>
        </row>
        <row r="763">
          <cell r="A763" t="str">
            <v>Oi Total Fixo + Pós 100 + Banda Larga0.7631Template de desconto FLAT bundle - Velox XDSL - Varejo</v>
          </cell>
          <cell r="B763" t="str">
            <v>Plano Oi Completo Small</v>
          </cell>
          <cell r="C763" t="str">
            <v>Template de desconto FLAT bundle - Velox XDSL - Varejo</v>
          </cell>
          <cell r="D763">
            <v>0.7631</v>
          </cell>
          <cell r="E763" t="str">
            <v>MKT-1-9839565840</v>
          </cell>
        </row>
        <row r="764">
          <cell r="A764" t="str">
            <v>Oi Total Fixo + Pós Conectado 1.000 + Banda Larga0.7631Template de desconto FLAT bundle - Velox XDSL - Varejo</v>
          </cell>
          <cell r="B764" t="str">
            <v>Plano Oi Completo 1.000</v>
          </cell>
          <cell r="C764" t="str">
            <v>Template de desconto FLAT bundle - Velox XDSL - Varejo</v>
          </cell>
          <cell r="D764">
            <v>0.7631</v>
          </cell>
          <cell r="E764" t="str">
            <v>MKT-1-9839565933</v>
          </cell>
        </row>
        <row r="765">
          <cell r="A765" t="str">
            <v>Oi Total Fixo + Pós Conectado Mais + Banda Larga0.7631Template de desconto FLAT bundle - Velox XDSL - Varejo</v>
          </cell>
          <cell r="B765" t="str">
            <v>Plano Oi Completo Mais</v>
          </cell>
          <cell r="C765" t="str">
            <v>Template de desconto FLAT bundle - Velox XDSL - Varejo</v>
          </cell>
          <cell r="D765">
            <v>0.7631</v>
          </cell>
          <cell r="E765" t="str">
            <v>MKT-1-9839691526</v>
          </cell>
        </row>
        <row r="766">
          <cell r="A766" t="str">
            <v>Oi Total Fixo + Pós 100 + Banda Larga0.8223Template de desconto FLAT bundle - Velox XDSL - Varejo</v>
          </cell>
          <cell r="B766" t="str">
            <v>Plano Oi Completo Small</v>
          </cell>
          <cell r="C766" t="str">
            <v>Template de desconto FLAT bundle - Velox XDSL - Varejo</v>
          </cell>
          <cell r="D766">
            <v>0.82230000000000003</v>
          </cell>
          <cell r="E766" t="str">
            <v>MKT-1-9839691769</v>
          </cell>
        </row>
        <row r="767">
          <cell r="A767" t="str">
            <v>Oi Total Fixo + Pós Conectado 1.000 + Banda Larga0.8223Template de desconto FLAT bundle - Velox XDSL - Varejo</v>
          </cell>
          <cell r="B767" t="str">
            <v>Plano Oi Completo 1.000</v>
          </cell>
          <cell r="C767" t="str">
            <v>Template de desconto FLAT bundle - Velox XDSL - Varejo</v>
          </cell>
          <cell r="D767">
            <v>0.82230000000000003</v>
          </cell>
          <cell r="E767" t="str">
            <v>MKT-1-9839733312</v>
          </cell>
        </row>
        <row r="768">
          <cell r="A768" t="str">
            <v>Oi Total Fixo + Pós Conectado Mais + Banda Larga0.8223Template de desconto FLAT bundle - Velox XDSL - Varejo</v>
          </cell>
          <cell r="B768" t="str">
            <v>Plano Oi Completo Mais</v>
          </cell>
          <cell r="C768" t="str">
            <v>Template de desconto FLAT bundle - Velox XDSL - Varejo</v>
          </cell>
          <cell r="D768">
            <v>0.82230000000000003</v>
          </cell>
          <cell r="E768" t="str">
            <v>MKT-1-9839755935</v>
          </cell>
        </row>
        <row r="769">
          <cell r="A769" t="str">
            <v>Oi Total Fixo + Banda Larga + TV 10.3394Template de desconto FLAT bundle - Fixo - Varejo - Ganho Tributário Cross</v>
          </cell>
          <cell r="B769" t="str">
            <v>Plano Oi Convergente Low</v>
          </cell>
          <cell r="C769" t="str">
            <v>Template de desconto FLAT bundle - Fixo - Varejo - Ganho Tributário Cross</v>
          </cell>
          <cell r="D769">
            <v>0.33939999999999998</v>
          </cell>
          <cell r="E769" t="str">
            <v>MKT-1-9841671021</v>
          </cell>
        </row>
        <row r="770">
          <cell r="A770" t="str">
            <v>Oi Total Fixo + Banda Larga + TV 20.3394Template de desconto FLAT bundle - Fixo - Varejo - Ganho Tributário Cross</v>
          </cell>
          <cell r="B770" t="str">
            <v>Plano Oi Convergente Medium</v>
          </cell>
          <cell r="C770" t="str">
            <v>Template de desconto FLAT bundle - Fixo - Varejo - Ganho Tributário Cross</v>
          </cell>
          <cell r="D770">
            <v>0.33939999999999998</v>
          </cell>
          <cell r="E770" t="str">
            <v>MKT-1-9842096222</v>
          </cell>
        </row>
        <row r="771">
          <cell r="A771" t="str">
            <v>Oi Total Fixo + Banda Larga + TV 30.3394Template de desconto FLAT bundle - Fixo - Varejo - Ganho Tributário Cross</v>
          </cell>
          <cell r="B771" t="str">
            <v>Plano Oi Convergente High</v>
          </cell>
          <cell r="C771" t="str">
            <v>Template de desconto FLAT bundle - Fixo - Varejo - Ganho Tributário Cross</v>
          </cell>
          <cell r="D771">
            <v>0.33939999999999998</v>
          </cell>
          <cell r="E771" t="str">
            <v>MKT-1-9842096423</v>
          </cell>
        </row>
        <row r="772">
          <cell r="A772" t="str">
            <v>Oi Total Fixo + Banda Larga + TV 10.2735Template de desconto FLAT bundle - Fixo - Varejo - Ganho Tributário Cross</v>
          </cell>
          <cell r="B772" t="str">
            <v>Plano Oi Convergente Low</v>
          </cell>
          <cell r="C772" t="str">
            <v>Template de desconto FLAT bundle - Fixo - Varejo - Ganho Tributário Cross</v>
          </cell>
          <cell r="D772">
            <v>0.27350000000000002</v>
          </cell>
          <cell r="E772" t="str">
            <v>MKT-1-9842096624</v>
          </cell>
        </row>
        <row r="773">
          <cell r="A773" t="str">
            <v>Oi Total Fixo + Banda Larga + TV 20.2735Template de desconto FLAT bundle - Fixo - Varejo - Ganho Tributário Cross</v>
          </cell>
          <cell r="B773" t="str">
            <v>Plano Oi Convergente Medium</v>
          </cell>
          <cell r="C773" t="str">
            <v>Template de desconto FLAT bundle - Fixo - Varejo - Ganho Tributário Cross</v>
          </cell>
          <cell r="D773">
            <v>0.27350000000000002</v>
          </cell>
          <cell r="E773" t="str">
            <v>MKT-1-9842096825</v>
          </cell>
        </row>
        <row r="774">
          <cell r="A774" t="str">
            <v>Oi Total Fixo + Banda Larga + TV 30.2735Template de desconto FLAT bundle - Fixo - Varejo - Ganho Tributário Cross</v>
          </cell>
          <cell r="B774" t="str">
            <v>Plano Oi Convergente High</v>
          </cell>
          <cell r="C774" t="str">
            <v>Template de desconto FLAT bundle - Fixo - Varejo - Ganho Tributário Cross</v>
          </cell>
          <cell r="D774">
            <v>0.27350000000000002</v>
          </cell>
          <cell r="E774" t="str">
            <v>MKT-1-9842097026</v>
          </cell>
        </row>
        <row r="775">
          <cell r="A775" t="str">
            <v>Oi Total Fixo + Pós 800 + Banda Larga0.3394Template de desconto FLAT bundle - Fixo - Varejo - Ganho Tributário Cross</v>
          </cell>
          <cell r="B775" t="str">
            <v>Plano Oi Completo XLarge</v>
          </cell>
          <cell r="C775" t="str">
            <v>Template de desconto FLAT bundle - Fixo - Varejo - Ganho Tributário Cross</v>
          </cell>
          <cell r="D775">
            <v>0.33939999999999998</v>
          </cell>
          <cell r="E775" t="str">
            <v>MKT-1-9856472058</v>
          </cell>
        </row>
        <row r="776">
          <cell r="A776" t="str">
            <v>Oi Total Fixo + Pós Conectado 500 + Banda Larga0.4054Template de desconto FLAT bundle - Fixo - Varejo - Ganho Tributário Cross</v>
          </cell>
          <cell r="B776" t="str">
            <v>Plano Oi Completo 500</v>
          </cell>
          <cell r="C776" t="str">
            <v>Template de desconto FLAT bundle - Fixo - Varejo - Ganho Tributário Cross</v>
          </cell>
          <cell r="D776">
            <v>0.40539999999999998</v>
          </cell>
          <cell r="E776" t="str">
            <v>MKT-1-9856487259</v>
          </cell>
        </row>
        <row r="777">
          <cell r="A777" t="str">
            <v>Oi Total Fixo + Pós Conectado 1.000 + Banda Larga0.4054Template de desconto FLAT bundle - Fixo - Varejo - Ganho Tributário Cross</v>
          </cell>
          <cell r="B777" t="str">
            <v>Plano Oi Completo 1.000</v>
          </cell>
          <cell r="C777" t="str">
            <v>Template de desconto FLAT bundle - Fixo - Varejo - Ganho Tributário Cross</v>
          </cell>
          <cell r="D777">
            <v>0.40539999999999998</v>
          </cell>
          <cell r="E777" t="str">
            <v>MKT-1-9856487460</v>
          </cell>
        </row>
        <row r="778">
          <cell r="A778" t="str">
            <v>Oi Total Fixo + Pós Conectado Mais + Banda Larga0.4054Template de desconto FLAT bundle - Fixo - Varejo - Ganho Tributário Cross</v>
          </cell>
          <cell r="B778" t="str">
            <v>Plano Oi Completo Mais</v>
          </cell>
          <cell r="C778" t="str">
            <v>Template de desconto FLAT bundle - Fixo - Varejo - Ganho Tributário Cross</v>
          </cell>
          <cell r="D778">
            <v>0.40539999999999998</v>
          </cell>
          <cell r="E778" t="str">
            <v>MKT-1-9856487661</v>
          </cell>
        </row>
        <row r="779">
          <cell r="A779" t="str">
            <v>Oi Total Fixo + Pós 50 + Banda Larga0.4054Template de desconto FLAT bundle - Fixo - Varejo - Ganho Tributário Cross</v>
          </cell>
          <cell r="B779" t="str">
            <v>Plano Oi Completo XSmall</v>
          </cell>
          <cell r="C779" t="str">
            <v>Template de desconto FLAT bundle - Fixo - Varejo - Ganho Tributário Cross</v>
          </cell>
          <cell r="D779">
            <v>0.40539999999999998</v>
          </cell>
          <cell r="E779" t="str">
            <v>MKT-1-9856487862</v>
          </cell>
        </row>
        <row r="780">
          <cell r="A780" t="str">
            <v>Oi Total Fixo + Pós 100 + Banda Larga0.4054Template de desconto FLAT bundle - Fixo - Varejo - Ganho Tributário Cross</v>
          </cell>
          <cell r="B780" t="str">
            <v>Plano Oi Completo Small</v>
          </cell>
          <cell r="C780" t="str">
            <v>Template de desconto FLAT bundle - Fixo - Varejo - Ganho Tributário Cross</v>
          </cell>
          <cell r="D780">
            <v>0.40539999999999998</v>
          </cell>
          <cell r="E780" t="str">
            <v>MKT-1-9856488063</v>
          </cell>
        </row>
        <row r="781">
          <cell r="A781" t="str">
            <v>Oi Total Fixo + Pós 250 + Banda Larga0.4054Template de desconto FLAT bundle - Fixo - Varejo - Ganho Tributário Cross</v>
          </cell>
          <cell r="B781" t="str">
            <v>Plano Oi Completo Medium</v>
          </cell>
          <cell r="C781" t="str">
            <v>Template de desconto FLAT bundle - Fixo - Varejo - Ganho Tributário Cross</v>
          </cell>
          <cell r="D781">
            <v>0.40539999999999998</v>
          </cell>
          <cell r="E781" t="str">
            <v>MKT-1-9856501264</v>
          </cell>
        </row>
        <row r="782">
          <cell r="A782" t="str">
            <v>Oi Total Fixo + Pós 500 + Banda Larga0.4054Template de desconto FLAT bundle - Fixo - Varejo - Ganho Tributário Cross</v>
          </cell>
          <cell r="B782" t="str">
            <v>Plano Oi Completo Large</v>
          </cell>
          <cell r="C782" t="str">
            <v>Template de desconto FLAT bundle - Fixo - Varejo - Ganho Tributário Cross</v>
          </cell>
          <cell r="D782">
            <v>0.40539999999999998</v>
          </cell>
          <cell r="E782" t="str">
            <v>MKT-1-9856501465</v>
          </cell>
        </row>
        <row r="783">
          <cell r="A783" t="str">
            <v>Oi Total Fixo + Pós 800 + Banda Larga0.4054Template de desconto FLAT bundle - Fixo - Varejo - Ganho Tributário Cross</v>
          </cell>
          <cell r="B783" t="str">
            <v>Plano Oi Completo XLarge</v>
          </cell>
          <cell r="C783" t="str">
            <v>Template de desconto FLAT bundle - Fixo - Varejo - Ganho Tributário Cross</v>
          </cell>
          <cell r="D783">
            <v>0.40539999999999998</v>
          </cell>
          <cell r="E783" t="str">
            <v>MKT-1-9856501666</v>
          </cell>
        </row>
        <row r="784">
          <cell r="A784" t="str">
            <v>Oi Total Fixo + Pós Conectado 500 + Banda Larga0.3394Template de desconto FLAT bundle - Fixo - Varejo - Ganho Tributário Cross</v>
          </cell>
          <cell r="B784" t="str">
            <v>Plano Oi Completo 500</v>
          </cell>
          <cell r="C784" t="str">
            <v>Template de desconto FLAT bundle - Fixo - Varejo - Ganho Tributário Cross</v>
          </cell>
          <cell r="D784">
            <v>0.33939999999999998</v>
          </cell>
          <cell r="E784" t="str">
            <v>MKT-1-9854333601</v>
          </cell>
        </row>
        <row r="785">
          <cell r="A785" t="str">
            <v>Oi Total Fixo + Pós Conectado 1.000 + Banda Larga0.3394Template de desconto FLAT bundle - Fixo - Varejo - Ganho Tributário Cross</v>
          </cell>
          <cell r="B785" t="str">
            <v>Plano Oi Completo 1.000</v>
          </cell>
          <cell r="C785" t="str">
            <v>Template de desconto FLAT bundle - Fixo - Varejo - Ganho Tributário Cross</v>
          </cell>
          <cell r="D785">
            <v>0.33939999999999998</v>
          </cell>
          <cell r="E785" t="str">
            <v>MKT-1-9854333812</v>
          </cell>
        </row>
        <row r="786">
          <cell r="A786" t="str">
            <v>Oi Total Fixo + Pós Conectado Mais + Banda Larga0.3394Template de desconto FLAT bundle - Fixo - Varejo - Ganho Tributário Cross</v>
          </cell>
          <cell r="B786" t="str">
            <v>Plano Oi Completo Mais</v>
          </cell>
          <cell r="C786" t="str">
            <v>Template de desconto FLAT bundle - Fixo - Varejo - Ganho Tributário Cross</v>
          </cell>
          <cell r="D786">
            <v>0.33939999999999998</v>
          </cell>
          <cell r="E786" t="str">
            <v>MKT-1-9854334033</v>
          </cell>
        </row>
        <row r="787">
          <cell r="A787" t="str">
            <v>Oi Total Fixo + Pós 50 + Banda Larga0.3394Template de desconto FLAT bundle - Fixo - Varejo - Ganho Tributário Cross</v>
          </cell>
          <cell r="B787" t="str">
            <v>Plano Oi Completo XSmall</v>
          </cell>
          <cell r="C787" t="str">
            <v>Template de desconto FLAT bundle - Fixo - Varejo - Ganho Tributário Cross</v>
          </cell>
          <cell r="D787">
            <v>0.33939999999999998</v>
          </cell>
          <cell r="E787" t="str">
            <v>MKT-1-9856471244</v>
          </cell>
        </row>
        <row r="788">
          <cell r="A788" t="str">
            <v>Oi Total Fixo + Pós 100 + Banda Larga0.3394Template de desconto FLAT bundle - Fixo - Varejo - Ganho Tributário Cross</v>
          </cell>
          <cell r="B788" t="str">
            <v>Plano Oi Completo Small</v>
          </cell>
          <cell r="C788" t="str">
            <v>Template de desconto FLAT bundle - Fixo - Varejo - Ganho Tributário Cross</v>
          </cell>
          <cell r="D788">
            <v>0.33939999999999998</v>
          </cell>
          <cell r="E788" t="str">
            <v>MKT-1-9856471455</v>
          </cell>
        </row>
        <row r="789">
          <cell r="A789" t="str">
            <v>Oi Total Fixo + Pós 250 + Banda Larga0.3394Template de desconto FLAT bundle - Fixo - Varejo - Ganho Tributário Cross</v>
          </cell>
          <cell r="B789" t="str">
            <v>Plano Oi Completo Medium</v>
          </cell>
          <cell r="C789" t="str">
            <v>Template de desconto FLAT bundle - Fixo - Varejo - Ganho Tributário Cross</v>
          </cell>
          <cell r="D789">
            <v>0.33939999999999998</v>
          </cell>
          <cell r="E789" t="str">
            <v>MKT-1-9856471656</v>
          </cell>
        </row>
        <row r="790">
          <cell r="A790" t="str">
            <v>Oi Total Fixo + Pós 500 + Banda Larga0.3394Template de desconto FLAT bundle - Fixo - Varejo - Ganho Tributário Cross</v>
          </cell>
          <cell r="B790" t="str">
            <v>Plano Oi Completo Large</v>
          </cell>
          <cell r="C790" t="str">
            <v>Template de desconto FLAT bundle - Fixo - Varejo - Ganho Tributário Cross</v>
          </cell>
          <cell r="D790">
            <v>0.33939999999999998</v>
          </cell>
          <cell r="E790" t="str">
            <v>MKT-1-9856471857</v>
          </cell>
        </row>
        <row r="791">
          <cell r="A791" t="str">
            <v>Oi Total Fixo + Pós 250 + Banda Larga0.5368Template de desconto FLAT bundle - Velox XDSL - Varejo</v>
          </cell>
          <cell r="B791" t="str">
            <v>Plano Oi Completo Medium</v>
          </cell>
          <cell r="C791" t="str">
            <v>Template de desconto FLAT bundle - Velox XDSL - Varejo</v>
          </cell>
          <cell r="D791">
            <v>0.53679999999999994</v>
          </cell>
          <cell r="E791" t="str">
            <v>MKT-1-9863623421</v>
          </cell>
        </row>
        <row r="792">
          <cell r="A792" t="str">
            <v>Oi Total Fixo + Pós 250 + Banda Larga0.5431Template de desconto FLAT bundle - Velox XDSL - Varejo</v>
          </cell>
          <cell r="B792" t="str">
            <v>Plano Oi Completo Medium</v>
          </cell>
          <cell r="C792" t="str">
            <v>Template de desconto FLAT bundle - Velox XDSL - Varejo</v>
          </cell>
          <cell r="D792">
            <v>0.54310000000000003</v>
          </cell>
          <cell r="E792" t="str">
            <v>MKT-1-9863623514</v>
          </cell>
        </row>
        <row r="793">
          <cell r="A793" t="str">
            <v>Oi Total Fixo + Pós 250 + Banda Larga0.5557Template de desconto FLAT bundle - Velox XDSL - Varejo</v>
          </cell>
          <cell r="B793" t="str">
            <v>Plano Oi Completo Medium</v>
          </cell>
          <cell r="C793" t="str">
            <v>Template de desconto FLAT bundle - Velox XDSL - Varejo</v>
          </cell>
          <cell r="D793">
            <v>0.55569999999999997</v>
          </cell>
          <cell r="E793" t="str">
            <v>MKT-1-9863623607</v>
          </cell>
        </row>
        <row r="794">
          <cell r="A794" t="str">
            <v>Oi Total Fixo + Pós 250 + Banda Larga0.6051Template de desconto FLAT bundle - Velox XDSL - Varejo</v>
          </cell>
          <cell r="B794" t="str">
            <v>Plano Oi Completo Medium</v>
          </cell>
          <cell r="C794" t="str">
            <v>Template de desconto FLAT bundle - Velox XDSL - Varejo</v>
          </cell>
          <cell r="D794">
            <v>0.60509999999999997</v>
          </cell>
          <cell r="E794" t="str">
            <v>MKT-1-9863623710</v>
          </cell>
        </row>
        <row r="795">
          <cell r="A795" t="str">
            <v>Oi Total Fixo + Pós 250 + Banda Larga0.6446Template de desconto FLAT bundle - Velox XDSL - Varejo</v>
          </cell>
          <cell r="B795" t="str">
            <v>Plano Oi Completo Medium</v>
          </cell>
          <cell r="C795" t="str">
            <v>Template de desconto FLAT bundle - Velox XDSL - Varejo</v>
          </cell>
          <cell r="D795">
            <v>0.64459999999999995</v>
          </cell>
          <cell r="E795" t="str">
            <v>MKT-1-9863623803</v>
          </cell>
        </row>
        <row r="796">
          <cell r="A796" t="str">
            <v>Oi Total Fixo + Pós 250 + Banda Larga0.7156Template de desconto FLAT bundle - Velox XDSL - Varejo</v>
          </cell>
          <cell r="B796" t="str">
            <v>Plano Oi Completo Medium</v>
          </cell>
          <cell r="C796" t="str">
            <v>Template de desconto FLAT bundle - Velox XDSL - Varejo</v>
          </cell>
          <cell r="D796">
            <v>0.71560000000000001</v>
          </cell>
          <cell r="E796" t="str">
            <v>MKT-1-9863623896</v>
          </cell>
        </row>
        <row r="797">
          <cell r="A797" t="str">
            <v>Oi Total Fixo + Pós 250 + Banda Larga0.7867Template de desconto FLAT bundle - Velox XDSL - Varejo</v>
          </cell>
          <cell r="B797" t="str">
            <v>Plano Oi Completo Medium</v>
          </cell>
          <cell r="C797" t="str">
            <v>Template de desconto FLAT bundle - Velox XDSL - Varejo</v>
          </cell>
          <cell r="D797">
            <v>0.78670000000000007</v>
          </cell>
          <cell r="E797" t="str">
            <v>MKT-1-9863623989</v>
          </cell>
        </row>
        <row r="798">
          <cell r="A798" t="str">
            <v>Oi Total Fixo + Pós 500 + Banda Larga0.5368Template de desconto FLAT bundle - Velox XDSL - Varejo</v>
          </cell>
          <cell r="B798" t="str">
            <v>Plano Oi Completo Large</v>
          </cell>
          <cell r="C798" t="str">
            <v>Template de desconto FLAT bundle - Velox XDSL - Varejo</v>
          </cell>
          <cell r="D798">
            <v>0.53679999999999994</v>
          </cell>
          <cell r="E798" t="str">
            <v>MKT-1-9863624082</v>
          </cell>
        </row>
        <row r="799">
          <cell r="A799" t="str">
            <v>Oi Total Fixo + Pós 500 + Banda Larga0.5431Template de desconto FLAT bundle - Velox XDSL - Varejo</v>
          </cell>
          <cell r="B799" t="str">
            <v>Plano Oi Completo Large</v>
          </cell>
          <cell r="C799" t="str">
            <v>Template de desconto FLAT bundle - Velox XDSL - Varejo</v>
          </cell>
          <cell r="D799">
            <v>0.54310000000000003</v>
          </cell>
          <cell r="E799" t="str">
            <v>MKT-1-9865126175</v>
          </cell>
        </row>
        <row r="800">
          <cell r="A800" t="str">
            <v>Oi Total Fixo + Pós 500 + Banda Larga0.5557Template de desconto FLAT bundle - Velox XDSL - Varejo</v>
          </cell>
          <cell r="B800" t="str">
            <v>Plano Oi Completo Large</v>
          </cell>
          <cell r="C800" t="str">
            <v>Template de desconto FLAT bundle - Velox XDSL - Varejo</v>
          </cell>
          <cell r="D800">
            <v>0.55569999999999997</v>
          </cell>
          <cell r="E800" t="str">
            <v>MKT-1-9865126268</v>
          </cell>
        </row>
        <row r="801">
          <cell r="A801" t="str">
            <v>Oi Total Fixo + Pós 500 + Banda Larga0.6051Template de desconto FLAT bundle - Velox XDSL - Varejo</v>
          </cell>
          <cell r="B801" t="str">
            <v>Plano Oi Completo Large</v>
          </cell>
          <cell r="C801" t="str">
            <v>Template de desconto FLAT bundle - Velox XDSL - Varejo</v>
          </cell>
          <cell r="D801">
            <v>0.60509999999999997</v>
          </cell>
          <cell r="E801" t="str">
            <v>MKT-1-9865126361</v>
          </cell>
        </row>
        <row r="802">
          <cell r="A802" t="str">
            <v>Oi Total Fixo + Pós 500 + Banda Larga0.6446Template de desconto FLAT bundle - Velox XDSL - Varejo</v>
          </cell>
          <cell r="B802" t="str">
            <v>Plano Oi Completo Large</v>
          </cell>
          <cell r="C802" t="str">
            <v>Template de desconto FLAT bundle - Velox XDSL - Varejo</v>
          </cell>
          <cell r="D802">
            <v>0.64459999999999995</v>
          </cell>
          <cell r="E802" t="str">
            <v>MKT-1-9865126454</v>
          </cell>
        </row>
        <row r="803">
          <cell r="A803" t="str">
            <v>Oi Total Fixo + Pós 500 + Banda Larga0.7156Template de desconto FLAT bundle - Velox XDSL - Varejo</v>
          </cell>
          <cell r="B803" t="str">
            <v>Plano Oi Completo Large</v>
          </cell>
          <cell r="C803" t="str">
            <v>Template de desconto FLAT bundle - Velox XDSL - Varejo</v>
          </cell>
          <cell r="D803">
            <v>0.71560000000000001</v>
          </cell>
          <cell r="E803" t="str">
            <v>MKT-1-9865126547</v>
          </cell>
        </row>
        <row r="804">
          <cell r="A804" t="str">
            <v>Oi Total Fixo + Pós 500 + Banda Larga0.7867Template de desconto FLAT bundle - Velox XDSL - Varejo</v>
          </cell>
          <cell r="B804" t="str">
            <v>Plano Oi Completo Large</v>
          </cell>
          <cell r="C804" t="str">
            <v>Template de desconto FLAT bundle - Velox XDSL - Varejo</v>
          </cell>
          <cell r="D804">
            <v>0.78670000000000007</v>
          </cell>
          <cell r="E804" t="str">
            <v>MKT-1-9865126640</v>
          </cell>
        </row>
        <row r="805">
          <cell r="A805" t="str">
            <v>Oi Total Fixo + Pós 800 + Banda Larga0.5368Template de desconto FLAT bundle - Velox XDSL - Varejo</v>
          </cell>
          <cell r="B805" t="str">
            <v>Plano Oi Completo XLarge</v>
          </cell>
          <cell r="C805" t="str">
            <v>Template de desconto FLAT bundle - Velox XDSL - Varejo</v>
          </cell>
          <cell r="D805">
            <v>0.53679999999999994</v>
          </cell>
          <cell r="E805" t="str">
            <v>MKT-1-9865126733</v>
          </cell>
        </row>
        <row r="806">
          <cell r="A806" t="str">
            <v>Oi Total Fixo + Pós 800 + Banda Larga0.5431Template de desconto FLAT bundle - Velox XDSL - Varejo</v>
          </cell>
          <cell r="B806" t="str">
            <v>Plano Oi Completo XLarge</v>
          </cell>
          <cell r="C806" t="str">
            <v>Template de desconto FLAT bundle - Velox XDSL - Varejo</v>
          </cell>
          <cell r="D806">
            <v>0.54310000000000003</v>
          </cell>
          <cell r="E806" t="str">
            <v>MKT-1-9865126826</v>
          </cell>
        </row>
        <row r="807">
          <cell r="A807" t="str">
            <v>Oi Total Fixo + Pós 800 + Banda Larga0.5557Template de desconto FLAT bundle - Velox XDSL - Varejo</v>
          </cell>
          <cell r="B807" t="str">
            <v>Plano Oi Completo XLarge</v>
          </cell>
          <cell r="C807" t="str">
            <v>Template de desconto FLAT bundle - Velox XDSL - Varejo</v>
          </cell>
          <cell r="D807">
            <v>0.55569999999999997</v>
          </cell>
          <cell r="E807" t="str">
            <v>MKT-1-9865126919</v>
          </cell>
        </row>
        <row r="808">
          <cell r="A808" t="str">
            <v>Oi Total Fixo + Pós 800 + Banda Larga0.6446Template de desconto FLAT bundle - Velox XDSL - Varejo</v>
          </cell>
          <cell r="B808" t="str">
            <v>Plano Oi Completo XLarge</v>
          </cell>
          <cell r="C808" t="str">
            <v>Template de desconto FLAT bundle - Velox XDSL - Varejo</v>
          </cell>
          <cell r="D808">
            <v>0.64459999999999995</v>
          </cell>
          <cell r="E808" t="str">
            <v>MKT-1-9865191105</v>
          </cell>
        </row>
        <row r="809">
          <cell r="A809" t="str">
            <v>Oi Total Fixo + Pós 800 + Banda Larga0.7156Template de desconto FLAT bundle - Velox XDSL - Varejo</v>
          </cell>
          <cell r="B809" t="str">
            <v>Plano Oi Completo XLarge</v>
          </cell>
          <cell r="C809" t="str">
            <v>Template de desconto FLAT bundle - Velox XDSL - Varejo</v>
          </cell>
          <cell r="D809">
            <v>0.71560000000000001</v>
          </cell>
          <cell r="E809" t="str">
            <v>MKT-1-9865191198</v>
          </cell>
        </row>
        <row r="810">
          <cell r="A810" t="str">
            <v>Oi Total Fixo + Pós 800 + Banda Larga0.7867Template de desconto FLAT bundle - Velox XDSL - Varejo</v>
          </cell>
          <cell r="B810" t="str">
            <v>Plano Oi Completo XLarge</v>
          </cell>
          <cell r="C810" t="str">
            <v>Template de desconto FLAT bundle - Velox XDSL - Varejo</v>
          </cell>
          <cell r="D810">
            <v>0.78670000000000007</v>
          </cell>
          <cell r="E810" t="str">
            <v>MKT-1-9865191291</v>
          </cell>
        </row>
        <row r="811">
          <cell r="A811" t="str">
            <v>Oi Total Fixo + Pós 800 + Banda Larga0.7511Template de desconto FLAT bundle - Velox XDSL - Varejo</v>
          </cell>
          <cell r="B811" t="str">
            <v>Plano Oi Completo XLarge</v>
          </cell>
          <cell r="C811" t="str">
            <v>Template de desconto FLAT bundle - Velox XDSL - Varejo</v>
          </cell>
          <cell r="D811">
            <v>0.75109999999999999</v>
          </cell>
          <cell r="E811" t="str">
            <v>MKT-1-9865191384</v>
          </cell>
        </row>
        <row r="812">
          <cell r="A812" t="str">
            <v>Oi Total Fixo + Pós 800 + Banda Larga0.6051Template de desconto FLAT bundle - Velox XDSL - Varejo</v>
          </cell>
          <cell r="B812" t="str">
            <v>Plano Oi Completo XLarge</v>
          </cell>
          <cell r="C812" t="str">
            <v>Template de desconto FLAT bundle - Velox XDSL - Varejo</v>
          </cell>
          <cell r="D812">
            <v>0.60509999999999997</v>
          </cell>
          <cell r="E812" t="str">
            <v>MKT-1-9865694381</v>
          </cell>
        </row>
        <row r="813">
          <cell r="A813" t="str">
            <v>Oi Total Fixo + Pós 50 + Banda Larga0.2986Template desconto FLAT Plano Principal Oi TV nível conta</v>
          </cell>
          <cell r="B813" t="str">
            <v>Plano Oi Completo XSmall</v>
          </cell>
          <cell r="C813" t="str">
            <v>Template desconto FLAT Plano Principal Oi TV nível conta</v>
          </cell>
          <cell r="D813">
            <v>0.29859999999999998</v>
          </cell>
          <cell r="E813" t="str">
            <v>MKT-1-9864541971</v>
          </cell>
        </row>
        <row r="814">
          <cell r="A814" t="str">
            <v>Oi Total Fixo + Pós 50 + Banda Larga0.3775Template desconto FLAT Plano Principal Oi TV nível conta</v>
          </cell>
          <cell r="B814" t="str">
            <v>Plano Oi Completo XSmall</v>
          </cell>
          <cell r="C814" t="str">
            <v>Template desconto FLAT Plano Principal Oi TV nível conta</v>
          </cell>
          <cell r="D814">
            <v>0.3775</v>
          </cell>
          <cell r="E814" t="str">
            <v>MKT-1-9865162226</v>
          </cell>
        </row>
        <row r="815">
          <cell r="A815" t="str">
            <v>Oi Total Fixo + Pós 50 + Banda Larga0.3621Template desconto FLAT Plano Principal Oi TV nível conta</v>
          </cell>
          <cell r="B815" t="str">
            <v>Plano Oi Completo XSmall</v>
          </cell>
          <cell r="C815" t="str">
            <v>Template desconto FLAT Plano Principal Oi TV nível conta</v>
          </cell>
          <cell r="D815">
            <v>0.36210000000000003</v>
          </cell>
          <cell r="E815" t="str">
            <v>MKT-1-9865162531</v>
          </cell>
        </row>
        <row r="816">
          <cell r="A816" t="str">
            <v>Oi Total Fixo + Pós 50 + Banda Larga0.2115Template desconto FLAT Plano Principal Oi TV nível conta</v>
          </cell>
          <cell r="B816" t="str">
            <v>Plano Oi Completo XSmall</v>
          </cell>
          <cell r="C816" t="str">
            <v>Template desconto FLAT Plano Principal Oi TV nível conta</v>
          </cell>
          <cell r="D816">
            <v>0.21149999999999999</v>
          </cell>
          <cell r="E816" t="str">
            <v>MKT-1-9865162846</v>
          </cell>
        </row>
        <row r="817">
          <cell r="A817" t="str">
            <v>Oi Total Fixo + Pós 50 + Banda Larga0.3311Template desconto FLAT Plano Principal Oi TV nível conta</v>
          </cell>
          <cell r="B817" t="str">
            <v>Plano Oi Completo XSmall</v>
          </cell>
          <cell r="C817" t="str">
            <v>Template desconto FLAT Plano Principal Oi TV nível conta</v>
          </cell>
          <cell r="D817">
            <v>0.33110000000000001</v>
          </cell>
          <cell r="E817" t="str">
            <v>MKT-1-9865174121</v>
          </cell>
        </row>
        <row r="818">
          <cell r="A818" t="str">
            <v>Oi Total Fixo + Pós 50 + Banda Larga0.3191Template desconto FLAT Plano Principal Oi TV nível conta</v>
          </cell>
          <cell r="B818" t="str">
            <v>Plano Oi Completo XSmall</v>
          </cell>
          <cell r="C818" t="str">
            <v>Template desconto FLAT Plano Principal Oi TV nível conta</v>
          </cell>
          <cell r="D818">
            <v>0.31909999999999999</v>
          </cell>
          <cell r="E818" t="str">
            <v>MKT-1-9865174436</v>
          </cell>
        </row>
        <row r="819">
          <cell r="A819" t="str">
            <v>Oi Total Fixo + Pós 50 + Banda Larga0.2697Template desconto FLAT Plano Principal Oi TV nível conta</v>
          </cell>
          <cell r="B819" t="str">
            <v>Plano Oi Completo XSmall</v>
          </cell>
          <cell r="C819" t="str">
            <v>Template desconto FLAT Plano Principal Oi TV nível conta</v>
          </cell>
          <cell r="D819">
            <v>0.2697</v>
          </cell>
          <cell r="E819" t="str">
            <v>MKT-1-9865174821</v>
          </cell>
        </row>
        <row r="820">
          <cell r="A820" t="str">
            <v>Oi Total Fixo + Pós 50 + Banda Larga0.304Template desconto FLAT Plano Principal Oi TV nível conta</v>
          </cell>
          <cell r="B820" t="str">
            <v>Plano Oi Completo XSmall</v>
          </cell>
          <cell r="C820" t="str">
            <v>Template desconto FLAT Plano Principal Oi TV nível conta</v>
          </cell>
          <cell r="D820">
            <v>0.30399999999999999</v>
          </cell>
          <cell r="E820" t="str">
            <v>MKT-1-9865188146</v>
          </cell>
        </row>
        <row r="821">
          <cell r="A821" t="str">
            <v>Oi Total Fixo + Pós 50 + Banda Larga0.2639Template desconto FLAT Plano Principal Oi TV nível conta</v>
          </cell>
          <cell r="B821" t="str">
            <v>Plano Oi Completo XSmall</v>
          </cell>
          <cell r="C821" t="str">
            <v>Template desconto FLAT Plano Principal Oi TV nível conta</v>
          </cell>
          <cell r="D821">
            <v>0.26390000000000002</v>
          </cell>
          <cell r="E821" t="str">
            <v>MKT-1-9865188511</v>
          </cell>
        </row>
        <row r="822">
          <cell r="A822" t="str">
            <v>Oi Total Fixo + Pós 50 + Banda Larga0.2551Template desconto FLAT Plano Principal Oi TV nível conta</v>
          </cell>
          <cell r="B822" t="str">
            <v>Plano Oi Completo XSmall</v>
          </cell>
          <cell r="C822" t="str">
            <v>Template desconto FLAT Plano Principal Oi TV nível conta</v>
          </cell>
          <cell r="D822">
            <v>0.25509999999999999</v>
          </cell>
          <cell r="E822" t="str">
            <v>MKT-1-9865188776</v>
          </cell>
        </row>
        <row r="823">
          <cell r="A823" t="str">
            <v>Oi Total Fixo + Pós 50 + Banda Larga0.2302Template desconto FLAT Plano Principal Oi TV nível conta</v>
          </cell>
          <cell r="B823" t="str">
            <v>Plano Oi Completo XSmall</v>
          </cell>
          <cell r="C823" t="str">
            <v>Template desconto FLAT Plano Principal Oi TV nível conta</v>
          </cell>
          <cell r="D823">
            <v>0.23019999999999999</v>
          </cell>
          <cell r="E823" t="str">
            <v>MKT-1-9865196111</v>
          </cell>
        </row>
        <row r="824">
          <cell r="A824" t="str">
            <v>Oi Total Fixo + Pós 100 + Banda Larga0.3445Template desconto FLAT Plano Principal Oi TV nível conta</v>
          </cell>
          <cell r="B824" t="str">
            <v>Plano Oi Completo Small</v>
          </cell>
          <cell r="C824" t="str">
            <v>Template desconto FLAT Plano Principal Oi TV nível conta</v>
          </cell>
          <cell r="D824">
            <v>0.34450000000000003</v>
          </cell>
          <cell r="E824" t="str">
            <v>MKT-1-9865196446</v>
          </cell>
        </row>
        <row r="825">
          <cell r="A825" t="str">
            <v>Oi Total Fixo + Pós 100 + Banda Larga0.2986Template desconto FLAT Plano Principal Oi TV nível conta</v>
          </cell>
          <cell r="B825" t="str">
            <v>Plano Oi Completo Small</v>
          </cell>
          <cell r="C825" t="str">
            <v>Template desconto FLAT Plano Principal Oi TV nível conta</v>
          </cell>
          <cell r="D825">
            <v>0.29859999999999998</v>
          </cell>
          <cell r="E825" t="str">
            <v>MKT-1-9865196751</v>
          </cell>
        </row>
        <row r="826">
          <cell r="A826" t="str">
            <v>Oi Total Fixo + Pós 100 + Banda Larga0.3775Template desconto FLAT Plano Principal Oi TV nível conta</v>
          </cell>
          <cell r="B826" t="str">
            <v>Plano Oi Completo Small</v>
          </cell>
          <cell r="C826" t="str">
            <v>Template desconto FLAT Plano Principal Oi TV nível conta</v>
          </cell>
          <cell r="D826">
            <v>0.3775</v>
          </cell>
          <cell r="E826" t="str">
            <v>MKT-1-9865197066</v>
          </cell>
        </row>
        <row r="827">
          <cell r="A827" t="str">
            <v>Oi Total Fixo + Pós 100 + Banda Larga0.3621Template desconto FLAT Plano Principal Oi TV nível conta</v>
          </cell>
          <cell r="B827" t="str">
            <v>Plano Oi Completo Small</v>
          </cell>
          <cell r="C827" t="str">
            <v>Template desconto FLAT Plano Principal Oi TV nível conta</v>
          </cell>
          <cell r="D827">
            <v>0.36210000000000003</v>
          </cell>
          <cell r="E827" t="str">
            <v>MKT-1-9865205401</v>
          </cell>
        </row>
        <row r="828">
          <cell r="A828" t="str">
            <v>Oi Total Fixo + Pós 100 + Banda Larga0.3311Template desconto FLAT Plano Principal Oi TV nível conta</v>
          </cell>
          <cell r="B828" t="str">
            <v>Plano Oi Completo Small</v>
          </cell>
          <cell r="C828" t="str">
            <v>Template desconto FLAT Plano Principal Oi TV nível conta</v>
          </cell>
          <cell r="D828">
            <v>0.33110000000000001</v>
          </cell>
          <cell r="E828" t="str">
            <v>MKT-1-9865205716</v>
          </cell>
        </row>
        <row r="829">
          <cell r="A829" t="str">
            <v>Oi Total Fixo + Pós 100 + Banda Larga0.3191Template desconto FLAT Plano Principal Oi TV nível conta</v>
          </cell>
          <cell r="B829" t="str">
            <v>Plano Oi Completo Small</v>
          </cell>
          <cell r="C829" t="str">
            <v>Template desconto FLAT Plano Principal Oi TV nível conta</v>
          </cell>
          <cell r="D829">
            <v>0.31909999999999999</v>
          </cell>
          <cell r="E829" t="str">
            <v>MKT-1-9865206051</v>
          </cell>
        </row>
        <row r="830">
          <cell r="A830" t="str">
            <v>Oi Total Fixo + Pós 100 + Banda Larga0.2697Template desconto FLAT Plano Principal Oi TV nível conta</v>
          </cell>
          <cell r="B830" t="str">
            <v>Plano Oi Completo Small</v>
          </cell>
          <cell r="C830" t="str">
            <v>Template desconto FLAT Plano Principal Oi TV nível conta</v>
          </cell>
          <cell r="D830">
            <v>0.2697</v>
          </cell>
          <cell r="E830" t="str">
            <v>MKT-1-9865216336</v>
          </cell>
        </row>
        <row r="831">
          <cell r="A831" t="str">
            <v>Oi Total Fixo + Pós 100 + Banda Larga0.304Template desconto FLAT Plano Principal Oi TV nível conta</v>
          </cell>
          <cell r="B831" t="str">
            <v>Plano Oi Completo Small</v>
          </cell>
          <cell r="C831" t="str">
            <v>Template desconto FLAT Plano Principal Oi TV nível conta</v>
          </cell>
          <cell r="D831">
            <v>0.30399999999999999</v>
          </cell>
          <cell r="E831" t="str">
            <v>MKT-1-9865216611</v>
          </cell>
        </row>
        <row r="832">
          <cell r="A832" t="str">
            <v>Oi Total Fixo + Pós 100 + Banda Larga0.2639Template desconto FLAT Plano Principal Oi TV nível conta</v>
          </cell>
          <cell r="B832" t="str">
            <v>Plano Oi Completo Small</v>
          </cell>
          <cell r="C832" t="str">
            <v>Template desconto FLAT Plano Principal Oi TV nível conta</v>
          </cell>
          <cell r="D832">
            <v>0.26390000000000002</v>
          </cell>
          <cell r="E832" t="str">
            <v>MKT-1-9865216876</v>
          </cell>
        </row>
        <row r="833">
          <cell r="A833" t="str">
            <v>Oi Total Fixo + Pós 100 + Banda Larga0.2551Template desconto FLAT Plano Principal Oi TV nível conta</v>
          </cell>
          <cell r="B833" t="str">
            <v>Plano Oi Completo Small</v>
          </cell>
          <cell r="C833" t="str">
            <v>Template desconto FLAT Plano Principal Oi TV nível conta</v>
          </cell>
          <cell r="D833">
            <v>0.25509999999999999</v>
          </cell>
          <cell r="E833" t="str">
            <v>MKT-1-9865225131</v>
          </cell>
        </row>
        <row r="834">
          <cell r="A834" t="str">
            <v>Oi Total Fixo + Pós 250 + Banda Larga0.3445Template desconto FLAT Plano Principal Oi TV nível conta</v>
          </cell>
          <cell r="B834" t="str">
            <v>Plano Oi Completo Medium</v>
          </cell>
          <cell r="C834" t="str">
            <v>Template desconto FLAT Plano Principal Oi TV nível conta</v>
          </cell>
          <cell r="D834">
            <v>0.34450000000000003</v>
          </cell>
          <cell r="E834" t="str">
            <v>MKT-1-9865225386</v>
          </cell>
        </row>
        <row r="835">
          <cell r="A835" t="str">
            <v>Oi Total Fixo + Pós 250 + Banda Larga0.2986Template desconto FLAT Plano Principal Oi TV nível conta</v>
          </cell>
          <cell r="B835" t="str">
            <v>Plano Oi Completo Medium</v>
          </cell>
          <cell r="C835" t="str">
            <v>Template desconto FLAT Plano Principal Oi TV nível conta</v>
          </cell>
          <cell r="D835">
            <v>0.29859999999999998</v>
          </cell>
          <cell r="E835" t="str">
            <v>MKT-1-9865225731</v>
          </cell>
        </row>
        <row r="836">
          <cell r="A836" t="str">
            <v>Oi Total Fixo + Pós 250 + Banda Larga0.3775Template desconto FLAT Plano Principal Oi TV nível conta</v>
          </cell>
          <cell r="B836" t="str">
            <v>Plano Oi Completo Medium</v>
          </cell>
          <cell r="C836" t="str">
            <v>Template desconto FLAT Plano Principal Oi TV nível conta</v>
          </cell>
          <cell r="D836">
            <v>0.3775</v>
          </cell>
          <cell r="E836" t="str">
            <v>MKT-1-9865225986</v>
          </cell>
        </row>
        <row r="837">
          <cell r="A837" t="str">
            <v>Oi Total Fixo + Pós 250 + Banda Larga0.3621Template desconto FLAT Plano Principal Oi TV nível conta</v>
          </cell>
          <cell r="B837" t="str">
            <v>Plano Oi Completo Medium</v>
          </cell>
          <cell r="C837" t="str">
            <v>Template desconto FLAT Plano Principal Oi TV nível conta</v>
          </cell>
          <cell r="D837">
            <v>0.36210000000000003</v>
          </cell>
          <cell r="E837" t="str">
            <v>MKT-1-9865248241</v>
          </cell>
        </row>
        <row r="838">
          <cell r="A838" t="str">
            <v>Oi Total Fixo + Pós 250 + Banda Larga0.2115Template desconto FLAT Plano Principal Oi TV nível conta</v>
          </cell>
          <cell r="B838" t="str">
            <v>Plano Oi Completo Medium</v>
          </cell>
          <cell r="C838" t="str">
            <v>Template desconto FLAT Plano Principal Oi TV nível conta</v>
          </cell>
          <cell r="D838">
            <v>0.21149999999999999</v>
          </cell>
          <cell r="E838" t="str">
            <v>MKT-1-9865248496</v>
          </cell>
        </row>
        <row r="839">
          <cell r="A839" t="str">
            <v>Oi Total Fixo + Pós 250 + Banda Larga0.3311Template desconto FLAT Plano Principal Oi TV nível conta</v>
          </cell>
          <cell r="B839" t="str">
            <v>Plano Oi Completo Medium</v>
          </cell>
          <cell r="C839" t="str">
            <v>Template desconto FLAT Plano Principal Oi TV nível conta</v>
          </cell>
          <cell r="D839">
            <v>0.33110000000000001</v>
          </cell>
          <cell r="E839" t="str">
            <v>MKT-1-9865248751</v>
          </cell>
        </row>
        <row r="840">
          <cell r="A840" t="str">
            <v>Oi Total Fixo + Pós 250 + Banda Larga0.3191Template desconto FLAT Plano Principal Oi TV nível conta</v>
          </cell>
          <cell r="B840" t="str">
            <v>Plano Oi Completo Medium</v>
          </cell>
          <cell r="C840" t="str">
            <v>Template desconto FLAT Plano Principal Oi TV nível conta</v>
          </cell>
          <cell r="D840">
            <v>0.31909999999999999</v>
          </cell>
          <cell r="E840" t="str">
            <v>MKT-1-9865249006</v>
          </cell>
        </row>
        <row r="841">
          <cell r="A841" t="str">
            <v>Oi Total Fixo + Pós 250 + Banda Larga0.2697Template desconto FLAT Plano Principal Oi TV nível conta</v>
          </cell>
          <cell r="B841" t="str">
            <v>Plano Oi Completo Medium</v>
          </cell>
          <cell r="C841" t="str">
            <v>Template desconto FLAT Plano Principal Oi TV nível conta</v>
          </cell>
          <cell r="D841">
            <v>0.2697</v>
          </cell>
          <cell r="E841" t="str">
            <v>MKT-1-9865269261</v>
          </cell>
        </row>
        <row r="842">
          <cell r="A842" t="str">
            <v>Oi Total Fixo + Pós 250 + Banda Larga0.304Template desconto FLAT Plano Principal Oi TV nível conta</v>
          </cell>
          <cell r="B842" t="str">
            <v>Plano Oi Completo Medium</v>
          </cell>
          <cell r="C842" t="str">
            <v>Template desconto FLAT Plano Principal Oi TV nível conta</v>
          </cell>
          <cell r="D842">
            <v>0.30399999999999999</v>
          </cell>
          <cell r="E842" t="str">
            <v>MKT-1-9865269516</v>
          </cell>
        </row>
        <row r="843">
          <cell r="A843" t="str">
            <v>Oi Total Fixo + Pós 250 + Banda Larga0.2639Template desconto FLAT Plano Principal Oi TV nível conta</v>
          </cell>
          <cell r="B843" t="str">
            <v>Plano Oi Completo Medium</v>
          </cell>
          <cell r="C843" t="str">
            <v>Template desconto FLAT Plano Principal Oi TV nível conta</v>
          </cell>
          <cell r="D843">
            <v>0.26390000000000002</v>
          </cell>
          <cell r="E843" t="str">
            <v>MKT-1-9865269771</v>
          </cell>
        </row>
        <row r="844">
          <cell r="A844" t="str">
            <v>Oi Total Fixo + Pós 250 + Banda Larga0.2551Template desconto FLAT Plano Principal Oi TV nível conta</v>
          </cell>
          <cell r="B844" t="str">
            <v>Plano Oi Completo Medium</v>
          </cell>
          <cell r="C844" t="str">
            <v>Template desconto FLAT Plano Principal Oi TV nível conta</v>
          </cell>
          <cell r="D844">
            <v>0.25509999999999999</v>
          </cell>
          <cell r="E844" t="str">
            <v>MKT-1-9865270026</v>
          </cell>
        </row>
        <row r="845">
          <cell r="A845" t="str">
            <v>Oi Total Fixo + Pós 250 + Banda Larga0.2302Template desconto FLAT Plano Principal Oi TV nível conta</v>
          </cell>
          <cell r="B845" t="str">
            <v>Plano Oi Completo Medium</v>
          </cell>
          <cell r="C845" t="str">
            <v>Template desconto FLAT Plano Principal Oi TV nível conta</v>
          </cell>
          <cell r="D845">
            <v>0.23019999999999999</v>
          </cell>
          <cell r="E845" t="str">
            <v>MKT-1-9865285281</v>
          </cell>
        </row>
        <row r="846">
          <cell r="A846" t="str">
            <v>Oi Total Fixo + Pós 500 + Banda Larga0.3445Template desconto FLAT Plano Principal Oi TV nível conta</v>
          </cell>
          <cell r="B846" t="str">
            <v>Plano Oi Completo Large</v>
          </cell>
          <cell r="C846" t="str">
            <v>Template desconto FLAT Plano Principal Oi TV nível conta</v>
          </cell>
          <cell r="D846">
            <v>0.34450000000000003</v>
          </cell>
          <cell r="E846" t="str">
            <v>MKT-1-9865285536</v>
          </cell>
        </row>
        <row r="847">
          <cell r="A847" t="str">
            <v>Oi Total Fixo + Pós 500 + Banda Larga0.2986Template desconto FLAT Plano Principal Oi TV nível conta</v>
          </cell>
          <cell r="B847" t="str">
            <v>Plano Oi Completo Large</v>
          </cell>
          <cell r="C847" t="str">
            <v>Template desconto FLAT Plano Principal Oi TV nível conta</v>
          </cell>
          <cell r="D847">
            <v>0.29859999999999998</v>
          </cell>
          <cell r="E847" t="str">
            <v>MKT-1-9865285791</v>
          </cell>
        </row>
        <row r="848">
          <cell r="A848" t="str">
            <v>Oi Total Fixo + Pós 500 + Banda Larga0.3775Template desconto FLAT Plano Principal Oi TV nível conta</v>
          </cell>
          <cell r="B848" t="str">
            <v>Plano Oi Completo Large</v>
          </cell>
          <cell r="C848" t="str">
            <v>Template desconto FLAT Plano Principal Oi TV nível conta</v>
          </cell>
          <cell r="D848">
            <v>0.3775</v>
          </cell>
          <cell r="E848" t="str">
            <v>MKT-1-9865286046</v>
          </cell>
        </row>
        <row r="849">
          <cell r="A849" t="str">
            <v>Oi Total Fixo + Pós 500 + Banda Larga0.3621Template desconto FLAT Plano Principal Oi TV nível conta</v>
          </cell>
          <cell r="B849" t="str">
            <v>Plano Oi Completo Large</v>
          </cell>
          <cell r="C849" t="str">
            <v>Template desconto FLAT Plano Principal Oi TV nível conta</v>
          </cell>
          <cell r="D849">
            <v>0.36210000000000003</v>
          </cell>
          <cell r="E849" t="str">
            <v>MKT-1-9865295301</v>
          </cell>
        </row>
        <row r="850">
          <cell r="A850" t="str">
            <v>Oi Total Fixo + Pós 500 + Banda Larga0.2115Template desconto FLAT Plano Principal Oi TV nível conta</v>
          </cell>
          <cell r="B850" t="str">
            <v>Plano Oi Completo Large</v>
          </cell>
          <cell r="C850" t="str">
            <v>Template desconto FLAT Plano Principal Oi TV nível conta</v>
          </cell>
          <cell r="D850">
            <v>0.21149999999999999</v>
          </cell>
          <cell r="E850" t="str">
            <v>MKT-1-9865295556</v>
          </cell>
        </row>
        <row r="851">
          <cell r="A851" t="str">
            <v>Oi Total Fixo + Pós 500 + Banda Larga0.3311Template desconto FLAT Plano Principal Oi TV nível conta</v>
          </cell>
          <cell r="B851" t="str">
            <v>Plano Oi Completo Large</v>
          </cell>
          <cell r="C851" t="str">
            <v>Template desconto FLAT Plano Principal Oi TV nível conta</v>
          </cell>
          <cell r="D851">
            <v>0.33110000000000001</v>
          </cell>
          <cell r="E851" t="str">
            <v>MKT-1-9865295811</v>
          </cell>
        </row>
        <row r="852">
          <cell r="A852" t="str">
            <v>Oi Total Fixo + Pós 500 + Banda Larga0.3191Template desconto FLAT Plano Principal Oi TV nível conta</v>
          </cell>
          <cell r="B852" t="str">
            <v>Plano Oi Completo Large</v>
          </cell>
          <cell r="C852" t="str">
            <v>Template desconto FLAT Plano Principal Oi TV nível conta</v>
          </cell>
          <cell r="D852">
            <v>0.31909999999999999</v>
          </cell>
          <cell r="E852" t="str">
            <v>MKT-1-9865296066</v>
          </cell>
        </row>
        <row r="853">
          <cell r="A853" t="str">
            <v>Oi Total Fixo + Pós 500 + Banda Larga0.2697Template desconto FLAT Plano Principal Oi TV nível conta</v>
          </cell>
          <cell r="B853" t="str">
            <v>Plano Oi Completo Large</v>
          </cell>
          <cell r="C853" t="str">
            <v>Template desconto FLAT Plano Principal Oi TV nível conta</v>
          </cell>
          <cell r="D853">
            <v>0.2697</v>
          </cell>
          <cell r="E853" t="str">
            <v>MKT-1-9865424651</v>
          </cell>
        </row>
        <row r="854">
          <cell r="A854" t="str">
            <v>Oi Total Fixo + Pós 500 + Banda Larga0.304Template desconto FLAT Plano Principal Oi TV nível conta</v>
          </cell>
          <cell r="B854" t="str">
            <v>Plano Oi Completo Large</v>
          </cell>
          <cell r="C854" t="str">
            <v>Template desconto FLAT Plano Principal Oi TV nível conta</v>
          </cell>
          <cell r="D854">
            <v>0.30399999999999999</v>
          </cell>
          <cell r="E854" t="str">
            <v>MKT-1-9865424976</v>
          </cell>
        </row>
        <row r="855">
          <cell r="A855" t="str">
            <v>Oi Total Fixo + Pós 500 + Banda Larga0.2639Template desconto FLAT Plano Principal Oi TV nível conta</v>
          </cell>
          <cell r="B855" t="str">
            <v>Plano Oi Completo Large</v>
          </cell>
          <cell r="C855" t="str">
            <v>Template desconto FLAT Plano Principal Oi TV nível conta</v>
          </cell>
          <cell r="D855">
            <v>0.26390000000000002</v>
          </cell>
          <cell r="E855" t="str">
            <v>MKT-1-9865444441</v>
          </cell>
        </row>
        <row r="856">
          <cell r="A856" t="str">
            <v>Oi Total Fixo + Pós 500 + Banda Larga0.2551Template desconto FLAT Plano Principal Oi TV nível conta</v>
          </cell>
          <cell r="B856" t="str">
            <v>Plano Oi Completo Large</v>
          </cell>
          <cell r="C856" t="str">
            <v>Template desconto FLAT Plano Principal Oi TV nível conta</v>
          </cell>
          <cell r="D856">
            <v>0.25509999999999999</v>
          </cell>
          <cell r="E856" t="str">
            <v>MKT-1-9865444786</v>
          </cell>
        </row>
        <row r="857">
          <cell r="A857" t="str">
            <v>Oi Total Fixo + Pós 500 + Banda Larga0.2302Template desconto FLAT Plano Principal Oi TV nível conta</v>
          </cell>
          <cell r="B857" t="str">
            <v>Plano Oi Completo Large</v>
          </cell>
          <cell r="C857" t="str">
            <v>Template desconto FLAT Plano Principal Oi TV nível conta</v>
          </cell>
          <cell r="D857">
            <v>0.23019999999999999</v>
          </cell>
          <cell r="E857" t="str">
            <v>MKT-1-9865456141</v>
          </cell>
        </row>
        <row r="858">
          <cell r="A858" t="str">
            <v>Oi Total Fixo + Pós 800 + Banda Larga0.3445Template desconto FLAT Plano Principal Oi TV nível conta</v>
          </cell>
          <cell r="B858" t="str">
            <v>Plano Oi Completo XLarge</v>
          </cell>
          <cell r="C858" t="str">
            <v>Template desconto FLAT Plano Principal Oi TV nível conta</v>
          </cell>
          <cell r="D858">
            <v>0.34450000000000003</v>
          </cell>
          <cell r="E858" t="str">
            <v>MKT-1-9865456396</v>
          </cell>
        </row>
        <row r="859">
          <cell r="A859" t="str">
            <v>Oi Total Fixo + Pós 800 + Banda Larga0.2986Template desconto FLAT Plano Principal Oi TV nível conta</v>
          </cell>
          <cell r="B859" t="str">
            <v>Plano Oi Completo XLarge</v>
          </cell>
          <cell r="C859" t="str">
            <v>Template desconto FLAT Plano Principal Oi TV nível conta</v>
          </cell>
          <cell r="D859">
            <v>0.29859999999999998</v>
          </cell>
          <cell r="E859" t="str">
            <v>MKT-1-9865456651</v>
          </cell>
        </row>
        <row r="860">
          <cell r="A860" t="str">
            <v>Oi Total Fixo + Pós 800 + Banda Larga0.3775Template desconto FLAT Plano Principal Oi TV nível conta</v>
          </cell>
          <cell r="B860" t="str">
            <v>Plano Oi Completo XLarge</v>
          </cell>
          <cell r="C860" t="str">
            <v>Template desconto FLAT Plano Principal Oi TV nível conta</v>
          </cell>
          <cell r="D860">
            <v>0.3775</v>
          </cell>
          <cell r="E860" t="str">
            <v>MKT-1-9865456966</v>
          </cell>
        </row>
        <row r="861">
          <cell r="A861" t="str">
            <v>Oi Total Fixo + Pós 800 + Banda Larga0.3621Template desconto FLAT Plano Principal Oi TV nível conta</v>
          </cell>
          <cell r="B861" t="str">
            <v>Plano Oi Completo XLarge</v>
          </cell>
          <cell r="C861" t="str">
            <v>Template desconto FLAT Plano Principal Oi TV nível conta</v>
          </cell>
          <cell r="D861">
            <v>0.36210000000000003</v>
          </cell>
          <cell r="E861" t="str">
            <v>MKT-1-9865470531</v>
          </cell>
        </row>
        <row r="862">
          <cell r="A862" t="str">
            <v>Oi Total Fixo + Pós 800 + Banda Larga0.2115Template desconto FLAT Plano Principal Oi TV nível conta</v>
          </cell>
          <cell r="B862" t="str">
            <v>Plano Oi Completo XLarge</v>
          </cell>
          <cell r="C862" t="str">
            <v>Template desconto FLAT Plano Principal Oi TV nível conta</v>
          </cell>
          <cell r="D862">
            <v>0.21149999999999999</v>
          </cell>
          <cell r="E862" t="str">
            <v>MKT-1-9865471006</v>
          </cell>
        </row>
        <row r="863">
          <cell r="A863" t="str">
            <v>Oi Total Fixo + Pós 800 + Banda Larga0.3311Template desconto FLAT Plano Principal Oi TV nível conta</v>
          </cell>
          <cell r="B863" t="str">
            <v>Plano Oi Completo XLarge</v>
          </cell>
          <cell r="C863" t="str">
            <v>Template desconto FLAT Plano Principal Oi TV nível conta</v>
          </cell>
          <cell r="D863">
            <v>0.33110000000000001</v>
          </cell>
          <cell r="E863" t="str">
            <v>MKT-1-9865477731</v>
          </cell>
        </row>
        <row r="864">
          <cell r="A864" t="str">
            <v>Oi Total Fixo + Pós 800 + Banda Larga0.3191Template desconto FLAT Plano Principal Oi TV nível conta</v>
          </cell>
          <cell r="B864" t="str">
            <v>Plano Oi Completo XLarge</v>
          </cell>
          <cell r="C864" t="str">
            <v>Template desconto FLAT Plano Principal Oi TV nível conta</v>
          </cell>
          <cell r="D864">
            <v>0.31909999999999999</v>
          </cell>
          <cell r="E864" t="str">
            <v>MKT-1-9865481206</v>
          </cell>
        </row>
        <row r="865">
          <cell r="A865" t="str">
            <v>Oi Total Fixo + Pós 800 + Banda Larga0.2697Template desconto FLAT Plano Principal Oi TV nível conta</v>
          </cell>
          <cell r="B865" t="str">
            <v>Plano Oi Completo XLarge</v>
          </cell>
          <cell r="C865" t="str">
            <v>Template desconto FLAT Plano Principal Oi TV nível conta</v>
          </cell>
          <cell r="D865">
            <v>0.2697</v>
          </cell>
          <cell r="E865" t="str">
            <v>MKT-1-9865481851</v>
          </cell>
        </row>
        <row r="866">
          <cell r="A866" t="str">
            <v>Oi Total Fixo + Pós 800 + Banda Larga0.304Template desconto FLAT Plano Principal Oi TV nível conta</v>
          </cell>
          <cell r="B866" t="str">
            <v>Plano Oi Completo XLarge</v>
          </cell>
          <cell r="C866" t="str">
            <v>Template desconto FLAT Plano Principal Oi TV nível conta</v>
          </cell>
          <cell r="D866">
            <v>0.30399999999999999</v>
          </cell>
          <cell r="E866" t="str">
            <v>MKT-1-9865490326</v>
          </cell>
        </row>
        <row r="867">
          <cell r="A867" t="str">
            <v>Oi Total Fixo + Pós 800 + Banda Larga0.2639Template desconto FLAT Plano Principal Oi TV nível conta</v>
          </cell>
          <cell r="B867" t="str">
            <v>Plano Oi Completo XLarge</v>
          </cell>
          <cell r="C867" t="str">
            <v>Template desconto FLAT Plano Principal Oi TV nível conta</v>
          </cell>
          <cell r="D867">
            <v>0.26390000000000002</v>
          </cell>
          <cell r="E867" t="str">
            <v>MKT-1-9865510171</v>
          </cell>
        </row>
        <row r="868">
          <cell r="A868" t="str">
            <v>Oi Total Fixo + Pós 800 + Banda Larga0.2551Template desconto FLAT Plano Principal Oi TV nível conta</v>
          </cell>
          <cell r="B868" t="str">
            <v>Plano Oi Completo XLarge</v>
          </cell>
          <cell r="C868" t="str">
            <v>Template desconto FLAT Plano Principal Oi TV nível conta</v>
          </cell>
          <cell r="D868">
            <v>0.25509999999999999</v>
          </cell>
          <cell r="E868" t="str">
            <v>MKT-1-9865510428</v>
          </cell>
        </row>
        <row r="869">
          <cell r="A869" t="str">
            <v>Oi Total Fixo + Pós 800 + Banda Larga0.2302Template desconto FLAT Plano Principal Oi TV nível conta</v>
          </cell>
          <cell r="B869" t="str">
            <v>Plano Oi Completo XLarge</v>
          </cell>
          <cell r="C869" t="str">
            <v>Template desconto FLAT Plano Principal Oi TV nível conta</v>
          </cell>
          <cell r="D869">
            <v>0.23019999999999999</v>
          </cell>
          <cell r="E869" t="str">
            <v>MKT-1-9865510683</v>
          </cell>
        </row>
        <row r="870">
          <cell r="A870" t="str">
            <v>Oi Internet pra Celular 500MB1Template Flat Instância Dados</v>
          </cell>
          <cell r="B870" t="str">
            <v>Oi Internet pra Celular 500MB</v>
          </cell>
          <cell r="C870" t="str">
            <v>Template Flat Instância Dados</v>
          </cell>
          <cell r="D870">
            <v>1</v>
          </cell>
          <cell r="E870" t="str">
            <v>MKT-1-9865658061</v>
          </cell>
        </row>
        <row r="871">
          <cell r="A871" t="str">
            <v>Oi Internet pra Celular 1GB0.9219Template Flat Instância Dados</v>
          </cell>
          <cell r="B871" t="str">
            <v>Oi Internet pra Celular 1GB</v>
          </cell>
          <cell r="C871" t="str">
            <v>Template Flat Instância Dados</v>
          </cell>
          <cell r="D871">
            <v>0.92189999999999994</v>
          </cell>
          <cell r="E871" t="str">
            <v>MKT-1-9869952171</v>
          </cell>
        </row>
        <row r="872">
          <cell r="A872" t="str">
            <v>Oi Internet pra Celular 1GB0.8669Template Flat Instância Dados</v>
          </cell>
          <cell r="B872" t="str">
            <v>Oi Internet pra Celular 1GB</v>
          </cell>
          <cell r="C872" t="str">
            <v>Template Flat Instância Dados</v>
          </cell>
          <cell r="D872">
            <v>0.8669</v>
          </cell>
          <cell r="E872" t="str">
            <v>MKT-1-9869952543</v>
          </cell>
        </row>
        <row r="873">
          <cell r="A873" t="str">
            <v>Oi Internet pra Celular 10GB0.742Template Flat Instância Dados</v>
          </cell>
          <cell r="B873" t="str">
            <v>Oi Internet pra Celular 10GB</v>
          </cell>
          <cell r="C873" t="str">
            <v>Template Flat Instância Dados</v>
          </cell>
          <cell r="D873">
            <v>0.74199999999999999</v>
          </cell>
          <cell r="E873" t="str">
            <v>MKT-1-9869952915</v>
          </cell>
        </row>
        <row r="874">
          <cell r="A874" t="str">
            <v>Oi Internet pra Celular 10GB0.819Template Flat Instância Dados</v>
          </cell>
          <cell r="B874" t="str">
            <v>Oi Internet pra Celular 10GB</v>
          </cell>
          <cell r="C874" t="str">
            <v>Template Flat Instância Dados</v>
          </cell>
          <cell r="D874">
            <v>0.81900000000000006</v>
          </cell>
          <cell r="E874" t="str">
            <v>MKT-1-9869971287</v>
          </cell>
        </row>
        <row r="875">
          <cell r="A875" t="str">
            <v>Oi Internet pra Celular 2GB0.8377Template Flat Instância Dados</v>
          </cell>
          <cell r="B875" t="str">
            <v>Oi Internet pra Celular 2GB</v>
          </cell>
          <cell r="C875" t="str">
            <v>Template Flat Instância Dados</v>
          </cell>
          <cell r="D875">
            <v>0.8377</v>
          </cell>
          <cell r="E875" t="str">
            <v>MKT-1-9869971659</v>
          </cell>
        </row>
        <row r="876">
          <cell r="A876" t="str">
            <v>Oi Internet pra Celular 2GB0.7426Template Flat Instância Dados</v>
          </cell>
          <cell r="B876" t="str">
            <v>Oi Internet pra Celular 2GB</v>
          </cell>
          <cell r="C876" t="str">
            <v>Template Flat Instância Dados</v>
          </cell>
          <cell r="D876">
            <v>0.74260000000000004</v>
          </cell>
          <cell r="E876" t="str">
            <v>MKT-1-9870023571</v>
          </cell>
        </row>
        <row r="877">
          <cell r="A877" t="str">
            <v>Oi Internet pra Celular 3GB0.911Template Flat Instância Dados</v>
          </cell>
          <cell r="B877" t="str">
            <v>Oi Internet pra Celular 3GB</v>
          </cell>
          <cell r="C877" t="str">
            <v>Template Flat Instância Dados</v>
          </cell>
          <cell r="D877">
            <v>0.91099999999999992</v>
          </cell>
          <cell r="E877" t="str">
            <v>MKT-1-9870034813</v>
          </cell>
        </row>
        <row r="878">
          <cell r="A878" t="str">
            <v>Oi Internet pra Celular 3GB0.8742Template Flat Instância Dados</v>
          </cell>
          <cell r="B878" t="str">
            <v>Oi Internet pra Celular 3GB</v>
          </cell>
          <cell r="C878" t="str">
            <v>Template Flat Instância Dados</v>
          </cell>
          <cell r="D878">
            <v>0.87419999999999998</v>
          </cell>
          <cell r="E878" t="str">
            <v>MKT-1-9870092975</v>
          </cell>
        </row>
        <row r="879">
          <cell r="A879" t="str">
            <v>Oi Internet pra Celular 5GB0.9319Template Flat Instância Dados</v>
          </cell>
          <cell r="B879" t="str">
            <v>Oi Internet pra Celular 5GB</v>
          </cell>
          <cell r="C879" t="str">
            <v>Template Flat Instância Dados</v>
          </cell>
          <cell r="D879">
            <v>0.93189999999999995</v>
          </cell>
          <cell r="E879" t="str">
            <v>MKT-1-9870205947</v>
          </cell>
        </row>
        <row r="880">
          <cell r="A880" t="str">
            <v>Oi Internet pra Celular 5GB0.895Template Flat Instância Dados</v>
          </cell>
          <cell r="B880" t="str">
            <v>Oi Internet pra Celular 5GB</v>
          </cell>
          <cell r="C880" t="str">
            <v>Template Flat Instância Dados</v>
          </cell>
          <cell r="D880">
            <v>0.89500000000000002</v>
          </cell>
          <cell r="E880" t="str">
            <v>MKT-1-9870312709</v>
          </cell>
        </row>
        <row r="881">
          <cell r="A881" t="str">
            <v>Oi Total Fixo + Pós Conectado 1.000 + Banda Larga0.3445Template desconto FLAT Plano Principal Oi TV nível conta</v>
          </cell>
          <cell r="B881" t="str">
            <v>Plano Oi Completo 1.000</v>
          </cell>
          <cell r="C881" t="str">
            <v>Template desconto FLAT Plano Principal Oi TV nível conta</v>
          </cell>
          <cell r="D881">
            <v>0.34450000000000003</v>
          </cell>
          <cell r="E881" t="str">
            <v>MKT-1-9871681881</v>
          </cell>
        </row>
        <row r="882">
          <cell r="A882" t="str">
            <v>Oi Total Fixo + Pós Conectado Mais + Banda Larga0.3445Template desconto FLAT Plano Principal Oi TV nível conta</v>
          </cell>
          <cell r="B882" t="str">
            <v>Plano Oi Completo Mais</v>
          </cell>
          <cell r="C882" t="str">
            <v>Template desconto FLAT Plano Principal Oi TV nível conta</v>
          </cell>
          <cell r="D882">
            <v>0.34450000000000003</v>
          </cell>
          <cell r="E882" t="str">
            <v>MKT-1-9871949148</v>
          </cell>
        </row>
        <row r="883">
          <cell r="A883" t="str">
            <v>Oi Total Fixo + Pós Conectado 500 + Banda Larga0.2986Template desconto FLAT Plano Principal Oi TV nível conta</v>
          </cell>
          <cell r="B883" t="str">
            <v>Plano Oi Completo 500</v>
          </cell>
          <cell r="C883" t="str">
            <v>Template desconto FLAT Plano Principal Oi TV nível conta</v>
          </cell>
          <cell r="D883">
            <v>0.29859999999999998</v>
          </cell>
          <cell r="E883" t="str">
            <v>MKT-1-9871949405</v>
          </cell>
        </row>
        <row r="884">
          <cell r="A884" t="str">
            <v>Oi Total Fixo + Pós Conectado 1.000 + Banda Larga0.2986Template desconto FLAT Plano Principal Oi TV nível conta</v>
          </cell>
          <cell r="B884" t="str">
            <v>Plano Oi Completo 1.000</v>
          </cell>
          <cell r="C884" t="str">
            <v>Template desconto FLAT Plano Principal Oi TV nível conta</v>
          </cell>
          <cell r="D884">
            <v>0.29859999999999998</v>
          </cell>
          <cell r="E884" t="str">
            <v>MKT-1-9871949660</v>
          </cell>
        </row>
        <row r="885">
          <cell r="A885" t="str">
            <v>Oi Total Fixo + Pós Conectado Mais + Banda Larga0.2986Template desconto FLAT Plano Principal Oi TV nível conta</v>
          </cell>
          <cell r="B885" t="str">
            <v>Plano Oi Completo Mais</v>
          </cell>
          <cell r="C885" t="str">
            <v>Template desconto FLAT Plano Principal Oi TV nível conta</v>
          </cell>
          <cell r="D885">
            <v>0.29859999999999998</v>
          </cell>
          <cell r="E885" t="str">
            <v>MKT-1-9871949915</v>
          </cell>
        </row>
        <row r="886">
          <cell r="A886" t="str">
            <v>Oi Total Fixo + Pós Conectado 500 + Banda Larga0.3775Template desconto FLAT Plano Principal Oi TV nível conta</v>
          </cell>
          <cell r="B886" t="str">
            <v>Plano Oi Completo 500</v>
          </cell>
          <cell r="C886" t="str">
            <v>Template desconto FLAT Plano Principal Oi TV nível conta</v>
          </cell>
          <cell r="D886">
            <v>0.3775</v>
          </cell>
          <cell r="E886" t="str">
            <v>MKT-1-9871968180</v>
          </cell>
        </row>
        <row r="887">
          <cell r="A887" t="str">
            <v>Oi Total Fixo + Pós Conectado 1.000 + Banda Larga0.3775Template desconto FLAT Plano Principal Oi TV nível conta</v>
          </cell>
          <cell r="B887" t="str">
            <v>Plano Oi Completo 1.000</v>
          </cell>
          <cell r="C887" t="str">
            <v>Template desconto FLAT Plano Principal Oi TV nível conta</v>
          </cell>
          <cell r="D887">
            <v>0.3775</v>
          </cell>
          <cell r="E887" t="str">
            <v>MKT-1-9871968435</v>
          </cell>
        </row>
        <row r="888">
          <cell r="A888" t="str">
            <v>Oi Total Fixo + Pós Conectado Mais + Banda Larga0.3775Template desconto FLAT Plano Principal Oi TV nível conta</v>
          </cell>
          <cell r="B888" t="str">
            <v>Plano Oi Completo Mais</v>
          </cell>
          <cell r="C888" t="str">
            <v>Template desconto FLAT Plano Principal Oi TV nível conta</v>
          </cell>
          <cell r="D888">
            <v>0.3775</v>
          </cell>
          <cell r="E888" t="str">
            <v>MKT-1-9871968690</v>
          </cell>
        </row>
        <row r="889">
          <cell r="A889" t="str">
            <v>Oi Total Fixo + Pós Conectado 500 + Banda Larga0.3621Template desconto FLAT Plano Principal Oi TV nível conta</v>
          </cell>
          <cell r="B889" t="str">
            <v>Plano Oi Completo 500</v>
          </cell>
          <cell r="C889" t="str">
            <v>Template desconto FLAT Plano Principal Oi TV nível conta</v>
          </cell>
          <cell r="D889">
            <v>0.36210000000000003</v>
          </cell>
          <cell r="E889" t="str">
            <v>MKT-1-9871968945</v>
          </cell>
        </row>
        <row r="890">
          <cell r="A890" t="str">
            <v>Oi Total Fixo + Pós Conectado 1.000 + Banda Larga0.3621Template desconto FLAT Plano Principal Oi TV nível conta</v>
          </cell>
          <cell r="B890" t="str">
            <v>Plano Oi Completo 1.000</v>
          </cell>
          <cell r="C890" t="str">
            <v>Template desconto FLAT Plano Principal Oi TV nível conta</v>
          </cell>
          <cell r="D890">
            <v>0.36210000000000003</v>
          </cell>
          <cell r="E890" t="str">
            <v>MKT-1-9871984202</v>
          </cell>
        </row>
        <row r="891">
          <cell r="A891" t="str">
            <v>Oi Total Fixo + Pós Conectado Mais + Banda Larga0.3621Template desconto FLAT Plano Principal Oi TV nível conta</v>
          </cell>
          <cell r="B891" t="str">
            <v>Plano Oi Completo Mais</v>
          </cell>
          <cell r="C891" t="str">
            <v>Template desconto FLAT Plano Principal Oi TV nível conta</v>
          </cell>
          <cell r="D891">
            <v>0.36210000000000003</v>
          </cell>
          <cell r="E891" t="str">
            <v>MKT-1-9871984457</v>
          </cell>
        </row>
        <row r="892">
          <cell r="A892" t="str">
            <v>Oi Total Fixo + Pós Conectado 500 + Banda Larga0.2115Template desconto FLAT Plano Principal Oi TV nível conta</v>
          </cell>
          <cell r="B892" t="str">
            <v>Plano Oi Completo 500</v>
          </cell>
          <cell r="C892" t="str">
            <v>Template desconto FLAT Plano Principal Oi TV nível conta</v>
          </cell>
          <cell r="D892">
            <v>0.21149999999999999</v>
          </cell>
          <cell r="E892" t="str">
            <v>MKT-1-9871984712</v>
          </cell>
        </row>
        <row r="893">
          <cell r="A893" t="str">
            <v>Oi Total Fixo + Pós Conectado Mais + Banda Larga0.2115Template desconto FLAT Plano Principal Oi TV nível conta</v>
          </cell>
          <cell r="B893" t="str">
            <v>Plano Oi Completo Mais</v>
          </cell>
          <cell r="C893" t="str">
            <v>Template desconto FLAT Plano Principal Oi TV nível conta</v>
          </cell>
          <cell r="D893">
            <v>0.21149999999999999</v>
          </cell>
          <cell r="E893" t="str">
            <v>MKT-1-9871984967</v>
          </cell>
        </row>
        <row r="894">
          <cell r="A894" t="str">
            <v>Oi Total Fixo + Pós Conectado 500 + Banda Larga0.4043Template desconto FLAT Plano Principal Oi TV nível conta</v>
          </cell>
          <cell r="B894" t="str">
            <v>Plano Oi Completo 500</v>
          </cell>
          <cell r="C894" t="str">
            <v>Template desconto FLAT Plano Principal Oi TV nível conta</v>
          </cell>
          <cell r="D894">
            <v>0.40429999999999999</v>
          </cell>
          <cell r="E894" t="str">
            <v>MKT-1-9872001222</v>
          </cell>
        </row>
        <row r="895">
          <cell r="A895" t="str">
            <v>Oi Total Fixo + Pós Conectado 1.000 + Banda Larga0.4043Template desconto FLAT Plano Principal Oi TV nível conta</v>
          </cell>
          <cell r="B895" t="str">
            <v>Plano Oi Completo 1.000</v>
          </cell>
          <cell r="C895" t="str">
            <v>Template desconto FLAT Plano Principal Oi TV nível conta</v>
          </cell>
          <cell r="D895">
            <v>0.40429999999999999</v>
          </cell>
          <cell r="E895" t="str">
            <v>MKT-1-9872001477</v>
          </cell>
        </row>
        <row r="896">
          <cell r="A896" t="str">
            <v>Oi Total Fixo + Pós Conectado Mais + Banda Larga0.4043Template desconto FLAT Plano Principal Oi TV nível conta</v>
          </cell>
          <cell r="B896" t="str">
            <v>Plano Oi Completo Mais</v>
          </cell>
          <cell r="C896" t="str">
            <v>Template desconto FLAT Plano Principal Oi TV nível conta</v>
          </cell>
          <cell r="D896">
            <v>0.40429999999999999</v>
          </cell>
          <cell r="E896" t="str">
            <v>MKT-1-9872001732</v>
          </cell>
        </row>
        <row r="897">
          <cell r="A897" t="str">
            <v>Oi Total Fixo + Pós Conectado 500 + Banda Larga0.3311Template desconto FLAT Plano Principal Oi TV nível conta</v>
          </cell>
          <cell r="B897" t="str">
            <v>Plano Oi Completo 500</v>
          </cell>
          <cell r="C897" t="str">
            <v>Template desconto FLAT Plano Principal Oi TV nível conta</v>
          </cell>
          <cell r="D897">
            <v>0.33110000000000001</v>
          </cell>
          <cell r="E897" t="str">
            <v>MKT-1-9872001994</v>
          </cell>
        </row>
        <row r="898">
          <cell r="A898" t="str">
            <v>Oi Total Fixo + Pós Conectado 1.000 + Banda Larga0.3311Template desconto FLAT Plano Principal Oi TV nível conta</v>
          </cell>
          <cell r="B898" t="str">
            <v>Plano Oi Completo 1.000</v>
          </cell>
          <cell r="C898" t="str">
            <v>Template desconto FLAT Plano Principal Oi TV nível conta</v>
          </cell>
          <cell r="D898">
            <v>0.33110000000000001</v>
          </cell>
          <cell r="E898" t="str">
            <v>MKT-1-9872010259</v>
          </cell>
        </row>
        <row r="899">
          <cell r="A899" t="str">
            <v>Oi Total Fixo + Pós Conectado Mais + Banda Larga0.3311Template desconto FLAT Plano Principal Oi TV nível conta</v>
          </cell>
          <cell r="B899" t="str">
            <v>Plano Oi Completo Mais</v>
          </cell>
          <cell r="C899" t="str">
            <v>Template desconto FLAT Plano Principal Oi TV nível conta</v>
          </cell>
          <cell r="D899">
            <v>0.33110000000000001</v>
          </cell>
          <cell r="E899" t="str">
            <v>MKT-1-9872010644</v>
          </cell>
        </row>
        <row r="900">
          <cell r="A900" t="str">
            <v>Oi Total Fixo + Pós Conectado 500 + Banda Larga0.3191Template desconto FLAT Plano Principal Oi TV nível conta</v>
          </cell>
          <cell r="B900" t="str">
            <v>Plano Oi Completo 500</v>
          </cell>
          <cell r="C900" t="str">
            <v>Template desconto FLAT Plano Principal Oi TV nível conta</v>
          </cell>
          <cell r="D900">
            <v>0.31909999999999999</v>
          </cell>
          <cell r="E900" t="str">
            <v>MKT-1-9872012296</v>
          </cell>
        </row>
        <row r="901">
          <cell r="A901" t="str">
            <v>Oi Total Fixo + Pós Conectado 1.000 + Banda Larga0.3191Template desconto FLAT Plano Principal Oi TV nível conta</v>
          </cell>
          <cell r="B901" t="str">
            <v>Plano Oi Completo 1.000</v>
          </cell>
          <cell r="C901" t="str">
            <v>Template desconto FLAT Plano Principal Oi TV nível conta</v>
          </cell>
          <cell r="D901">
            <v>0.31909999999999999</v>
          </cell>
          <cell r="E901" t="str">
            <v>MKT-1-9871991021</v>
          </cell>
        </row>
        <row r="902">
          <cell r="A902" t="str">
            <v>Oi Total Fixo + Pós Conectado Mais + Banda Larga0.3191Template desconto FLAT Plano Principal Oi TV nível conta</v>
          </cell>
          <cell r="B902" t="str">
            <v>Plano Oi Completo Mais</v>
          </cell>
          <cell r="C902" t="str">
            <v>Template desconto FLAT Plano Principal Oi TV nível conta</v>
          </cell>
          <cell r="D902">
            <v>0.31909999999999999</v>
          </cell>
          <cell r="E902" t="str">
            <v>MKT-1-9871938711</v>
          </cell>
        </row>
        <row r="903">
          <cell r="A903" t="str">
            <v>Oi Total Fixo + Pós Conectado 500 + Banda Larga0.2697Template desconto FLAT Plano Principal Oi TV nível conta</v>
          </cell>
          <cell r="B903" t="str">
            <v>Plano Oi Completo 500</v>
          </cell>
          <cell r="C903" t="str">
            <v>Template desconto FLAT Plano Principal Oi TV nível conta</v>
          </cell>
          <cell r="D903">
            <v>0.2697</v>
          </cell>
          <cell r="E903" t="str">
            <v>MKT-1-9871938996</v>
          </cell>
        </row>
        <row r="904">
          <cell r="A904" t="str">
            <v>Oi Total Fixo + Pós Conectado 1.000 + Banda Larga0.2697Template desconto FLAT Plano Principal Oi TV nível conta</v>
          </cell>
          <cell r="B904" t="str">
            <v>Plano Oi Completo 1.000</v>
          </cell>
          <cell r="C904" t="str">
            <v>Template desconto FLAT Plano Principal Oi TV nível conta</v>
          </cell>
          <cell r="D904">
            <v>0.2697</v>
          </cell>
          <cell r="E904" t="str">
            <v>MKT-1-9871975291</v>
          </cell>
        </row>
        <row r="905">
          <cell r="A905" t="str">
            <v>Oi Total Fixo + Pós Conectado Mais + Banda Larga0.2697Template desconto FLAT Plano Principal Oi TV nível conta</v>
          </cell>
          <cell r="B905" t="str">
            <v>Plano Oi Completo Mais</v>
          </cell>
          <cell r="C905" t="str">
            <v>Template desconto FLAT Plano Principal Oi TV nível conta</v>
          </cell>
          <cell r="D905">
            <v>0.2697</v>
          </cell>
          <cell r="E905" t="str">
            <v>MKT-1-9871975556</v>
          </cell>
        </row>
        <row r="906">
          <cell r="A906" t="str">
            <v>Oi Total Fixo + Pós Conectado 500 + Banda Larga0.304Template desconto FLAT Plano Principal Oi TV nível conta</v>
          </cell>
          <cell r="B906" t="str">
            <v>Plano Oi Completo 500</v>
          </cell>
          <cell r="C906" t="str">
            <v>Template desconto FLAT Plano Principal Oi TV nível conta</v>
          </cell>
          <cell r="D906">
            <v>0.30399999999999999</v>
          </cell>
          <cell r="E906" t="str">
            <v>MKT-1-9871975851</v>
          </cell>
        </row>
        <row r="907">
          <cell r="A907" t="str">
            <v>Oi Total Fixo + Pós Conectado 1.000 + Banda Larga0.304Template desconto FLAT Plano Principal Oi TV nível conta</v>
          </cell>
          <cell r="B907" t="str">
            <v>Plano Oi Completo 1.000</v>
          </cell>
          <cell r="C907" t="str">
            <v>Template desconto FLAT Plano Principal Oi TV nível conta</v>
          </cell>
          <cell r="D907">
            <v>0.30399999999999999</v>
          </cell>
          <cell r="E907" t="str">
            <v>MKT-1-9871991791</v>
          </cell>
        </row>
        <row r="908">
          <cell r="A908" t="str">
            <v>Oi Total Fixo + Pós Conectado Mais + Banda Larga0.304Template desconto FLAT Plano Principal Oi TV nível conta</v>
          </cell>
          <cell r="B908" t="str">
            <v>Plano Oi Completo Mais</v>
          </cell>
          <cell r="C908" t="str">
            <v>Template desconto FLAT Plano Principal Oi TV nível conta</v>
          </cell>
          <cell r="D908">
            <v>0.30399999999999999</v>
          </cell>
          <cell r="E908" t="str">
            <v>MKT-1-9871990136</v>
          </cell>
        </row>
        <row r="909">
          <cell r="A909" t="str">
            <v>Oi Total Fixo + Pós Conectado 500 + Banda Larga0.2639Template desconto FLAT Plano Principal Oi TV nível conta</v>
          </cell>
          <cell r="B909" t="str">
            <v>Plano Oi Completo 500</v>
          </cell>
          <cell r="C909" t="str">
            <v>Template desconto FLAT Plano Principal Oi TV nível conta</v>
          </cell>
          <cell r="D909">
            <v>0.26390000000000002</v>
          </cell>
          <cell r="E909" t="str">
            <v>MKT-1-9871990471</v>
          </cell>
        </row>
        <row r="910">
          <cell r="A910" t="str">
            <v>Oi Total Fixo + Pós Conectado 1.000 + Banda Larga0.2639Template desconto FLAT Plano Principal Oi TV nível conta</v>
          </cell>
          <cell r="B910" t="str">
            <v>Plano Oi Completo 1.000</v>
          </cell>
          <cell r="C910" t="str">
            <v>Template desconto FLAT Plano Principal Oi TV nível conta</v>
          </cell>
          <cell r="D910">
            <v>0.26390000000000002</v>
          </cell>
          <cell r="E910" t="str">
            <v>MKT-1-9871990746</v>
          </cell>
        </row>
        <row r="911">
          <cell r="A911" t="str">
            <v>Oi Total Fixo + Pós Conectado Mais + Banda Larga0.2639Template desconto FLAT Plano Principal Oi TV nível conta</v>
          </cell>
          <cell r="B911" t="str">
            <v>Plano Oi Completo Mais</v>
          </cell>
          <cell r="C911" t="str">
            <v>Template desconto FLAT Plano Principal Oi TV nível conta</v>
          </cell>
          <cell r="D911">
            <v>0.26390000000000002</v>
          </cell>
          <cell r="E911" t="str">
            <v>MKT-1-9871991392</v>
          </cell>
        </row>
        <row r="912">
          <cell r="A912" t="str">
            <v>Oi Total Fixo + Pós Conectado 500 + Banda Larga0.2151Template desconto FLAT Plano Principal Oi TV nível conta</v>
          </cell>
          <cell r="B912" t="str">
            <v>Plano Oi Completo 500</v>
          </cell>
          <cell r="C912" t="str">
            <v>Template desconto FLAT Plano Principal Oi TV nível conta</v>
          </cell>
          <cell r="D912">
            <v>0.21510000000000001</v>
          </cell>
          <cell r="E912" t="str">
            <v>MKT-1-9871991127</v>
          </cell>
        </row>
        <row r="913">
          <cell r="A913" t="str">
            <v>Oi Total Fixo + Pós Conectado 1.000 + Banda Larga0.2151Template desconto FLAT Plano Principal Oi TV nível conta</v>
          </cell>
          <cell r="B913" t="str">
            <v>Plano Oi Completo 1.000</v>
          </cell>
          <cell r="C913" t="str">
            <v>Template desconto FLAT Plano Principal Oi TV nível conta</v>
          </cell>
          <cell r="D913">
            <v>0.21510000000000001</v>
          </cell>
          <cell r="E913" t="str">
            <v>MKT-1-9871978802</v>
          </cell>
        </row>
        <row r="914">
          <cell r="A914" t="str">
            <v>Oi Total Fixo + Pós Conectado Mais + Banda Larga0.2151Template desconto FLAT Plano Principal Oi TV nível conta</v>
          </cell>
          <cell r="B914" t="str">
            <v>Plano Oi Completo Mais</v>
          </cell>
          <cell r="C914" t="str">
            <v>Template desconto FLAT Plano Principal Oi TV nível conta</v>
          </cell>
          <cell r="D914">
            <v>0.21510000000000001</v>
          </cell>
          <cell r="E914" t="str">
            <v>MKT-1-9871978527</v>
          </cell>
        </row>
        <row r="915">
          <cell r="A915" t="str">
            <v>Oi Total Fixo + Pós Conectado 500 + Banda Larga0.2302Template desconto FLAT Plano Principal Oi TV nível conta</v>
          </cell>
          <cell r="B915" t="str">
            <v>Plano Oi Completo 500</v>
          </cell>
          <cell r="C915" t="str">
            <v>Template desconto FLAT Plano Principal Oi TV nível conta</v>
          </cell>
          <cell r="D915">
            <v>0.23019999999999999</v>
          </cell>
          <cell r="E915" t="str">
            <v>MKT-1-9871978264</v>
          </cell>
        </row>
        <row r="916">
          <cell r="A916" t="str">
            <v>Oi Total Fixo + Pós Conectado Mais + Banda Larga0.2302Template desconto FLAT Plano Principal Oi TV nível conta</v>
          </cell>
          <cell r="B916" t="str">
            <v>Plano Oi Completo Mais</v>
          </cell>
          <cell r="C916" t="str">
            <v>Template desconto FLAT Plano Principal Oi TV nível conta</v>
          </cell>
          <cell r="D916">
            <v>0.23019999999999999</v>
          </cell>
          <cell r="E916" t="str">
            <v>MKT-1-9871965009</v>
          </cell>
        </row>
        <row r="917">
          <cell r="A917" t="str">
            <v>Oi Total Fixo + Pós 50 + Banda Larga0.4043Template desconto FLAT Plano Principal Oi TV nível conta</v>
          </cell>
          <cell r="B917" t="str">
            <v>Plano Oi Completo Xsmall</v>
          </cell>
          <cell r="C917" t="str">
            <v>Template desconto FLAT Plano Principal Oi TV nível conta</v>
          </cell>
          <cell r="D917">
            <v>0.40429999999999999</v>
          </cell>
          <cell r="E917" t="str">
            <v>MKT-1-9871964351</v>
          </cell>
        </row>
        <row r="918">
          <cell r="A918" t="str">
            <v>Oi Total Fixo + Pós 100 + Banda Larga0.4043Template desconto FLAT Plano Principal Oi TV nível conta</v>
          </cell>
          <cell r="B918" t="str">
            <v>Plano Oi Completo Small</v>
          </cell>
          <cell r="C918" t="str">
            <v>Template desconto FLAT Plano Principal Oi TV nível conta</v>
          </cell>
          <cell r="D918">
            <v>0.40429999999999999</v>
          </cell>
          <cell r="E918" t="str">
            <v>MKT-1-9871954676</v>
          </cell>
        </row>
        <row r="919">
          <cell r="A919" t="str">
            <v>Oi Total Fixo + Pós 250 + Banda Larga0.4043Template desconto FLAT Plano Principal Oi TV nível conta</v>
          </cell>
          <cell r="B919" t="str">
            <v>Plano Oi Completo Medium</v>
          </cell>
          <cell r="C919" t="str">
            <v>Template desconto FLAT Plano Principal Oi TV nível conta</v>
          </cell>
          <cell r="D919">
            <v>0.40429999999999999</v>
          </cell>
          <cell r="E919" t="str">
            <v>MKT-1-9871954401</v>
          </cell>
        </row>
        <row r="920">
          <cell r="A920" t="str">
            <v>Oi Total Fixo + Pós 500 + Banda Larga0.4043Template desconto FLAT Plano Principal Oi TV nível conta</v>
          </cell>
          <cell r="B920" t="str">
            <v>Plano Oi Completo Large</v>
          </cell>
          <cell r="C920" t="str">
            <v>Template desconto FLAT Plano Principal Oi TV nível conta</v>
          </cell>
          <cell r="D920">
            <v>0.40429999999999999</v>
          </cell>
          <cell r="E920" t="str">
            <v>MKT-1-9871924956</v>
          </cell>
        </row>
        <row r="921">
          <cell r="A921" t="str">
            <v>Oi Total Fixo + Pós 800 + Banda Larga0.4043Template desconto FLAT Plano Principal Oi TV nível conta</v>
          </cell>
          <cell r="B921" t="str">
            <v>Plano Oi Completo Xlarge</v>
          </cell>
          <cell r="C921" t="str">
            <v>Template desconto FLAT Plano Principal Oi TV nível conta</v>
          </cell>
          <cell r="D921">
            <v>0.40429999999999999</v>
          </cell>
          <cell r="E921" t="str">
            <v>MKT-1-9871924311</v>
          </cell>
        </row>
        <row r="922">
          <cell r="A922" t="str">
            <v>Oi Total Fixo + Pós Conectado 500 + Banda Larga0.7232Template de desconto percentual FLAT Móvel - Conta Total - Varejo - Ganho Tributário Cross</v>
          </cell>
          <cell r="B922" t="str">
            <v>Plano Oi Completo 500</v>
          </cell>
          <cell r="C922" t="str">
            <v>Template de desconto percentual FLAT Móvel - Conta Total - Varejo - Ganho Tributário Cross</v>
          </cell>
          <cell r="D922">
            <v>0.72319999999999995</v>
          </cell>
          <cell r="E922" t="str">
            <v>MKT-1-9865191481</v>
          </cell>
        </row>
        <row r="923">
          <cell r="A923" t="str">
            <v>Oi Total Fixo + Pós Conectado 500 + Banda Larga0.7931Template de desconto percentual FLAT Móvel - Conta Total - Varejo - Ganho Tributário Cross</v>
          </cell>
          <cell r="B923" t="str">
            <v>Plano Oi Completo 500</v>
          </cell>
          <cell r="C923" t="str">
            <v>Template de desconto percentual FLAT Móvel - Conta Total - Varejo - Ganho Tributário Cross</v>
          </cell>
          <cell r="D923">
            <v>0.79310000000000003</v>
          </cell>
          <cell r="E923" t="str">
            <v>MKT-1-9865191682</v>
          </cell>
        </row>
        <row r="924">
          <cell r="A924" t="str">
            <v>Oi Total Fixo + Pós Conectado 500 + Banda Larga0.7469Template de desconto percentual FLAT Móvel - Conta Total - Varejo - Ganho Tributário Cross</v>
          </cell>
          <cell r="B924" t="str">
            <v>Plano Oi Completo 500</v>
          </cell>
          <cell r="C924" t="str">
            <v>Template de desconto percentual FLAT Móvel - Conta Total - Varejo - Ganho Tributário Cross</v>
          </cell>
          <cell r="D924">
            <v>0.74690000000000001</v>
          </cell>
          <cell r="E924" t="str">
            <v>MKT-1-9865191883</v>
          </cell>
        </row>
        <row r="925">
          <cell r="A925" t="str">
            <v>Oi Total Fixo + Pós Conectado 500 + Banda Larga0.7517Template de desconto percentual FLAT Móvel - Conta Total - Varejo - Ganho Tributário Cross</v>
          </cell>
          <cell r="B925" t="str">
            <v>Plano Oi Completo 500</v>
          </cell>
          <cell r="C925" t="str">
            <v>Template de desconto percentual FLAT Móvel - Conta Total - Varejo - Ganho Tributário Cross</v>
          </cell>
          <cell r="D925">
            <v>0.75170000000000003</v>
          </cell>
          <cell r="E925" t="str">
            <v>MKT-1-9865192091</v>
          </cell>
        </row>
        <row r="926">
          <cell r="A926" t="str">
            <v>Oi Total Fixo + Pós Conectado 500 + Banda Larga0.7054Template de desconto percentual FLAT Móvel - Conta Total - Varejo - Ganho Tributário Cross</v>
          </cell>
          <cell r="B926" t="str">
            <v>Plano Oi Completo 500</v>
          </cell>
          <cell r="C926" t="str">
            <v>Template de desconto percentual FLAT Móvel - Conta Total - Varejo - Ganho Tributário Cross</v>
          </cell>
          <cell r="D926">
            <v>0.70540000000000003</v>
          </cell>
          <cell r="E926" t="str">
            <v>MKT-1-9865409294</v>
          </cell>
        </row>
        <row r="927">
          <cell r="A927" t="str">
            <v>Oi Total Fixo + Pós Conectado 500 + Banda Larga0.7174Template de desconto percentual FLAT Móvel - Conta Total - Varejo - Ganho Tributário Cross</v>
          </cell>
          <cell r="B927" t="str">
            <v>Plano Oi Completo 500</v>
          </cell>
          <cell r="C927" t="str">
            <v>Template de desconto percentual FLAT Móvel - Conta Total - Varejo - Ganho Tributário Cross</v>
          </cell>
          <cell r="D927">
            <v>0.71739999999999993</v>
          </cell>
          <cell r="E927" t="str">
            <v>MKT-1-9865409495</v>
          </cell>
        </row>
        <row r="928">
          <cell r="A928" t="str">
            <v>Oi Total Fixo + Pós Conectado 500 + Banda Larga0.6524Template de desconto percentual FLAT Móvel - Conta Total - Varejo - Ganho Tributário Cross</v>
          </cell>
          <cell r="B928" t="str">
            <v>Plano Oi Completo 500</v>
          </cell>
          <cell r="C928" t="str">
            <v>Template de desconto percentual FLAT Móvel - Conta Total - Varejo - Ganho Tributário Cross</v>
          </cell>
          <cell r="D928">
            <v>0.65239999999999998</v>
          </cell>
          <cell r="E928" t="str">
            <v>MKT-1-9865409696</v>
          </cell>
        </row>
        <row r="929">
          <cell r="A929" t="str">
            <v>Oi Total Fixo + Pós Conectado 500 + Banda Larga0.6062Template de desconto percentual FLAT Móvel - Conta Total - Varejo - Ganho Tributário Cross</v>
          </cell>
          <cell r="B929" t="str">
            <v>Plano Oi Completo 500</v>
          </cell>
          <cell r="C929" t="str">
            <v>Template de desconto percentual FLAT Móvel - Conta Total - Varejo - Ganho Tributário Cross</v>
          </cell>
          <cell r="D929">
            <v>0.60619999999999996</v>
          </cell>
          <cell r="E929" t="str">
            <v>MKT-1-9865409897</v>
          </cell>
        </row>
        <row r="930">
          <cell r="A930" t="str">
            <v>Oi Total Fixo + Pós Conectado 500 + Banda Larga0.703Template de desconto percentual FLAT Móvel - Conta Total - Varejo - Ganho Tributário Cross</v>
          </cell>
          <cell r="B930" t="str">
            <v>Plano Oi Completo 500</v>
          </cell>
          <cell r="C930" t="str">
            <v>Template de desconto percentual FLAT Móvel - Conta Total - Varejo - Ganho Tributário Cross</v>
          </cell>
          <cell r="D930">
            <v>0.70299999999999996</v>
          </cell>
          <cell r="E930" t="str">
            <v>MKT-1-9865410098</v>
          </cell>
        </row>
        <row r="931">
          <cell r="A931" t="str">
            <v>Oi Total Fixo + Pós Conectado 500 + Banda Larga0.6568Template de desconto percentual FLAT Móvel - Conta Total - Varejo - Ganho Tributário Cross</v>
          </cell>
          <cell r="B931" t="str">
            <v>Plano Oi Completo 500</v>
          </cell>
          <cell r="C931" t="str">
            <v>Template de desconto percentual FLAT Móvel - Conta Total - Varejo - Ganho Tributário Cross</v>
          </cell>
          <cell r="D931">
            <v>0.65680000000000005</v>
          </cell>
          <cell r="E931" t="str">
            <v>MKT-1-9865441309</v>
          </cell>
        </row>
        <row r="932">
          <cell r="A932" t="str">
            <v>Oi Total Fixo + Pós Conectado 1.000 + Banda Larga0.7689Template de desconto percentual FLAT Móvel - Conta Total - Varejo - Ganho Tributário Cross</v>
          </cell>
          <cell r="B932" t="str">
            <v>Plano Oi Completo 1.000</v>
          </cell>
          <cell r="C932" t="str">
            <v>Template de desconto percentual FLAT Móvel - Conta Total - Varejo - Ganho Tributário Cross</v>
          </cell>
          <cell r="D932">
            <v>0.76890000000000003</v>
          </cell>
          <cell r="E932" t="str">
            <v>MKT-1-9865441510</v>
          </cell>
        </row>
        <row r="933">
          <cell r="A933" t="str">
            <v>Oi Total Fixo + Pós Conectado 1.000 + Banda Larga0.8228Template de desconto percentual FLAT Móvel - Conta Total - Varejo - Ganho Tributário Cross</v>
          </cell>
          <cell r="B933" t="str">
            <v>Plano Oi Completo 1.000</v>
          </cell>
          <cell r="C933" t="str">
            <v>Template de desconto percentual FLAT Móvel - Conta Total - Varejo - Ganho Tributário Cross</v>
          </cell>
          <cell r="D933">
            <v>0.82279999999999998</v>
          </cell>
          <cell r="E933" t="str">
            <v>MKT-1-9865441811</v>
          </cell>
        </row>
        <row r="934">
          <cell r="A934" t="str">
            <v>Oi Total Fixo + Pós Conectado 1.000 + Banda Larga0.7872Template de desconto percentual FLAT Móvel - Conta Total - Varejo - Ganho Tributário Cross</v>
          </cell>
          <cell r="B934" t="str">
            <v>Plano Oi Completo 1.000</v>
          </cell>
          <cell r="C934" t="str">
            <v>Template de desconto percentual FLAT Móvel - Conta Total - Varejo - Ganho Tributário Cross</v>
          </cell>
          <cell r="D934">
            <v>0.78720000000000001</v>
          </cell>
          <cell r="E934" t="str">
            <v>MKT-1-9865442012</v>
          </cell>
        </row>
        <row r="935">
          <cell r="A935" t="str">
            <v>Oi Total Fixo + Pós Conectado 1.000 + Banda Larga0.7908Template de desconto percentual FLAT Móvel - Conta Total - Varejo - Ganho Tributário Cross</v>
          </cell>
          <cell r="B935" t="str">
            <v>Plano Oi Completo 1.000</v>
          </cell>
          <cell r="C935" t="str">
            <v>Template de desconto percentual FLAT Móvel - Conta Total - Varejo - Ganho Tributário Cross</v>
          </cell>
          <cell r="D935">
            <v>0.79079999999999995</v>
          </cell>
          <cell r="E935" t="str">
            <v>MKT-1-9865499213</v>
          </cell>
        </row>
        <row r="936">
          <cell r="A936" t="str">
            <v>Oi Total Fixo + Pós Conectado 1.000 + Banda Larga0.7552Template de desconto percentual FLAT Móvel - Conta Total - Varejo - Ganho Tributário Cross</v>
          </cell>
          <cell r="B936" t="str">
            <v>Plano Oi Completo 1.000</v>
          </cell>
          <cell r="C936" t="str">
            <v>Template de desconto percentual FLAT Móvel - Conta Total - Varejo - Ganho Tributário Cross</v>
          </cell>
          <cell r="D936">
            <v>0.75519999999999998</v>
          </cell>
          <cell r="E936" t="str">
            <v>MKT-1-9865499414</v>
          </cell>
        </row>
        <row r="937">
          <cell r="A937" t="str">
            <v>Oi Total Fixo + Pós Conectado 1.000 + Banda Larga0.7644Template de desconto percentual FLAT Móvel - Conta Total - Varejo - Ganho Tributário Cross</v>
          </cell>
          <cell r="B937" t="str">
            <v>Plano Oi Completo 1.000</v>
          </cell>
          <cell r="C937" t="str">
            <v>Template de desconto percentual FLAT Móvel - Conta Total - Varejo - Ganho Tributário Cross</v>
          </cell>
          <cell r="D937">
            <v>0.76439999999999997</v>
          </cell>
          <cell r="E937" t="str">
            <v>MKT-1-9865499615</v>
          </cell>
        </row>
        <row r="938">
          <cell r="A938" t="str">
            <v>Oi Total Fixo + Pós Conectado 1.000 + Banda Larga0.7288Template de desconto percentual FLAT Móvel - Conta Total - Varejo - Ganho Tributário Cross</v>
          </cell>
          <cell r="B938" t="str">
            <v>Plano Oi Completo 1.000</v>
          </cell>
          <cell r="C938" t="str">
            <v>Template de desconto percentual FLAT Móvel - Conta Total - Varejo - Ganho Tributário Cross</v>
          </cell>
          <cell r="D938">
            <v>0.7288</v>
          </cell>
          <cell r="E938" t="str">
            <v>MKT-1-9865499816</v>
          </cell>
        </row>
        <row r="939">
          <cell r="A939" t="str">
            <v>Oi Total Fixo + Pós Conectado 1.000 + Banda Larga0.7143Template de desconto percentual FLAT Móvel - Conta Total - Varejo - Ganho Tributário Cross</v>
          </cell>
          <cell r="B939" t="str">
            <v>Plano Oi Completo 1.000</v>
          </cell>
          <cell r="C939" t="str">
            <v>Template de desconto percentual FLAT Móvel - Conta Total - Varejo - Ganho Tributário Cross</v>
          </cell>
          <cell r="D939">
            <v>0.71430000000000005</v>
          </cell>
          <cell r="E939" t="str">
            <v>MKT-1-9865500017</v>
          </cell>
        </row>
        <row r="940">
          <cell r="A940" t="str">
            <v>Oi Total Fixo + Pós Conectado 1.000 + Banda Larga0.7534Template de desconto percentual FLAT Móvel - Conta Total - Varejo - Ganho Tributário Cross</v>
          </cell>
          <cell r="B940" t="str">
            <v>Plano Oi Completo 1.000</v>
          </cell>
          <cell r="C940" t="str">
            <v>Template de desconto percentual FLAT Móvel - Conta Total - Varejo - Ganho Tributário Cross</v>
          </cell>
          <cell r="D940">
            <v>0.75340000000000007</v>
          </cell>
          <cell r="E940" t="str">
            <v>MKT-1-9865516218</v>
          </cell>
        </row>
        <row r="941">
          <cell r="A941" t="str">
            <v>Oi Total Fixo + Pós Conectado Mais + Banda Larga0.7541Template de desconto percentual FLAT Móvel - Conta Total - Varejo - Ganho Tributário Cross</v>
          </cell>
          <cell r="B941" t="str">
            <v>Plano Oi Completo Mais</v>
          </cell>
          <cell r="C941" t="str">
            <v>Template de desconto percentual FLAT Móvel - Conta Total - Varejo - Ganho Tributário Cross</v>
          </cell>
          <cell r="D941">
            <v>0.75409999999999999</v>
          </cell>
          <cell r="E941" t="str">
            <v>MKT-1-9865516419</v>
          </cell>
        </row>
        <row r="942">
          <cell r="A942" t="str">
            <v>Oi Total Fixo + Pós Conectado Mais + Banda Larga0.7689Template de desconto percentual FLAT Móvel - Conta Total - Varejo - Ganho Tributário Cross</v>
          </cell>
          <cell r="B942" t="str">
            <v>Plano Oi Completo Mais</v>
          </cell>
          <cell r="C942" t="str">
            <v>Template de desconto percentual FLAT Móvel - Conta Total - Varejo - Ganho Tributário Cross</v>
          </cell>
          <cell r="D942">
            <v>0.76890000000000003</v>
          </cell>
          <cell r="E942" t="str">
            <v>MKT-1-9865516620</v>
          </cell>
        </row>
        <row r="943">
          <cell r="A943" t="str">
            <v>Oi Total Fixo + Pós Conectado Mais + Banda Larga0.743Template de desconto percentual FLAT Móvel - Conta Total - Varejo - Ganho Tributário Cross</v>
          </cell>
          <cell r="B943" t="str">
            <v>Plano Oi Completo Mais</v>
          </cell>
          <cell r="C943" t="str">
            <v>Template de desconto percentual FLAT Móvel - Conta Total - Varejo - Ganho Tributário Cross</v>
          </cell>
          <cell r="D943">
            <v>0.74299999999999999</v>
          </cell>
          <cell r="E943" t="str">
            <v>MKT-1-9865516831</v>
          </cell>
        </row>
        <row r="944">
          <cell r="A944" t="str">
            <v>Oi Total Fixo + Pós Conectado Mais + Banda Larga0.7215Template de desconto percentual FLAT Móvel - Conta Total - Varejo - Ganho Tributário Cross</v>
          </cell>
          <cell r="B944" t="str">
            <v>Plano Oi Completo Mais</v>
          </cell>
          <cell r="C944" t="str">
            <v>Template de desconto percentual FLAT Móvel - Conta Total - Varejo - Ganho Tributário Cross</v>
          </cell>
          <cell r="D944">
            <v>0.72150000000000003</v>
          </cell>
          <cell r="E944" t="str">
            <v>MKT-1-9865517032</v>
          </cell>
        </row>
        <row r="945">
          <cell r="A945" t="str">
            <v>Oi Total Fixo + Pós Conectado Mais + Banda Larga0.6807Template de desconto percentual FLAT Móvel - Conta Total - Varejo - Ganho Tributário Cross</v>
          </cell>
          <cell r="B945" t="str">
            <v>Plano Oi Completo Mais</v>
          </cell>
          <cell r="C945" t="str">
            <v>Template de desconto percentual FLAT Móvel - Conta Total - Varejo - Ganho Tributário Cross</v>
          </cell>
          <cell r="D945">
            <v>0.68069999999999997</v>
          </cell>
          <cell r="E945" t="str">
            <v>MKT-1-9865550233</v>
          </cell>
        </row>
        <row r="946">
          <cell r="A946" t="str">
            <v>Oi Total Fixo + Pós Conectado Mais + Banda Larga0.7125Template de desconto percentual FLAT Móvel - Conta Total - Varejo - Ganho Tributário Cross</v>
          </cell>
          <cell r="B946" t="str">
            <v>Plano Oi Completo Mais</v>
          </cell>
          <cell r="C946" t="str">
            <v>Template de desconto percentual FLAT Móvel - Conta Total - Varejo - Ganho Tributário Cross</v>
          </cell>
          <cell r="D946">
            <v>0.71250000000000002</v>
          </cell>
          <cell r="E946" t="str">
            <v>MKT-1-9865550434</v>
          </cell>
        </row>
        <row r="947">
          <cell r="A947" t="str">
            <v>Oi Total Fixo + Pós Conectado 500 + Banda Larga0.6712Template de desconto percentual FLAT Móvel - Conta Total - Varejo - Ganho Tributário Cross</v>
          </cell>
          <cell r="B947" t="str">
            <v>Plano Oi Completo 500</v>
          </cell>
          <cell r="C947" t="str">
            <v>Template de desconto percentual FLAT Móvel - Conta Total - Varejo - Ganho Tributário Cross</v>
          </cell>
          <cell r="D947">
            <v>0.67120000000000002</v>
          </cell>
          <cell r="E947" t="str">
            <v>MKT-1-9865550635</v>
          </cell>
        </row>
        <row r="948">
          <cell r="A948" t="str">
            <v>Oi Total Fixo + Pós Conectado 1.000 + Banda Larga0.6787Template de desconto percentual FLAT Móvel - Conta Total - Varejo - Ganho Tributário Cross</v>
          </cell>
          <cell r="B948" t="str">
            <v>Plano Oi Completo 1.000</v>
          </cell>
          <cell r="C948" t="str">
            <v>Template de desconto percentual FLAT Móvel - Conta Total - Varejo - Ganho Tributário Cross</v>
          </cell>
          <cell r="D948">
            <v>0.67870000000000008</v>
          </cell>
          <cell r="E948" t="str">
            <v>MKT-1-9865550836</v>
          </cell>
        </row>
        <row r="949">
          <cell r="A949" t="str">
            <v>Oi Total Fixo + Pós Conectado 1.000 + Banda Larga0.7178Template de desconto percentual FLAT Móvel - Conta Total - Varejo - Ganho Tributário Cross</v>
          </cell>
          <cell r="B949" t="str">
            <v>Plano Oi Completo 1.000</v>
          </cell>
          <cell r="C949" t="str">
            <v>Template de desconto percentual FLAT Móvel - Conta Total - Varejo - Ganho Tributário Cross</v>
          </cell>
          <cell r="D949">
            <v>0.71779999999999999</v>
          </cell>
          <cell r="E949" t="str">
            <v>MKT-1-9865551037</v>
          </cell>
        </row>
        <row r="950">
          <cell r="A950" t="str">
            <v>Oi Total Fixo + Pós 50 + Banda Larga0.3159Template de desconto percentual FLAT Móvel - Conta Total - Varejo - Ganho Tributário Cross</v>
          </cell>
          <cell r="B950" t="str">
            <v>Plano Oi Completo Xsmall</v>
          </cell>
          <cell r="C950" t="str">
            <v>Template de desconto percentual FLAT Móvel - Conta Total - Varejo - Ganho Tributário Cross</v>
          </cell>
          <cell r="D950">
            <v>0.31590000000000001</v>
          </cell>
          <cell r="E950" t="str">
            <v>MKT-1-9865657238</v>
          </cell>
        </row>
        <row r="951">
          <cell r="A951" t="str">
            <v>Oi Total Fixo + Pós 50 + Banda Larga0.4887Template de desconto percentual FLAT Móvel - Conta Total - Varejo - Ganho Tributário Cross</v>
          </cell>
          <cell r="B951" t="str">
            <v>Plano Oi Completo Xsmall</v>
          </cell>
          <cell r="C951" t="str">
            <v>Template de desconto percentual FLAT Móvel - Conta Total - Varejo - Ganho Tributário Cross</v>
          </cell>
          <cell r="D951">
            <v>0.48869999999999997</v>
          </cell>
          <cell r="E951" t="str">
            <v>MKT-1-9865657439</v>
          </cell>
        </row>
        <row r="952">
          <cell r="A952" t="str">
            <v>Oi Total Fixo + Pós 50 + Banda Larga0.3745Template de desconto percentual FLAT Móvel - Conta Total - Varejo - Ganho Tributário Cross</v>
          </cell>
          <cell r="B952" t="str">
            <v>Plano Oi Completo Xsmall</v>
          </cell>
          <cell r="C952" t="str">
            <v>Template de desconto percentual FLAT Móvel - Conta Total - Varejo - Ganho Tributário Cross</v>
          </cell>
          <cell r="D952">
            <v>0.37450000000000006</v>
          </cell>
          <cell r="E952" t="str">
            <v>MKT-1-9865657650</v>
          </cell>
        </row>
        <row r="953">
          <cell r="A953" t="str">
            <v>Oi Total Fixo + Pós 50 + Banda Larga0.3863Template de desconto percentual FLAT Móvel - Conta Total - Varejo - Ganho Tributário Cross</v>
          </cell>
          <cell r="B953" t="str">
            <v>Plano Oi Completo Xsmall</v>
          </cell>
          <cell r="C953" t="str">
            <v>Template de desconto percentual FLAT Móvel - Conta Total - Varejo - Ganho Tributário Cross</v>
          </cell>
          <cell r="D953">
            <v>0.38630000000000003</v>
          </cell>
          <cell r="E953" t="str">
            <v>MKT-1-9865657851</v>
          </cell>
        </row>
        <row r="954">
          <cell r="A954" t="str">
            <v>Oi Total Fixo + Pós 50 + Banda Larga0.2721Template de desconto percentual FLAT Móvel - Conta Total - Varejo - Ganho Tributário Cross</v>
          </cell>
          <cell r="B954" t="str">
            <v>Plano Oi Completo Xsmall</v>
          </cell>
          <cell r="C954" t="str">
            <v>Template de desconto percentual FLAT Móvel - Conta Total - Varejo - Ganho Tributário Cross</v>
          </cell>
          <cell r="D954">
            <v>0.27210000000000001</v>
          </cell>
          <cell r="E954" t="str">
            <v>MKT-1-9866578341</v>
          </cell>
        </row>
        <row r="955">
          <cell r="A955" t="str">
            <v>Oi Total Fixo + Pós 50 + Banda Larga0.3016Template de desconto percentual FLAT Móvel - Conta Total - Varejo - Ganho Tributário Cross</v>
          </cell>
          <cell r="B955" t="str">
            <v>Plano Oi Completo Xsmall</v>
          </cell>
          <cell r="C955" t="str">
            <v>Template de desconto percentual FLAT Móvel - Conta Total - Varejo - Ganho Tributário Cross</v>
          </cell>
          <cell r="D955">
            <v>0.30159999999999998</v>
          </cell>
          <cell r="E955" t="str">
            <v>MKT-1-9866801502</v>
          </cell>
        </row>
        <row r="956">
          <cell r="A956" t="str">
            <v>Oi Total Fixo + Pós 50 + Banda Larga0.1874Template de desconto percentual FLAT Móvel - Conta Total - Varejo - Ganho Tributário Cross</v>
          </cell>
          <cell r="B956" t="str">
            <v>Plano Oi Completo Xsmall</v>
          </cell>
          <cell r="C956" t="str">
            <v>Template de desconto percentual FLAT Móvel - Conta Total - Varejo - Ganho Tributário Cross</v>
          </cell>
          <cell r="D956">
            <v>0.18739999999999998</v>
          </cell>
          <cell r="E956" t="str">
            <v>MKT-1-9866840193</v>
          </cell>
        </row>
        <row r="957">
          <cell r="A957" t="str">
            <v>Oi Total Fixo + Pós 50 + Banda Larga0.0268Template de desconto percentual FLAT Móvel - Conta Total - Varejo - Ganho Tributário Cross</v>
          </cell>
          <cell r="B957" t="str">
            <v>Plano Oi Completo Xsmall</v>
          </cell>
          <cell r="C957" t="str">
            <v>Template de desconto percentual FLAT Móvel - Conta Total - Varejo - Ganho Tributário Cross</v>
          </cell>
          <cell r="D957">
            <v>2.6800000000000001E-2</v>
          </cell>
          <cell r="E957" t="str">
            <v>MKT-1-9866840494</v>
          </cell>
        </row>
        <row r="958">
          <cell r="A958" t="str">
            <v>Oi Total Fixo + Pós 50 + Banda Larga0.141Template de desconto percentual FLAT Móvel - Conta Total - Varejo - Ganho Tributário Cross</v>
          </cell>
          <cell r="B958" t="str">
            <v>Plano Oi Completo Xsmall</v>
          </cell>
          <cell r="C958" t="str">
            <v>Template de desconto percentual FLAT Móvel - Conta Total - Varejo - Ganho Tributário Cross</v>
          </cell>
          <cell r="D958">
            <v>0.14099999999999999</v>
          </cell>
          <cell r="E958" t="str">
            <v>MKT-1-9867003465</v>
          </cell>
        </row>
        <row r="959">
          <cell r="A959" t="str">
            <v>Oi Total Fixo + Pós 50 + Banda Larga0.1519Template de desconto percentual FLAT Móvel - Conta Total - Varejo - Ganho Tributário Cross</v>
          </cell>
          <cell r="B959" t="str">
            <v>Plano Oi Completo Xsmall</v>
          </cell>
          <cell r="C959" t="str">
            <v>Template de desconto percentual FLAT Móvel - Conta Total - Varejo - Ganho Tributário Cross</v>
          </cell>
          <cell r="D959">
            <v>0.15190000000000001</v>
          </cell>
          <cell r="E959" t="str">
            <v>MKT-1-9867456346</v>
          </cell>
        </row>
        <row r="960">
          <cell r="A960" t="str">
            <v>Oi Total Fixo + Pós 50 + Banda Larga0.2662Template de desconto percentual FLAT Móvel - Conta Total - Varejo - Ganho Tributário Cross</v>
          </cell>
          <cell r="B960" t="str">
            <v>Plano Oi Completo Xsmall</v>
          </cell>
          <cell r="C960" t="str">
            <v>Template de desconto percentual FLAT Móvel - Conta Total - Varejo - Ganho Tributário Cross</v>
          </cell>
          <cell r="D960">
            <v>0.26619999999999999</v>
          </cell>
          <cell r="E960" t="str">
            <v>MKT-1-9867619437</v>
          </cell>
        </row>
        <row r="961">
          <cell r="A961" t="str">
            <v>Oi Total Fixo + Pós 100 + Banda Larga0.4933Template de desconto percentual FLAT Móvel - Conta Total - Varejo - Ganho Tributário Cross</v>
          </cell>
          <cell r="B961" t="str">
            <v>Plano Oi Completo Small</v>
          </cell>
          <cell r="C961" t="str">
            <v>Template de desconto percentual FLAT Móvel - Conta Total - Varejo - Ganho Tributário Cross</v>
          </cell>
          <cell r="D961">
            <v>0.49329999999999996</v>
          </cell>
          <cell r="E961" t="str">
            <v>MKT-1-9867770938</v>
          </cell>
        </row>
        <row r="962">
          <cell r="A962" t="str">
            <v>Oi Total Fixo + Pós 100 + Banda Larga0.6114Template de desconto percentual FLAT Móvel - Conta Total - Varejo - Ganho Tributário Cross</v>
          </cell>
          <cell r="B962" t="str">
            <v>Plano Oi Completo Small</v>
          </cell>
          <cell r="C962" t="str">
            <v>Template de desconto percentual FLAT Móvel - Conta Total - Varejo - Ganho Tributário Cross</v>
          </cell>
          <cell r="D962">
            <v>0.61140000000000005</v>
          </cell>
          <cell r="E962" t="str">
            <v>MKT-1-9867910939</v>
          </cell>
        </row>
        <row r="963">
          <cell r="A963" t="str">
            <v>Oi Total Fixo + Pós 100 + Banda Larga0.5334Template de desconto percentual FLAT Móvel - Conta Total - Varejo - Ganho Tributário Cross</v>
          </cell>
          <cell r="B963" t="str">
            <v>Plano Oi Completo Small</v>
          </cell>
          <cell r="C963" t="str">
            <v>Template de desconto percentual FLAT Móvel - Conta Total - Varejo - Ganho Tributário Cross</v>
          </cell>
          <cell r="D963">
            <v>0.53339999999999999</v>
          </cell>
          <cell r="E963" t="str">
            <v>MKT-1-9868006220</v>
          </cell>
        </row>
        <row r="964">
          <cell r="A964" t="str">
            <v>Oi Total Fixo + Pós 100 + Banda Larga0.5414Template de desconto percentual FLAT Móvel - Conta Total - Varejo - Ganho Tributário Cross</v>
          </cell>
          <cell r="B964" t="str">
            <v>Plano Oi Completo Small</v>
          </cell>
          <cell r="C964" t="str">
            <v>Template de desconto percentual FLAT Móvel - Conta Total - Varejo - Ganho Tributário Cross</v>
          </cell>
          <cell r="D964">
            <v>0.54139999999999999</v>
          </cell>
          <cell r="E964" t="str">
            <v>MKT-1-9870358141</v>
          </cell>
        </row>
        <row r="965">
          <cell r="A965" t="str">
            <v>Oi Total Fixo + Pós 100 + Banda Larga0.4633Template de desconto percentual FLAT Móvel - Conta Total - Varejo - Ganho Tributário Cross</v>
          </cell>
          <cell r="B965" t="str">
            <v>Plano Oi Completo Small</v>
          </cell>
          <cell r="C965" t="str">
            <v>Template de desconto percentual FLAT Móvel - Conta Total - Varejo - Ganho Tributário Cross</v>
          </cell>
          <cell r="D965">
            <v>0.46329999999999999</v>
          </cell>
          <cell r="E965" t="str">
            <v>MKT-1-9870358342</v>
          </cell>
        </row>
        <row r="966">
          <cell r="A966" t="str">
            <v>Oi Total Fixo + Pós 100 + Banda Larga0.4835Template de desconto percentual FLAT Móvel - Conta Total - Varejo - Ganho Tributário Cross</v>
          </cell>
          <cell r="B966" t="str">
            <v>Plano Oi Completo Small</v>
          </cell>
          <cell r="C966" t="str">
            <v>Template de desconto percentual FLAT Móvel - Conta Total - Varejo - Ganho Tributário Cross</v>
          </cell>
          <cell r="D966">
            <v>0.48350000000000004</v>
          </cell>
          <cell r="E966" t="str">
            <v>MKT-1-9870358543</v>
          </cell>
        </row>
        <row r="967">
          <cell r="A967" t="str">
            <v>Oi Total Fixo + Pós 100 + Banda Larga0.4054Template de desconto percentual FLAT Móvel - Conta Total - Varejo - Ganho Tributário Cross</v>
          </cell>
          <cell r="B967" t="str">
            <v>Plano Oi Completo Small</v>
          </cell>
          <cell r="C967" t="str">
            <v>Template de desconto percentual FLAT Móvel - Conta Total - Varejo - Ganho Tributário Cross</v>
          </cell>
          <cell r="D967">
            <v>0.40539999999999998</v>
          </cell>
          <cell r="E967" t="str">
            <v>MKT-1-9870358774</v>
          </cell>
        </row>
        <row r="968">
          <cell r="A968" t="str">
            <v>Oi Total Fixo + Pós 100 + Banda Larga0.2956Template de desconto percentual FLAT Móvel - Conta Total - Varejo - Ganho Tributário Cross</v>
          </cell>
          <cell r="B968" t="str">
            <v>Plano Oi Completo Small</v>
          </cell>
          <cell r="C968" t="str">
            <v>Template de desconto percentual FLAT Móvel - Conta Total - Varejo - Ganho Tributário Cross</v>
          </cell>
          <cell r="D968">
            <v>0.29559999999999997</v>
          </cell>
          <cell r="E968" t="str">
            <v>MKT-1-9870359015</v>
          </cell>
        </row>
        <row r="969">
          <cell r="A969" t="str">
            <v>Oi Total Fixo + Pós 100 + Banda Larga0.3737Template de desconto percentual FLAT Móvel - Conta Total - Varejo - Ganho Tributário Cross</v>
          </cell>
          <cell r="B969" t="str">
            <v>Plano Oi Completo Small</v>
          </cell>
          <cell r="C969" t="str">
            <v>Template de desconto percentual FLAT Móvel - Conta Total - Varejo - Ganho Tributário Cross</v>
          </cell>
          <cell r="D969">
            <v>0.37369999999999998</v>
          </cell>
          <cell r="E969" t="str">
            <v>MKT-1-9870693266</v>
          </cell>
        </row>
        <row r="970">
          <cell r="A970" t="str">
            <v>Oi Total Fixo + Pós 100 + Banda Larga0.3812Template de desconto percentual FLAT Móvel - Conta Total - Varejo - Ganho Tributário Cross</v>
          </cell>
          <cell r="B970" t="str">
            <v>Plano Oi Completo Small</v>
          </cell>
          <cell r="C970" t="str">
            <v>Template de desconto percentual FLAT Móvel - Conta Total - Varejo - Ganho Tributário Cross</v>
          </cell>
          <cell r="D970">
            <v>0.38119999999999998</v>
          </cell>
          <cell r="E970" t="str">
            <v>MKT-1-9870693497</v>
          </cell>
        </row>
        <row r="971">
          <cell r="A971" t="str">
            <v>Oi Total Fixo + Pós 100 + Banda Larga0.4593Template de desconto percentual FLAT Móvel - Conta Total - Varejo - Ganho Tributário Cross</v>
          </cell>
          <cell r="B971" t="str">
            <v>Plano Oi Completo Small</v>
          </cell>
          <cell r="C971" t="str">
            <v>Template de desconto percentual FLAT Móvel - Conta Total - Varejo - Ganho Tributário Cross</v>
          </cell>
          <cell r="D971">
            <v>0.45929999999999999</v>
          </cell>
          <cell r="E971" t="str">
            <v>MKT-1-9871048348</v>
          </cell>
        </row>
        <row r="972">
          <cell r="A972" t="str">
            <v>Oi Total Fixo + Pós 250 + Banda Larga0.6257Template de desconto percentual FLAT Móvel - Conta Total - Varejo - Ganho Tributário Cross</v>
          </cell>
          <cell r="B972" t="str">
            <v>Plano Oi Completo Medium</v>
          </cell>
          <cell r="C972" t="str">
            <v>Template de desconto percentual FLAT Móvel - Conta Total - Varejo - Ganho Tributário Cross</v>
          </cell>
          <cell r="D972">
            <v>0.62570000000000003</v>
          </cell>
          <cell r="E972" t="str">
            <v>MKT-1-9871048549</v>
          </cell>
        </row>
        <row r="973">
          <cell r="A973" t="str">
            <v>Oi Total Fixo + Pós 250 + Banda Larga0.6966Template de desconto percentual FLAT Móvel - Conta Total - Varejo - Ganho Tributário Cross</v>
          </cell>
          <cell r="B973" t="str">
            <v>Plano Oi Completo Medium</v>
          </cell>
          <cell r="C973" t="str">
            <v>Template de desconto percentual FLAT Móvel - Conta Total - Varejo - Ganho Tributário Cross</v>
          </cell>
          <cell r="D973">
            <v>0.6966</v>
          </cell>
          <cell r="E973" t="str">
            <v>MKT-1-9871048750</v>
          </cell>
        </row>
        <row r="974">
          <cell r="A974" t="str">
            <v>Oi Total Fixo + Pós 250 + Banda Larga0.6498Template de desconto percentual FLAT Móvel - Conta Total - Varejo - Ganho Tributário Cross</v>
          </cell>
          <cell r="B974" t="str">
            <v>Plano Oi Completo Medium</v>
          </cell>
          <cell r="C974" t="str">
            <v>Template de desconto percentual FLAT Móvel - Conta Total - Varejo - Ganho Tributário Cross</v>
          </cell>
          <cell r="D974">
            <v>0.64980000000000004</v>
          </cell>
          <cell r="E974" t="str">
            <v>MKT-1-9871048951</v>
          </cell>
        </row>
        <row r="975">
          <cell r="A975" t="str">
            <v>Oi Total Fixo + Pós 250 + Banda Larga0.6546Template de desconto percentual FLAT Móvel - Conta Total - Varejo - Ganho Tributário Cross</v>
          </cell>
          <cell r="B975" t="str">
            <v>Plano Oi Completo Medium</v>
          </cell>
          <cell r="C975" t="str">
            <v>Template de desconto percentual FLAT Móvel - Conta Total - Varejo - Ganho Tributário Cross</v>
          </cell>
          <cell r="D975">
            <v>0.65459999999999996</v>
          </cell>
          <cell r="E975" t="str">
            <v>MKT-1-9871643152</v>
          </cell>
        </row>
        <row r="976">
          <cell r="A976" t="str">
            <v>Oi Total Fixo + Pós 250 + Banda Larga0.6077Template de desconto percentual FLAT Móvel - Conta Total - Varejo - Ganho Tributário Cross</v>
          </cell>
          <cell r="B976" t="str">
            <v>Plano Oi Completo Medium</v>
          </cell>
          <cell r="C976" t="str">
            <v>Template de desconto percentual FLAT Móvel - Conta Total - Varejo - Ganho Tributário Cross</v>
          </cell>
          <cell r="D976">
            <v>0.60770000000000002</v>
          </cell>
          <cell r="E976" t="str">
            <v>MKT-1-9871643363</v>
          </cell>
        </row>
        <row r="977">
          <cell r="A977" t="str">
            <v>Oi Total Fixo + Pós 250 + Banda Larga0.6198Template de desconto percentual FLAT Móvel - Conta Total - Varejo - Ganho Tributário Cross</v>
          </cell>
          <cell r="B977" t="str">
            <v>Plano Oi Completo Medium</v>
          </cell>
          <cell r="C977" t="str">
            <v>Template de desconto percentual FLAT Móvel - Conta Total - Varejo - Ganho Tributário Cross</v>
          </cell>
          <cell r="D977">
            <v>0.61980000000000002</v>
          </cell>
          <cell r="E977" t="str">
            <v>MKT-1-9871643564</v>
          </cell>
        </row>
        <row r="978">
          <cell r="A978" t="str">
            <v>Oi Total Fixo + Pós 250 + Banda Larga0.573Template de desconto percentual FLAT Móvel - Conta Total - Varejo - Ganho Tributário Cross</v>
          </cell>
          <cell r="B978" t="str">
            <v>Plano Oi Completo Medium</v>
          </cell>
          <cell r="C978" t="str">
            <v>Template de desconto percentual FLAT Móvel - Conta Total - Varejo - Ganho Tributário Cross</v>
          </cell>
          <cell r="D978">
            <v>0.57299999999999995</v>
          </cell>
          <cell r="E978" t="str">
            <v>MKT-1-9871643765</v>
          </cell>
        </row>
        <row r="979">
          <cell r="A979" t="str">
            <v>Oi Total Fixo + Pós 250 + Banda Larga0.5071Template de desconto percentual FLAT Móvel - Conta Total - Varejo - Ganho Tributário Cross</v>
          </cell>
          <cell r="B979" t="str">
            <v>Plano Oi Completo Medium</v>
          </cell>
          <cell r="C979" t="str">
            <v>Template de desconto percentual FLAT Móvel - Conta Total - Varejo - Ganho Tributário Cross</v>
          </cell>
          <cell r="D979">
            <v>0.5071</v>
          </cell>
          <cell r="E979" t="str">
            <v>MKT-1-9871643966</v>
          </cell>
        </row>
        <row r="980">
          <cell r="A980" t="str">
            <v>Oi Total Fixo + Pós 250 + Banda Larga0.554Template de desconto percentual FLAT Móvel - Conta Total - Varejo - Ganho Tributário Cross</v>
          </cell>
          <cell r="B980" t="str">
            <v>Plano Oi Completo Medium</v>
          </cell>
          <cell r="C980" t="str">
            <v>Template de desconto percentual FLAT Móvel - Conta Total - Varejo - Ganho Tributário Cross</v>
          </cell>
          <cell r="D980">
            <v>0.55399999999999994</v>
          </cell>
          <cell r="E980" t="str">
            <v>MKT-1-9871654167</v>
          </cell>
        </row>
        <row r="981">
          <cell r="A981" t="str">
            <v>Oi Total Fixo + Pós 250 + Banda Larga0.5584Template de desconto percentual FLAT Móvel - Conta Total - Varejo - Ganho Tributário Cross</v>
          </cell>
          <cell r="B981" t="str">
            <v>Plano Oi Completo Medium</v>
          </cell>
          <cell r="C981" t="str">
            <v>Template de desconto percentual FLAT Móvel - Conta Total - Varejo - Ganho Tributário Cross</v>
          </cell>
          <cell r="D981">
            <v>0.55840000000000001</v>
          </cell>
          <cell r="E981" t="str">
            <v>MKT-1-9871654368</v>
          </cell>
        </row>
        <row r="982">
          <cell r="A982" t="str">
            <v>Oi Total Fixo + Pós 250 + Banda Larga0.6053Template de desconto percentual FLAT Móvel - Conta Total - Varejo - Ganho Tributário Cross</v>
          </cell>
          <cell r="B982" t="str">
            <v>Plano Oi Completo Medium</v>
          </cell>
          <cell r="C982" t="str">
            <v>Template de desconto percentual FLAT Móvel - Conta Total - Varejo - Ganho Tributário Cross</v>
          </cell>
          <cell r="D982">
            <v>0.60530000000000006</v>
          </cell>
          <cell r="E982" t="str">
            <v>MKT-1-9871654569</v>
          </cell>
        </row>
        <row r="983">
          <cell r="A983" t="str">
            <v>Oi Total Fixo + Pós 500 + Banda Larga0.6979Template de desconto percentual FLAT Móvel - Conta Total - Varejo - Ganho Tributário Cross</v>
          </cell>
          <cell r="B983" t="str">
            <v>Plano Oi Completo Large</v>
          </cell>
          <cell r="C983" t="str">
            <v>Template de desconto percentual FLAT Móvel - Conta Total - Varejo - Ganho Tributário Cross</v>
          </cell>
          <cell r="D983">
            <v>0.69790000000000008</v>
          </cell>
          <cell r="E983" t="str">
            <v>MKT-1-9871654770</v>
          </cell>
        </row>
        <row r="984">
          <cell r="A984" t="str">
            <v>Oi Total Fixo + Pós 500 + Banda Larga0.7134Template de desconto percentual FLAT Móvel - Conta Total - Varejo - Ganho Tributário Cross</v>
          </cell>
          <cell r="B984" t="str">
            <v>Plano Oi Completo Large</v>
          </cell>
          <cell r="C984" t="str">
            <v>Template de desconto percentual FLAT Móvel - Conta Total - Varejo - Ganho Tributário Cross</v>
          </cell>
          <cell r="D984">
            <v>0.71340000000000003</v>
          </cell>
          <cell r="E984" t="str">
            <v>MKT-1-9871654971</v>
          </cell>
        </row>
        <row r="985">
          <cell r="A985" t="str">
            <v>Oi Total Fixo + Pós 500 + Banda Larga0.6862Template de desconto percentual FLAT Móvel - Conta Total - Varejo - Ganho Tributário Cross</v>
          </cell>
          <cell r="B985" t="str">
            <v>Plano Oi Completo Large</v>
          </cell>
          <cell r="C985" t="str">
            <v>Template de desconto percentual FLAT Móvel - Conta Total - Varejo - Ganho Tributário Cross</v>
          </cell>
          <cell r="D985">
            <v>0.68620000000000003</v>
          </cell>
          <cell r="E985" t="str">
            <v>MKT-1-9871695172</v>
          </cell>
        </row>
        <row r="986">
          <cell r="A986" t="str">
            <v>Oi Total Fixo + Pós 500 + Banda Larga0.6638Template de desconto percentual FLAT Móvel - Conta Total - Varejo - Ganho Tributário Cross</v>
          </cell>
          <cell r="B986" t="str">
            <v>Plano Oi Completo Large</v>
          </cell>
          <cell r="C986" t="str">
            <v>Template de desconto percentual FLAT Móvel - Conta Total - Varejo - Ganho Tributário Cross</v>
          </cell>
          <cell r="D986">
            <v>0.66379999999999995</v>
          </cell>
          <cell r="E986" t="str">
            <v>MKT-1-9871695373</v>
          </cell>
        </row>
        <row r="987">
          <cell r="A987" t="str">
            <v>Oi Total Fixo + Pós 500 + Banda Larga0.6213Template de desconto percentual FLAT Móvel - Conta Total - Varejo - Ganho Tributário Cross</v>
          </cell>
          <cell r="B987" t="str">
            <v>Plano Oi Completo Large</v>
          </cell>
          <cell r="C987" t="str">
            <v>Template de desconto percentual FLAT Móvel - Conta Total - Varejo - Ganho Tributário Cross</v>
          </cell>
          <cell r="D987">
            <v>0.62130000000000007</v>
          </cell>
          <cell r="E987" t="str">
            <v>MKT-1-9871695574</v>
          </cell>
        </row>
        <row r="988">
          <cell r="A988" t="str">
            <v>Oi Total Fixo + Pós 500 + Banda Larga0.6544Template de desconto percentual FLAT Móvel - Conta Total - Varejo - Ganho Tributário Cross</v>
          </cell>
          <cell r="B988" t="str">
            <v>Plano Oi Completo Large</v>
          </cell>
          <cell r="C988" t="str">
            <v>Template de desconto percentual FLAT Móvel - Conta Total - Varejo - Ganho Tributário Cross</v>
          </cell>
          <cell r="D988">
            <v>0.65439999999999998</v>
          </cell>
          <cell r="E988" t="str">
            <v>MKT-1-9871695775</v>
          </cell>
        </row>
        <row r="989">
          <cell r="A989" t="str">
            <v>Oi Total Fixo + Pós 800 + Banda Larga0.7395Template de desconto percentual FLAT Móvel - Conta Total - Varejo - Ganho Tributário Cross</v>
          </cell>
          <cell r="B989" t="str">
            <v>Plano Oi Completo Xlarge</v>
          </cell>
          <cell r="C989" t="str">
            <v>Template de desconto percentual FLAT Móvel - Conta Total - Varejo - Ganho Tributário Cross</v>
          </cell>
          <cell r="D989">
            <v>0.73950000000000005</v>
          </cell>
          <cell r="E989" t="str">
            <v>MKT-1-9871695976</v>
          </cell>
        </row>
        <row r="990">
          <cell r="A990" t="str">
            <v>Oi Total Fixo + Pós 800 + Banda Larga0.7502Template de desconto percentual FLAT Móvel - Conta Total - Varejo - Ganho Tributário Cross</v>
          </cell>
          <cell r="B990" t="str">
            <v>Plano Oi Completo Xlarge</v>
          </cell>
          <cell r="C990" t="str">
            <v>Template de desconto percentual FLAT Móvel - Conta Total - Varejo - Ganho Tributário Cross</v>
          </cell>
          <cell r="D990">
            <v>0.75019999999999998</v>
          </cell>
          <cell r="E990" t="str">
            <v>MKT-1-9871757177</v>
          </cell>
        </row>
        <row r="991">
          <cell r="A991" t="str">
            <v>Oi Total Fixo + Pós 800 + Banda Larga0.7315Template de desconto percentual FLAT Móvel - Conta Total - Varejo - Ganho Tributário Cross</v>
          </cell>
          <cell r="B991" t="str">
            <v>Plano Oi Completo Xlarge</v>
          </cell>
          <cell r="C991" t="str">
            <v>Template de desconto percentual FLAT Móvel - Conta Total - Varejo - Ganho Tributário Cross</v>
          </cell>
          <cell r="D991">
            <v>0.73150000000000004</v>
          </cell>
          <cell r="E991" t="str">
            <v>MKT-1-9871757378</v>
          </cell>
        </row>
        <row r="992">
          <cell r="A992" t="str">
            <v>Oi Total Fixo + Pós 800 + Banda Larga0.7161Template de desconto percentual FLAT Móvel - Conta Total - Varejo - Ganho Tributário Cross</v>
          </cell>
          <cell r="B992" t="str">
            <v>Plano Oi Completo Xlarge</v>
          </cell>
          <cell r="C992" t="str">
            <v>Template de desconto percentual FLAT Móvel - Conta Total - Varejo - Ganho Tributário Cross</v>
          </cell>
          <cell r="D992">
            <v>0.71609999999999996</v>
          </cell>
          <cell r="E992" t="str">
            <v>MKT-1-9871757579</v>
          </cell>
        </row>
        <row r="993">
          <cell r="A993" t="str">
            <v>Oi Total Fixo + Pós 800 + Banda Larga0.6867Template de desconto percentual FLAT Móvel - Conta Total - Varejo - Ganho Tributário Cross</v>
          </cell>
          <cell r="B993" t="str">
            <v>Plano Oi Completo Xlarge</v>
          </cell>
          <cell r="C993" t="str">
            <v>Template de desconto percentual FLAT Móvel - Conta Total - Varejo - Ganho Tributário Cross</v>
          </cell>
          <cell r="D993">
            <v>0.68669999999999998</v>
          </cell>
          <cell r="E993" t="str">
            <v>MKT-1-9871757780</v>
          </cell>
        </row>
        <row r="994">
          <cell r="A994" t="str">
            <v>Oi Total Fixo + Pós 800 + Banda Larga0.7096Template de desconto percentual FLAT Móvel - Conta Total - Varejo - Ganho Tributário Cross</v>
          </cell>
          <cell r="B994" t="str">
            <v>Plano Oi Completo Xlarge</v>
          </cell>
          <cell r="C994" t="str">
            <v>Template de desconto percentual FLAT Móvel - Conta Total - Varejo - Ganho Tributário Cross</v>
          </cell>
          <cell r="D994">
            <v>0.7095999999999999</v>
          </cell>
          <cell r="E994" t="str">
            <v>MKT-1-9871757981</v>
          </cell>
        </row>
        <row r="995">
          <cell r="A995" t="str">
            <v>Oi Total Fixo + Pós Conectado 500 + Banda Larga0.7694Template de desconto percentual FLAT Móvel - Conta Total - Varejo - Ganho Tributário Cross</v>
          </cell>
          <cell r="B995" t="str">
            <v>Plano Oi Completo 500</v>
          </cell>
          <cell r="C995" t="str">
            <v>Template de desconto percentual FLAT Móvel - Conta Total - Varejo - Ganho Tributário Cross</v>
          </cell>
          <cell r="D995">
            <v>0.76939999999999997</v>
          </cell>
          <cell r="E995" t="str">
            <v>MKT-1-9871764182</v>
          </cell>
        </row>
        <row r="996">
          <cell r="A996" t="str">
            <v>Oi Total Fixo + Pós Conectado 500 + Banda Larga0.7636Template de desconto percentual FLAT Móvel - Conta Total - Varejo - Ganho Tributário Cross</v>
          </cell>
          <cell r="B996" t="str">
            <v>Plano Oi Completo 500</v>
          </cell>
          <cell r="C996" t="str">
            <v>Template de desconto percentual FLAT Móvel - Conta Total - Varejo - Ganho Tributário Cross</v>
          </cell>
          <cell r="D996">
            <v>0.76359999999999995</v>
          </cell>
          <cell r="E996" t="str">
            <v>MKT-1-9871764383</v>
          </cell>
        </row>
        <row r="997">
          <cell r="A997" t="str">
            <v>Oi Total Fixo + Pós Conectado 500 + Banda Larga0.7221Template de desconto percentual FLAT Móvel - Conta Total - Varejo - Ganho Tributário Cross</v>
          </cell>
          <cell r="B997" t="str">
            <v>Plano Oi Completo 500</v>
          </cell>
          <cell r="C997" t="str">
            <v>Template de desconto percentual FLAT Móvel - Conta Total - Varejo - Ganho Tributário Cross</v>
          </cell>
          <cell r="D997">
            <v>0.72209999999999996</v>
          </cell>
          <cell r="E997" t="str">
            <v>MKT-1-9871764584</v>
          </cell>
        </row>
        <row r="998">
          <cell r="A998" t="str">
            <v>Oi Total Fixo + Pós Conectado 500 + Banda Larga0.6878Template de desconto percentual FLAT Móvel - Conta Total - Varejo - Ganho Tributário Cross</v>
          </cell>
          <cell r="B998" t="str">
            <v>Plano Oi Completo 500</v>
          </cell>
          <cell r="C998" t="str">
            <v>Template de desconto percentual FLAT Móvel - Conta Total - Varejo - Ganho Tributário Cross</v>
          </cell>
          <cell r="D998">
            <v>0.68779999999999997</v>
          </cell>
          <cell r="E998" t="str">
            <v>MKT-1-9871764785</v>
          </cell>
        </row>
        <row r="999">
          <cell r="A999" t="str">
            <v>Oi Total Fixo + Pós Conectado 500 + Banda Larga0.6304Template de desconto percentual FLAT Móvel - Conta Total - Varejo - Ganho Tributário Cross</v>
          </cell>
          <cell r="B999" t="str">
            <v>Plano Oi Completo 500</v>
          </cell>
          <cell r="C999" t="str">
            <v>Template de desconto percentual FLAT Móvel - Conta Total - Varejo - Ganho Tributário Cross</v>
          </cell>
          <cell r="D999">
            <v>0.63039999999999996</v>
          </cell>
          <cell r="E999" t="str">
            <v>MKT-1-9871764986</v>
          </cell>
        </row>
        <row r="1000">
          <cell r="A1000" t="str">
            <v>Oi Total Fixo + Pós Conectado 500 + Banda Larga0.587Template de desconto percentual FLAT Móvel - Conta Total - Varejo - Ganho Tributário Cross</v>
          </cell>
          <cell r="B1000" t="str">
            <v>Plano Oi Completo 500</v>
          </cell>
          <cell r="C1000" t="str">
            <v>Template de desconto percentual FLAT Móvel - Conta Total - Varejo - Ganho Tributário Cross</v>
          </cell>
          <cell r="D1000">
            <v>0.58700000000000008</v>
          </cell>
          <cell r="E1000" t="str">
            <v>MKT-1-9871830187</v>
          </cell>
        </row>
        <row r="1001">
          <cell r="A1001" t="str">
            <v>Oi Total Fixo + Pós Conectado 1.000 + Banda Larga0.8Template de desconto percentual FLAT Móvel - Conta Total - Varejo - Ganho Tributário Cross</v>
          </cell>
          <cell r="B1001" t="str">
            <v>Plano Oi Completo 1.000</v>
          </cell>
          <cell r="C1001" t="str">
            <v>Template de desconto percentual FLAT Móvel - Conta Total - Varejo - Ganho Tributário Cross</v>
          </cell>
          <cell r="D1001">
            <v>0.8</v>
          </cell>
          <cell r="E1001" t="str">
            <v>MKT-1-9871830388</v>
          </cell>
        </row>
        <row r="1002">
          <cell r="A1002" t="str">
            <v>Oi Total Fixo + Pós Conectado 1.000 + Banda Larga0.7681Template de desconto percentual FLAT Móvel - Conta Total - Varejo - Ganho Tributário Cross</v>
          </cell>
          <cell r="B1002" t="str">
            <v>Plano Oi Completo 1.000</v>
          </cell>
          <cell r="C1002" t="str">
            <v>Template de desconto percentual FLAT Móvel - Conta Total - Varejo - Ganho Tributário Cross</v>
          </cell>
          <cell r="D1002">
            <v>0.7681</v>
          </cell>
          <cell r="E1002" t="str">
            <v>MKT-1-9871830629</v>
          </cell>
        </row>
        <row r="1003">
          <cell r="A1003" t="str">
            <v>Oi Total Fixo + Pós Conectado 1.000 + Banda Larga0.7417Template de desconto percentual FLAT Móvel - Conta Total - Varejo - Ganho Tributário Cross</v>
          </cell>
          <cell r="B1003" t="str">
            <v>Plano Oi Completo 1.000</v>
          </cell>
          <cell r="C1003" t="str">
            <v>Template de desconto percentual FLAT Móvel - Conta Total - Varejo - Ganho Tributário Cross</v>
          </cell>
          <cell r="D1003">
            <v>0.74170000000000003</v>
          </cell>
          <cell r="E1003" t="str">
            <v>MKT-1-9871830850</v>
          </cell>
        </row>
        <row r="1004">
          <cell r="A1004" t="str">
            <v>Oi Total Fixo + Pós Conectado 1.000 + Banda Larga0.6974Template de desconto percentual FLAT Móvel - Conta Total - Varejo - Ganho Tributário Cross</v>
          </cell>
          <cell r="B1004" t="str">
            <v>Plano Oi Completo 1.000</v>
          </cell>
          <cell r="C1004" t="str">
            <v>Template de desconto percentual FLAT Móvel - Conta Total - Varejo - Ganho Tributário Cross</v>
          </cell>
          <cell r="D1004">
            <v>0.69739999999999991</v>
          </cell>
          <cell r="E1004" t="str">
            <v>MKT-1-9871831071</v>
          </cell>
        </row>
        <row r="1005">
          <cell r="A1005" t="str">
            <v>Oi Total Fixo + Pós Conectado 1.000 + Banda Larga0.6639Template de desconto percentual FLAT Móvel - Conta Total - Varejo - Ganho Tributário Cross</v>
          </cell>
          <cell r="B1005" t="str">
            <v>Plano Oi Completo 1.000</v>
          </cell>
          <cell r="C1005" t="str">
            <v>Template de desconto percentual FLAT Móvel - Conta Total - Varejo - Ganho Tributário Cross</v>
          </cell>
          <cell r="D1005">
            <v>0.66390000000000005</v>
          </cell>
          <cell r="E1005" t="str">
            <v>MKT-1-9871924282</v>
          </cell>
        </row>
        <row r="1006">
          <cell r="A1006" t="str">
            <v>Oi Total Fixo + Pós Conectado Mais + Banda Larga0.7794Template de desconto percentual FLAT Móvel - Conta Total - Varejo - Ganho Tributário Cross</v>
          </cell>
          <cell r="B1006" t="str">
            <v>Plano Oi Completo Mais</v>
          </cell>
          <cell r="C1006" t="str">
            <v>Template de desconto percentual FLAT Móvel - Conta Total - Varejo - Ganho Tributário Cross</v>
          </cell>
          <cell r="D1006">
            <v>0.77939999999999998</v>
          </cell>
          <cell r="E1006" t="str">
            <v>MKT-1-9871924513</v>
          </cell>
        </row>
        <row r="1007">
          <cell r="A1007" t="str">
            <v>Oi Total Fixo + Pós Conectado Mais + Banda Larga0.7534Template de desconto percentual FLAT Móvel - Conta Total - Varejo - Ganho Tributário Cross</v>
          </cell>
          <cell r="B1007" t="str">
            <v>Plano Oi Completo Mais</v>
          </cell>
          <cell r="C1007" t="str">
            <v>Template de desconto percentual FLAT Móvel - Conta Total - Varejo - Ganho Tributário Cross</v>
          </cell>
          <cell r="D1007">
            <v>0.75340000000000007</v>
          </cell>
          <cell r="E1007" t="str">
            <v>MKT-1-9871924964</v>
          </cell>
        </row>
        <row r="1008">
          <cell r="A1008" t="str">
            <v>Oi Total Fixo + Pós Conectado Mais + Banda Larga0.7319Template de desconto percentual FLAT Móvel - Conta Total - Varejo - Ganho Tributário Cross</v>
          </cell>
          <cell r="B1008" t="str">
            <v>Plano Oi Completo Mais</v>
          </cell>
          <cell r="C1008" t="str">
            <v>Template de desconto percentual FLAT Móvel - Conta Total - Varejo - Ganho Tributário Cross</v>
          </cell>
          <cell r="D1008">
            <v>0.7319</v>
          </cell>
          <cell r="E1008" t="str">
            <v>MKT-1-9871954425</v>
          </cell>
        </row>
        <row r="1009">
          <cell r="A1009" t="str">
            <v>Oi Total Fixo + Pós Conectado Mais + Banda Larga0.6687Template de desconto percentual FLAT Móvel - Conta Total - Varejo - Ganho Tributário Cross</v>
          </cell>
          <cell r="B1009" t="str">
            <v>Plano Oi Completo Mais</v>
          </cell>
          <cell r="C1009" t="str">
            <v>Template de desconto percentual FLAT Móvel - Conta Total - Varejo - Ganho Tributário Cross</v>
          </cell>
          <cell r="D1009">
            <v>0.66870000000000007</v>
          </cell>
          <cell r="E1009" t="str">
            <v>MKT-1-9871954876</v>
          </cell>
        </row>
        <row r="1010">
          <cell r="A1010" t="str">
            <v>Oi Total Fixo + Pós Conectado Mais + Banda Larga0.6959Template de desconto percentual FLAT Móvel - Conta Total - Varejo - Ganho Tributário Cross</v>
          </cell>
          <cell r="B1010" t="str">
            <v>Plano Oi Completo Mais</v>
          </cell>
          <cell r="C1010" t="str">
            <v>Template de desconto percentual FLAT Móvel - Conta Total - Varejo - Ganho Tributário Cross</v>
          </cell>
          <cell r="D1010">
            <v>0.69590000000000007</v>
          </cell>
          <cell r="E1010" t="str">
            <v>MKT-1-9871964317</v>
          </cell>
        </row>
        <row r="1011">
          <cell r="A1011" t="str">
            <v>Oi Total Fixo + Pós Conectado 500 + Banda Larga0.2551Template desconto FLAT Plano Principal Oi TV nível conta</v>
          </cell>
          <cell r="B1011" t="str">
            <v>Plano Oi Completo 500</v>
          </cell>
          <cell r="C1011" t="str">
            <v>Template desconto FLAT Plano Principal Oi TV nível conta</v>
          </cell>
          <cell r="D1011">
            <v>0.25509999999999999</v>
          </cell>
          <cell r="E1011" t="str">
            <v>MKT-1-9872312161</v>
          </cell>
        </row>
        <row r="1012">
          <cell r="A1012" t="str">
            <v>Oi Total Fixo + Pós Conectado 1.000 + Banda Larga0.2551Template desconto FLAT Plano Principal Oi TV nível conta</v>
          </cell>
          <cell r="B1012" t="str">
            <v>Plano Oi Completo 1.000</v>
          </cell>
          <cell r="C1012" t="str">
            <v>Template desconto FLAT Plano Principal Oi TV nível conta</v>
          </cell>
          <cell r="D1012">
            <v>0.25509999999999999</v>
          </cell>
          <cell r="E1012" t="str">
            <v>MKT-1-9872312436</v>
          </cell>
        </row>
        <row r="1013">
          <cell r="A1013" t="str">
            <v>Oi Total Fixo + Pós Conectado Mais + Banda Larga0.2551Template desconto FLAT Plano Principal Oi TV nível conta</v>
          </cell>
          <cell r="B1013" t="str">
            <v>Plano Oi Completo Mais</v>
          </cell>
          <cell r="C1013" t="str">
            <v>Template desconto FLAT Plano Principal Oi TV nível conta</v>
          </cell>
          <cell r="D1013">
            <v>0.25509999999999999</v>
          </cell>
          <cell r="E1013" t="str">
            <v>MKT-1-9872312691</v>
          </cell>
        </row>
        <row r="1014">
          <cell r="A1014" t="str">
            <v>Oi Internet pra Celular 3GB0.512Template Flat Instância Dados</v>
          </cell>
          <cell r="B1014" t="str">
            <v>Oi Internet pra Celular 3GB</v>
          </cell>
          <cell r="C1014" t="str">
            <v>Template Flat Instância Dados</v>
          </cell>
          <cell r="D1014">
            <v>0.51200000000000001</v>
          </cell>
          <cell r="E1014" t="str">
            <v>MKT-1-9872506621</v>
          </cell>
        </row>
        <row r="1015">
          <cell r="A1015" t="str">
            <v>Oi Internet pra Celular 10GB0.4651Template Flat Instância Dados</v>
          </cell>
          <cell r="B1015" t="str">
            <v>Oi Internet pra Celular 10GB</v>
          </cell>
          <cell r="C1015" t="str">
            <v>Template Flat Instância Dados</v>
          </cell>
          <cell r="D1015">
            <v>0.46509999999999996</v>
          </cell>
          <cell r="E1015" t="str">
            <v>MKT-1-9872506993</v>
          </cell>
        </row>
        <row r="1016">
          <cell r="A1016" t="str">
            <v>Oi Internet pra Celular 3GB0.5935Template Flat Instância Dados</v>
          </cell>
          <cell r="B1016" t="str">
            <v>Oi Internet pra Celular 3GB</v>
          </cell>
          <cell r="C1016" t="str">
            <v>Template Flat Instância Dados</v>
          </cell>
          <cell r="D1016">
            <v>0.59350000000000003</v>
          </cell>
          <cell r="E1016" t="str">
            <v>MKT-1-9872897365</v>
          </cell>
        </row>
        <row r="1017">
          <cell r="A1017" t="str">
            <v>Oi Internet pra Celular 5GB0.5083Template Flat Instância Dados</v>
          </cell>
          <cell r="B1017" t="str">
            <v>Oi Internet pra Celular 5GB</v>
          </cell>
          <cell r="C1017" t="str">
            <v>Template Flat Instância Dados</v>
          </cell>
          <cell r="D1017">
            <v>0.50829999999999997</v>
          </cell>
          <cell r="E1017" t="str">
            <v>MKT-1-9872897737</v>
          </cell>
        </row>
        <row r="1018">
          <cell r="A1018" t="str">
            <v>Oi Internet pra Celular 3GB0.6026Template Flat Instância Dados</v>
          </cell>
          <cell r="B1018" t="str">
            <v>Oi Internet pra Celular 3GB</v>
          </cell>
          <cell r="C1018" t="str">
            <v>Template Flat Instância Dados</v>
          </cell>
          <cell r="D1018">
            <v>0.60260000000000002</v>
          </cell>
          <cell r="E1018" t="str">
            <v>MKT-1-9872899109</v>
          </cell>
        </row>
        <row r="1019">
          <cell r="A1019" t="str">
            <v>Oi Internet pra Celular 10GB0.5059Template Flat Instância Dados</v>
          </cell>
          <cell r="B1019" t="str">
            <v>Oi Internet pra Celular 10GB</v>
          </cell>
          <cell r="C1019" t="str">
            <v>Template Flat Instância Dados</v>
          </cell>
          <cell r="D1019">
            <v>0.50590000000000002</v>
          </cell>
          <cell r="E1019" t="str">
            <v>MKT-1-9872899481</v>
          </cell>
        </row>
        <row r="1020">
          <cell r="A1020" t="str">
            <v>Oi Internet pra Celular 5GB0.0862Template Flat Instância Dados</v>
          </cell>
          <cell r="B1020" t="str">
            <v>Oi Internet pra Celular 5GB</v>
          </cell>
          <cell r="C1020" t="str">
            <v>Template Flat Instância Dados</v>
          </cell>
          <cell r="D1020">
            <v>8.6199999999999999E-2</v>
          </cell>
          <cell r="E1020" t="str">
            <v>MKT-1-9872899853</v>
          </cell>
        </row>
        <row r="1021">
          <cell r="A1021" t="str">
            <v>Oi Total Fixo + Pós Conectado 500 + Banda Larga0.8521Template de desconto percentual FLAT Móvel - Conta Total - Varejo - Ganho Tributário Cross</v>
          </cell>
          <cell r="B1021" t="str">
            <v>Plano Oi Completo 500</v>
          </cell>
          <cell r="C1021" t="str">
            <v>Template de desconto percentual FLAT Móvel - Conta Total - Varejo - Ganho Tributário Cross</v>
          </cell>
          <cell r="D1021">
            <v>0.85209999999999997</v>
          </cell>
          <cell r="E1021" t="str">
            <v>MKT-1-9872995252</v>
          </cell>
        </row>
        <row r="1022">
          <cell r="A1022" t="str">
            <v>Oi Total Fixo + Pós Conectado 500 + Banda Larga0.7412Template de desconto percentual FLAT Móvel - Conta Total - Varejo - Ganho Tributário Cross</v>
          </cell>
          <cell r="B1022" t="str">
            <v>Plano Oi Completo 500</v>
          </cell>
          <cell r="C1022" t="str">
            <v>Template de desconto percentual FLAT Móvel - Conta Total - Varejo - Ganho Tributário Cross</v>
          </cell>
          <cell r="D1022">
            <v>0.74120000000000008</v>
          </cell>
          <cell r="E1022" t="str">
            <v>MKT-1-9873018256</v>
          </cell>
        </row>
        <row r="1023">
          <cell r="A1023" t="str">
            <v>Oi Total Fixo + Pós Conectado 500 + Banda Larga0.8799Template de desconto percentual FLAT Móvel - Conta Total - Varejo - Ganho Tributário Cross</v>
          </cell>
          <cell r="B1023" t="str">
            <v>Plano Oi Completo 500</v>
          </cell>
          <cell r="C1023" t="str">
            <v>Template de desconto percentual FLAT Móvel - Conta Total - Varejo - Ganho Tributário Cross</v>
          </cell>
          <cell r="D1023">
            <v>0.8798999999999999</v>
          </cell>
          <cell r="E1023" t="str">
            <v>MKT-1-9873155924</v>
          </cell>
        </row>
        <row r="1024">
          <cell r="A1024" t="str">
            <v>Oi Total Fixo + Pós Conectado Mais + Banda Larga0.7683Template de desconto percentual FLAT Móvel - Conta Total - Varejo - Ganho Tributário Cross</v>
          </cell>
          <cell r="B1024" t="str">
            <v>Plano Oi Completo Mais</v>
          </cell>
          <cell r="C1024" t="str">
            <v>Template de desconto percentual FLAT Móvel - Conta Total - Varejo - Ganho Tributário Cross</v>
          </cell>
          <cell r="D1024">
            <v>0.76829999999999998</v>
          </cell>
          <cell r="E1024" t="str">
            <v>MKT-1-9872995533</v>
          </cell>
        </row>
        <row r="1025">
          <cell r="A1025" t="str">
            <v>Oi Total Fixo + Pós Conectado Mais + Banda Larga0.7538Template de desconto percentual FLAT Móvel - Conta Total - Varejo - Ganho Tributário Cross</v>
          </cell>
          <cell r="B1025" t="str">
            <v>Plano Oi Completo Mais</v>
          </cell>
          <cell r="C1025" t="str">
            <v>Template de desconto percentual FLAT Móvel - Conta Total - Varejo - Ganho Tributário Cross</v>
          </cell>
          <cell r="D1025">
            <v>0.75379999999999991</v>
          </cell>
          <cell r="E1025" t="str">
            <v>MKT-1-9872995764</v>
          </cell>
        </row>
        <row r="1026">
          <cell r="A1026" t="str">
            <v>Oi Total Fixo + Pós Conectado Mais + Banda Larga0.7943Template de desconto percentual FLAT Móvel - Conta Total - Varejo - Ganho Tributário Cross</v>
          </cell>
          <cell r="B1026" t="str">
            <v>Plano Oi Completo Mais</v>
          </cell>
          <cell r="C1026" t="str">
            <v>Template de desconto percentual FLAT Móvel - Conta Total - Varejo - Ganho Tributário Cross</v>
          </cell>
          <cell r="D1026">
            <v>0.79430000000000012</v>
          </cell>
          <cell r="E1026" t="str">
            <v>MKT-1-9873018680</v>
          </cell>
        </row>
        <row r="1027">
          <cell r="A1027" t="str">
            <v>Oi Total Fixo + Pós Conectado Mais + Banda Larga0.7828Template de desconto percentual FLAT Móvel - Conta Total - Varejo - Ganho Tributário Cross</v>
          </cell>
          <cell r="B1027" t="str">
            <v>Plano Oi Completo Mais</v>
          </cell>
          <cell r="C1027" t="str">
            <v>Template de desconto percentual FLAT Móvel - Conta Total - Varejo - Ganho Tributário Cross</v>
          </cell>
          <cell r="D1027">
            <v>0.78280000000000005</v>
          </cell>
          <cell r="E1027" t="str">
            <v>MKT-1-9873044222</v>
          </cell>
        </row>
        <row r="1028">
          <cell r="A1028" t="str">
            <v>Oi Total Fixo + Pós Conectado Mais + Banda Larga0.7741Template de desconto percentual FLAT Móvel - Conta Total - Varejo - Ganho Tributário Cross</v>
          </cell>
          <cell r="B1028" t="str">
            <v>Plano Oi Completo Mais</v>
          </cell>
          <cell r="C1028" t="str">
            <v>Template de desconto percentual FLAT Móvel - Conta Total - Varejo - Ganho Tributário Cross</v>
          </cell>
          <cell r="D1028">
            <v>0.77410000000000001</v>
          </cell>
          <cell r="E1028" t="str">
            <v>MKT-1-9873040301</v>
          </cell>
        </row>
        <row r="1029">
          <cell r="A1029" t="str">
            <v>Oi Total Fixo + Pós Conectado Mais + Banda Larga0.8668Template de desconto percentual FLAT Móvel - Conta Total - Varejo - Ganho Tributário Cross</v>
          </cell>
          <cell r="B1029" t="str">
            <v>Plano Oi Completo Mais</v>
          </cell>
          <cell r="C1029" t="str">
            <v>Template de desconto percentual FLAT Móvel - Conta Total - Varejo - Ganho Tributário Cross</v>
          </cell>
          <cell r="D1029">
            <v>0.86680000000000001</v>
          </cell>
          <cell r="E1029" t="str">
            <v>MKT-1-9873018457</v>
          </cell>
        </row>
        <row r="1030">
          <cell r="A1030" t="str">
            <v>Oi Total Fixo + Pós 50 + Banda Larga0.6346Template de desconto percentual FLAT Móvel - Conta Total - Varejo - Ganho Tributário Cross</v>
          </cell>
          <cell r="B1030" t="str">
            <v>Plano Oi Completo XSmall</v>
          </cell>
          <cell r="C1030" t="str">
            <v>Template de desconto percentual FLAT Móvel - Conta Total - Varejo - Ganho Tributário Cross</v>
          </cell>
          <cell r="D1030">
            <v>0.63460000000000005</v>
          </cell>
          <cell r="E1030" t="str">
            <v>MKT-1-9872969041</v>
          </cell>
        </row>
        <row r="1031">
          <cell r="A1031" t="str">
            <v>Oi Total Fixo + Pós 50 + Banda Larga0.7031Template de desconto percentual FLAT Móvel - Conta Total - Varejo - Ganho Tributário Cross</v>
          </cell>
          <cell r="B1031" t="str">
            <v>Plano Oi Completo XSmall</v>
          </cell>
          <cell r="C1031" t="str">
            <v>Template de desconto percentual FLAT Móvel - Conta Total - Varejo - Ganho Tributário Cross</v>
          </cell>
          <cell r="D1031">
            <v>0.70310000000000006</v>
          </cell>
          <cell r="E1031" t="str">
            <v>MKT-1-9873154003</v>
          </cell>
        </row>
        <row r="1032">
          <cell r="A1032" t="str">
            <v>Oi Total Fixo + Pós 50 + Banda Larga0.3605Template de desconto percentual FLAT Móvel - Conta Total - Varejo - Ganho Tributário Cross</v>
          </cell>
          <cell r="B1032" t="str">
            <v>Plano Oi Completo XSmall</v>
          </cell>
          <cell r="C1032" t="str">
            <v>Template de desconto percentual FLAT Móvel - Conta Total - Varejo - Ganho Tributário Cross</v>
          </cell>
          <cell r="D1032">
            <v>0.36049999999999999</v>
          </cell>
          <cell r="E1032" t="str">
            <v>MKT-1-9872995985</v>
          </cell>
        </row>
        <row r="1033">
          <cell r="A1033" t="str">
            <v>Oi Total Fixo + Pós Conectado Mais + Banda Larga0.2302Template desconto FLAT Plano Principal Oi TV nível conta</v>
          </cell>
          <cell r="B1033" t="str">
            <v>Plano Oi Completo Mais</v>
          </cell>
          <cell r="C1033" t="str">
            <v>Template desconto FLAT Plano Principal Oi TV nível conta</v>
          </cell>
          <cell r="D1033">
            <v>0.23019999999999999</v>
          </cell>
          <cell r="E1033" t="str">
            <v>MKT-1-9871965009</v>
          </cell>
        </row>
        <row r="1034">
          <cell r="A1034" t="str">
            <v>Oi Total Fixo + Pós Conectado Mais + Banda Larga0.2115Template desconto FLAT Plano Principal Oi TV nível conta</v>
          </cell>
          <cell r="B1034" t="str">
            <v>Plano Oi Completo Mais</v>
          </cell>
          <cell r="C1034" t="str">
            <v>Template desconto FLAT Plano Principal Oi TV nível conta</v>
          </cell>
          <cell r="D1034">
            <v>0.21149999999999999</v>
          </cell>
          <cell r="E1034" t="str">
            <v>MKT-1-9871984967</v>
          </cell>
        </row>
        <row r="1035">
          <cell r="A1035" t="str">
            <v>Oi Total Fixo + Pós Conectado Mais + Banda Larga0.2159Template desconto FLAT Plano Principal Oi TV nível conta</v>
          </cell>
          <cell r="B1035" t="str">
            <v>Plano Oi Completo Mais</v>
          </cell>
          <cell r="C1035" t="str">
            <v>Template desconto FLAT Plano Principal Oi TV nível conta</v>
          </cell>
          <cell r="D1035">
            <v>0.21590000000000001</v>
          </cell>
          <cell r="E1035" t="str">
            <v>MKT-1-9872427351</v>
          </cell>
        </row>
        <row r="1036">
          <cell r="A1036" t="str">
            <v>Oi Total Fixo + Pós Conectado Mais + Banda Larga0.3256Template desconto FLAT Plano Principal Oi TV nível conta</v>
          </cell>
          <cell r="B1036" t="str">
            <v>Plano Oi Completo Mais</v>
          </cell>
          <cell r="C1036" t="str">
            <v>Template desconto FLAT Plano Principal Oi TV nível conta</v>
          </cell>
          <cell r="D1036">
            <v>0.3256</v>
          </cell>
          <cell r="E1036" t="str">
            <v>MKT-1-9872427606</v>
          </cell>
        </row>
        <row r="1037">
          <cell r="A1037" t="str">
            <v>Oi Total Fixo + Pós Conectado Mais + Banda Larga0.313Template desconto FLAT Plano Principal Oi TV nível conta</v>
          </cell>
          <cell r="B1037" t="str">
            <v>Plano Oi Completo Mais</v>
          </cell>
          <cell r="C1037" t="str">
            <v>Template desconto FLAT Plano Principal Oi TV nível conta</v>
          </cell>
          <cell r="D1037">
            <v>0.313</v>
          </cell>
          <cell r="E1037" t="str">
            <v>MKT-1-9872427861</v>
          </cell>
        </row>
        <row r="1038">
          <cell r="A1038" t="str">
            <v>Oi Total Fixo + Pós Conectado Mais + Banda Larga0.1637Template desconto FLAT Plano Principal Oi TV nível conta</v>
          </cell>
          <cell r="B1038" t="str">
            <v>Plano Oi Completo Mais</v>
          </cell>
          <cell r="C1038" t="str">
            <v>Template desconto FLAT Plano Principal Oi TV nível conta</v>
          </cell>
          <cell r="D1038">
            <v>0.16370000000000001</v>
          </cell>
          <cell r="E1038" t="str">
            <v>MKT-1-9872935116</v>
          </cell>
        </row>
        <row r="1039">
          <cell r="A1039" t="str">
            <v>Oi Total Fixo + Pós Conectado Mais + Banda Larga0.2833Template desconto FLAT Plano Principal Oi TV nível conta</v>
          </cell>
          <cell r="B1039" t="str">
            <v>Plano Oi Completo Mais</v>
          </cell>
          <cell r="C1039" t="str">
            <v>Template desconto FLAT Plano Principal Oi TV nível conta</v>
          </cell>
          <cell r="D1039">
            <v>0.2833</v>
          </cell>
          <cell r="E1039" t="str">
            <v>MKT-1-9872935371</v>
          </cell>
        </row>
        <row r="1040">
          <cell r="A1040" t="str">
            <v>Oi Total Fixo + Pós Conectado Mais + Banda Larga0.2737Template desconto FLAT Plano Principal Oi TV nível conta</v>
          </cell>
          <cell r="B1040" t="str">
            <v>Plano Oi Completo Mais</v>
          </cell>
          <cell r="C1040" t="str">
            <v>Template desconto FLAT Plano Principal Oi TV nível conta</v>
          </cell>
          <cell r="D1040">
            <v>0.2737</v>
          </cell>
          <cell r="E1040" t="str">
            <v>MKT-1-9872935626</v>
          </cell>
        </row>
        <row r="1041">
          <cell r="A1041" t="str">
            <v>Oi Total Fixo + Pós Conectado Mais + Banda Larga0.3819Template desconto FLAT Plano Principal Oi TV nível conta</v>
          </cell>
          <cell r="B1041" t="str">
            <v>Plano Oi Completo Mais</v>
          </cell>
          <cell r="C1041" t="str">
            <v>Template desconto FLAT Plano Principal Oi TV nível conta</v>
          </cell>
          <cell r="D1041">
            <v>0.38189999999999996</v>
          </cell>
          <cell r="E1041" t="str">
            <v>MKT-1-9872935881</v>
          </cell>
        </row>
        <row r="1042">
          <cell r="A1042" t="str">
            <v>Oi Total Fixo + Pós Conectado Mais + Banda Larga0.3701Template desconto FLAT Plano Principal Oi TV nível conta</v>
          </cell>
          <cell r="B1042" t="str">
            <v>Plano Oi Completo Mais</v>
          </cell>
          <cell r="C1042" t="str">
            <v>Template desconto FLAT Plano Principal Oi TV nível conta</v>
          </cell>
          <cell r="D1042">
            <v>0.37009999999999998</v>
          </cell>
          <cell r="E1042" t="str">
            <v>MKT-1-9872954136</v>
          </cell>
        </row>
        <row r="1043">
          <cell r="A1043" t="str">
            <v>Oi Total Fixo + Pós Conectado Mais + Banda Larga0.3353Template desconto FLAT Plano Principal Oi TV nível conta</v>
          </cell>
          <cell r="B1043" t="str">
            <v>Plano Oi Completo Mais</v>
          </cell>
          <cell r="C1043" t="str">
            <v>Template desconto FLAT Plano Principal Oi TV nível conta</v>
          </cell>
          <cell r="D1043">
            <v>0.33529999999999999</v>
          </cell>
          <cell r="E1043" t="str">
            <v>MKT-1-9872954391</v>
          </cell>
        </row>
        <row r="1044">
          <cell r="A1044" t="str">
            <v>Oi Total Fixo + Pós Conectado Mais + Banda Larga0.092Template desconto FLAT Plano Principal Oi TV nível conta</v>
          </cell>
          <cell r="B1044" t="str">
            <v>Plano Oi Completo Mais</v>
          </cell>
          <cell r="C1044" t="str">
            <v>Template desconto FLAT Plano Principal Oi TV nível conta</v>
          </cell>
          <cell r="D1044">
            <v>9.1999999999999998E-2</v>
          </cell>
          <cell r="E1044" t="str">
            <v>MKT-1-9872954646</v>
          </cell>
        </row>
        <row r="1045">
          <cell r="A1045" t="str">
            <v>Oi Total Fixo + Pós Conectado Mais + Banda Larga0.2478Template desconto FLAT Plano Principal Oi TV nível conta</v>
          </cell>
          <cell r="B1045" t="str">
            <v>Plano Oi Completo Mais</v>
          </cell>
          <cell r="C1045" t="str">
            <v>Template desconto FLAT Plano Principal Oi TV nível conta</v>
          </cell>
          <cell r="D1045">
            <v>0.24780000000000002</v>
          </cell>
          <cell r="E1045" t="str">
            <v>MKT-1-9872954911</v>
          </cell>
        </row>
        <row r="1046">
          <cell r="A1046" t="str">
            <v>Oi Total Fixo + Pós Conectado Mais + Banda Larga0.2394Template desconto FLAT Plano Principal Oi TV nível conta</v>
          </cell>
          <cell r="B1046" t="str">
            <v>Plano Oi Completo Mais</v>
          </cell>
          <cell r="C1046" t="str">
            <v>Template desconto FLAT Plano Principal Oi TV nível conta</v>
          </cell>
          <cell r="D1046">
            <v>0.2394</v>
          </cell>
          <cell r="E1046" t="str">
            <v>MKT-1-9872968186</v>
          </cell>
        </row>
        <row r="1047">
          <cell r="A1047" t="str">
            <v>Oi Total Fixo + Pós Conectado Mais + Banda Larga0.2056Template desconto FLAT Plano Principal Oi TV nível conta</v>
          </cell>
          <cell r="B1047" t="str">
            <v>Plano Oi Completo Mais</v>
          </cell>
          <cell r="C1047" t="str">
            <v>Template desconto FLAT Plano Principal Oi TV nível conta</v>
          </cell>
          <cell r="D1047">
            <v>0.20559999999999998</v>
          </cell>
          <cell r="E1047" t="str">
            <v>MKT-1-9872968531</v>
          </cell>
        </row>
        <row r="1048">
          <cell r="A1048" t="str">
            <v>Oi Total Fixo + Pós Conectado Mais + Banda Larga0.171Template desconto FLAT Plano Principal Oi TV nível conta</v>
          </cell>
          <cell r="B1048" t="str">
            <v>Plano Oi Completo Mais</v>
          </cell>
          <cell r="C1048" t="str">
            <v>Template desconto FLAT Plano Principal Oi TV nível conta</v>
          </cell>
          <cell r="D1048">
            <v>0.17100000000000001</v>
          </cell>
          <cell r="E1048" t="str">
            <v>MKT-1-9872968786</v>
          </cell>
        </row>
        <row r="1049">
          <cell r="A1049" t="str">
            <v>Oi Internet pra Celular 1GB0.5448Template Flat Instância Dados</v>
          </cell>
          <cell r="B1049" t="str">
            <v>Oi Internet pra Celular 1GB</v>
          </cell>
          <cell r="C1049" t="str">
            <v>Template Flat Instância Dados</v>
          </cell>
          <cell r="D1049">
            <v>0.54479999999999995</v>
          </cell>
          <cell r="E1049" t="str">
            <v>MKT-1-9906695721</v>
          </cell>
        </row>
        <row r="1050">
          <cell r="A1050" t="str">
            <v>Oi Internet pra Celular 2GB0.025Template Flat Instância Dados</v>
          </cell>
          <cell r="B1050" t="str">
            <v>Oi Internet pra Celular 2GB</v>
          </cell>
          <cell r="C1050" t="str">
            <v>Template Flat Instância Dados</v>
          </cell>
          <cell r="D1050">
            <v>2.5000000000000001E-2</v>
          </cell>
          <cell r="E1050" t="str">
            <v>MKT-1-9906709373</v>
          </cell>
        </row>
        <row r="1051">
          <cell r="A1051" t="str">
            <v>Oi Internet pra Celular 3GB0.4916Template Flat Instância Dados</v>
          </cell>
          <cell r="B1051" t="str">
            <v>Oi Internet pra Celular 3GB</v>
          </cell>
          <cell r="C1051" t="str">
            <v>Template Flat Instância Dados</v>
          </cell>
          <cell r="D1051">
            <v>0.49159999999999998</v>
          </cell>
          <cell r="E1051" t="str">
            <v>MKT-1-9906709895</v>
          </cell>
        </row>
        <row r="1052">
          <cell r="A1052" t="str">
            <v>Oi Internet pra Celular 5GB0.4379Template Flat Instância Dados</v>
          </cell>
          <cell r="B1052" t="str">
            <v>Oi Internet pra Celular 5GB</v>
          </cell>
          <cell r="C1052" t="str">
            <v>Template Flat Instância Dados</v>
          </cell>
          <cell r="D1052">
            <v>0.43790000000000001</v>
          </cell>
          <cell r="E1052" t="str">
            <v>MKT-1-9906714397</v>
          </cell>
        </row>
        <row r="1053">
          <cell r="A1053" t="str">
            <v>Oi Internet pra Celular 5GB0.5849Template Flat Instância Dados</v>
          </cell>
          <cell r="B1053" t="str">
            <v>Oi Internet pra Celular 5GB</v>
          </cell>
          <cell r="C1053" t="str">
            <v>Template Flat Instância Dados</v>
          </cell>
          <cell r="D1053">
            <v>0.58489999999999998</v>
          </cell>
          <cell r="E1053" t="str">
            <v>MKT-1-9906714849</v>
          </cell>
        </row>
        <row r="1054">
          <cell r="A1054" t="str">
            <v>Oi Internet pra Celular 10GB0.2364Template Flat Instância Dados</v>
          </cell>
          <cell r="B1054" t="str">
            <v>Oi Internet pra Celular 10GB</v>
          </cell>
          <cell r="C1054" t="str">
            <v>Template Flat Instância Dados</v>
          </cell>
          <cell r="D1054">
            <v>0.2364</v>
          </cell>
          <cell r="E1054" t="str">
            <v>MKT-1-9906718301</v>
          </cell>
        </row>
        <row r="1055">
          <cell r="A1055" t="str">
            <v>Oi Internet pra Celular 10GB0.4448Template Flat Instância Dados</v>
          </cell>
          <cell r="B1055" t="str">
            <v>Oi Internet pra Celular 10GB</v>
          </cell>
          <cell r="C1055" t="str">
            <v>Template Flat Instância Dados</v>
          </cell>
          <cell r="D1055">
            <v>0.44479999999999997</v>
          </cell>
          <cell r="E1055" t="str">
            <v>MKT-1-9906718763</v>
          </cell>
        </row>
        <row r="1056">
          <cell r="A1056" t="str">
            <v>Oi Internet pra Celular 2GB0.0013Template Flat Instância Dados</v>
          </cell>
          <cell r="B1056" t="str">
            <v>Oi Internet pra Celular 2GB</v>
          </cell>
          <cell r="C1056" t="str">
            <v>Template Flat Instância Dados</v>
          </cell>
          <cell r="D1056">
            <v>1.2999999999999999E-3</v>
          </cell>
          <cell r="E1056" t="str">
            <v>MKT-1-9906727135</v>
          </cell>
        </row>
        <row r="1057">
          <cell r="A1057" t="str">
            <v>Oi Internet pra Celular 5GB0.5223Template Flat Instância Dados</v>
          </cell>
          <cell r="B1057" t="str">
            <v>Oi Internet pra Celular 5GB</v>
          </cell>
          <cell r="C1057" t="str">
            <v>Template Flat Instância Dados</v>
          </cell>
          <cell r="D1057">
            <v>0.52229999999999999</v>
          </cell>
          <cell r="E1057" t="str">
            <v>MKT-1-9906727507</v>
          </cell>
        </row>
        <row r="1058">
          <cell r="A1058" t="str">
            <v>Oi Internet pra Celular 10GB0.3994Template Flat Instância Dados</v>
          </cell>
          <cell r="B1058" t="str">
            <v>Oi Internet pra Celular 10GB</v>
          </cell>
          <cell r="C1058" t="str">
            <v>Template Flat Instância Dados</v>
          </cell>
          <cell r="D1058">
            <v>0.39939999999999998</v>
          </cell>
          <cell r="E1058" t="str">
            <v>MKT-1-9906727879</v>
          </cell>
        </row>
        <row r="1059">
          <cell r="A1059" t="str">
            <v>Oi Total Fixo + Pós Conectado Mais + Banda Larga0.5172Template desconto FLAT Plano Principal Oi TV nível conta</v>
          </cell>
          <cell r="B1059" t="str">
            <v>Plano Oi Completo Mais</v>
          </cell>
          <cell r="C1059" t="str">
            <v>Template desconto FLAT Plano Principal Oi TV nível conta</v>
          </cell>
          <cell r="D1059">
            <v>0.51719999999999999</v>
          </cell>
          <cell r="E1059" t="str">
            <v>MKT-1-9906735611</v>
          </cell>
        </row>
        <row r="1060">
          <cell r="A1060" t="str">
            <v>Oi Total Fixo + Pós Conectado Mais + Banda Larga0.4489Template desconto FLAT Plano Principal Oi TV nível conta</v>
          </cell>
          <cell r="B1060" t="str">
            <v>Plano Oi Completo Mais</v>
          </cell>
          <cell r="C1060" t="str">
            <v>Template desconto FLAT Plano Principal Oi TV nível conta</v>
          </cell>
          <cell r="D1060">
            <v>0.44890000000000002</v>
          </cell>
          <cell r="E1060" t="str">
            <v>MKT-1-9906735906</v>
          </cell>
        </row>
        <row r="1061">
          <cell r="A1061" t="str">
            <v>Oi Total Fixo + Pós Conectado Mais + Banda Larga0.2273Template desconto FLAT Plano Principal Oi TV nível conta</v>
          </cell>
          <cell r="B1061" t="str">
            <v>Plano Oi Completo Mais</v>
          </cell>
          <cell r="C1061" t="str">
            <v>Template desconto FLAT Plano Principal Oi TV nível conta</v>
          </cell>
          <cell r="D1061">
            <v>0.2273</v>
          </cell>
          <cell r="E1061" t="str">
            <v>MKT-1-9906773161</v>
          </cell>
        </row>
        <row r="1062">
          <cell r="A1062" t="str">
            <v>Oi Total Fixo + Banda Larga + TV 20.2132Template desconto FLAT Plano Principal Oi TV nível conta</v>
          </cell>
          <cell r="B1062" t="str">
            <v>Plano Oi Convergente Medium</v>
          </cell>
          <cell r="C1062" t="str">
            <v>Template desconto FLAT Plano Principal Oi TV nível conta</v>
          </cell>
          <cell r="D1062">
            <v>0.2132</v>
          </cell>
          <cell r="E1062" t="str">
            <v>MKT-1-9906773416</v>
          </cell>
        </row>
        <row r="1063">
          <cell r="A1063" t="str">
            <v>Oi Total Fixo + Banda Larga + TV 30.1902Template desconto FLAT Plano Principal Oi TV nível conta</v>
          </cell>
          <cell r="B1063" t="str">
            <v>Plano Oi Convergente High</v>
          </cell>
          <cell r="C1063" t="str">
            <v>Template desconto FLAT Plano Principal Oi TV nível conta</v>
          </cell>
          <cell r="D1063">
            <v>0.19020000000000001</v>
          </cell>
          <cell r="E1063" t="str">
            <v>MKT-1-9906773671</v>
          </cell>
        </row>
        <row r="1064">
          <cell r="A1064" t="str">
            <v>Oi Total Fixo + Banda Larga + TV 30.3621Template desconto FLAT Plano Principal Oi TV nível conta</v>
          </cell>
          <cell r="B1064" t="str">
            <v>Plano Oi Convergente High</v>
          </cell>
          <cell r="C1064" t="str">
            <v>Template desconto FLAT Plano Principal Oi TV nível conta</v>
          </cell>
          <cell r="D1064">
            <v>0.36210000000000003</v>
          </cell>
          <cell r="E1064" t="str">
            <v>MKT-1-9906773926</v>
          </cell>
        </row>
        <row r="1065">
          <cell r="A1065" t="str">
            <v>Oi Total Fixo + Banda Larga + TV 30.1852Template desconto FLAT Plano Principal Oi TV nível conta</v>
          </cell>
          <cell r="B1065" t="str">
            <v>Plano Oi Convergente High</v>
          </cell>
          <cell r="C1065" t="str">
            <v>Template desconto FLAT Plano Principal Oi TV nível conta</v>
          </cell>
          <cell r="D1065">
            <v>0.1852</v>
          </cell>
          <cell r="E1065" t="str">
            <v>MKT-1-9906822181</v>
          </cell>
        </row>
        <row r="1066">
          <cell r="A1066" t="str">
            <v>Oi Total Fixo + Banda Larga + TV 20.3191Template desconto FLAT Plano Principal Oi TV nível conta</v>
          </cell>
          <cell r="B1066" t="str">
            <v>Plano Oi Convergente Medium</v>
          </cell>
          <cell r="C1066" t="str">
            <v>Template desconto FLAT Plano Principal Oi TV nível conta</v>
          </cell>
          <cell r="D1066">
            <v>0.31909999999999999</v>
          </cell>
          <cell r="E1066" t="str">
            <v>MKT-1-9906780721</v>
          </cell>
        </row>
        <row r="1067">
          <cell r="A1067" t="str">
            <v>Oi Total Fixo + Banda Larga + TV 30.2853Template desconto FLAT Plano Principal Oi TV nível conta</v>
          </cell>
          <cell r="B1067" t="str">
            <v>Plano Oi Convergente High</v>
          </cell>
          <cell r="C1067" t="str">
            <v>Template desconto FLAT Plano Principal Oi TV nível conta</v>
          </cell>
          <cell r="D1067">
            <v>0.2853</v>
          </cell>
          <cell r="E1067" t="str">
            <v>MKT-1-9906780976</v>
          </cell>
        </row>
        <row r="1068">
          <cell r="A1068" t="str">
            <v>Oi Total Fixo + Banda Larga + TV 30.4206Template desconto FLAT Plano Principal Oi TV nível conta</v>
          </cell>
          <cell r="B1068" t="str">
            <v>Plano Oi Convergente High</v>
          </cell>
          <cell r="C1068" t="str">
            <v>Template desconto FLAT Plano Principal Oi TV nível conta</v>
          </cell>
          <cell r="D1068">
            <v>0.42060000000000003</v>
          </cell>
          <cell r="E1068" t="str">
            <v>MKT-1-9906916011</v>
          </cell>
        </row>
        <row r="1069">
          <cell r="A1069" t="str">
            <v>Oi Total Fixo + Banda Larga + TV 30.2774Template desconto FLAT Plano Principal Oi TV nível conta</v>
          </cell>
          <cell r="B1069" t="str">
            <v>Plano Oi Convergente High</v>
          </cell>
          <cell r="C1069" t="str">
            <v>Template desconto FLAT Plano Principal Oi TV nível conta</v>
          </cell>
          <cell r="D1069">
            <v>0.27739999999999998</v>
          </cell>
          <cell r="E1069" t="str">
            <v>MKT-1-9906927426</v>
          </cell>
        </row>
        <row r="1070">
          <cell r="A1070" t="str">
            <v>Oi Total Fixo + Banda Larga + TV 20.0011Template desconto FLAT Plano Principal Oi TV nível conta</v>
          </cell>
          <cell r="B1070" t="str">
            <v>Plano Oi Convergente Medium</v>
          </cell>
          <cell r="C1070" t="str">
            <v>Template desconto FLAT Plano Principal Oi TV nível conta</v>
          </cell>
          <cell r="D1070">
            <v>1.1000000000000001E-3</v>
          </cell>
          <cell r="E1070" t="str">
            <v>MKT-1-9906927921</v>
          </cell>
        </row>
        <row r="1071">
          <cell r="A1071" t="str">
            <v>Oi Total Fixo + Banda Larga + TV 30.0184Template desconto FLAT Plano Principal Oi TV nível conta</v>
          </cell>
          <cell r="B1071" t="str">
            <v>Plano Oi Convergente High</v>
          </cell>
          <cell r="C1071" t="str">
            <v>Template desconto FLAT Plano Principal Oi TV nível conta</v>
          </cell>
          <cell r="D1071">
            <v>1.84E-2</v>
          </cell>
          <cell r="E1071" t="str">
            <v>MKT-1-9906932246</v>
          </cell>
        </row>
        <row r="1072">
          <cell r="A1072" t="str">
            <v>Oi Total Fixo + Banda Larga + TV 30.0221Template desconto FLAT Plano Principal Oi TV nível conta</v>
          </cell>
          <cell r="B1072" t="str">
            <v>Plano Oi Convergente High</v>
          </cell>
          <cell r="C1072" t="str">
            <v>Template desconto FLAT Plano Principal Oi TV nível conta</v>
          </cell>
          <cell r="D1072">
            <v>2.2099999999999998E-2</v>
          </cell>
          <cell r="E1072" t="str">
            <v>MKT-1-9906932611</v>
          </cell>
        </row>
        <row r="1073">
          <cell r="A1073" t="str">
            <v>Oi Total Fixo + Banda Larga + TV 30.0147Template desconto FLAT Plano Principal Oi TV nível conta</v>
          </cell>
          <cell r="B1073" t="str">
            <v>Plano Oi Convergente High</v>
          </cell>
          <cell r="C1073" t="str">
            <v>Template desconto FLAT Plano Principal Oi TV nível conta</v>
          </cell>
          <cell r="D1073">
            <v>1.47E-2</v>
          </cell>
          <cell r="E1073" t="str">
            <v>MKT-1-9906932946</v>
          </cell>
        </row>
        <row r="1074">
          <cell r="A1074" t="str">
            <v>Oi Total Fixo + Banda Larga + TV 30.15Template desconto FLAT Plano Principal Oi TV nível conta</v>
          </cell>
          <cell r="B1074" t="str">
            <v>Plano Oi Convergente High</v>
          </cell>
          <cell r="C1074" t="str">
            <v>Template desconto FLAT Plano Principal Oi TV nível conta</v>
          </cell>
          <cell r="D1074">
            <v>0.15</v>
          </cell>
          <cell r="E1074" t="str">
            <v>MKT-1-9906936301</v>
          </cell>
        </row>
        <row r="1075">
          <cell r="A1075" t="str">
            <v>Oi Total Fixo + Banda Larga + TV 30.0178Template desconto FLAT Plano Principal Oi TV nível conta</v>
          </cell>
          <cell r="B1075" t="str">
            <v>Plano Oi Convergente High</v>
          </cell>
          <cell r="C1075" t="str">
            <v>Template desconto FLAT Plano Principal Oi TV nível conta</v>
          </cell>
          <cell r="D1075">
            <v>1.78E-2</v>
          </cell>
          <cell r="E1075" t="str">
            <v>MKT-1-9906936676</v>
          </cell>
        </row>
        <row r="1076">
          <cell r="A1076" t="str">
            <v>Oi Total Fixo + Pós 50 + Banda Larga0.669Template de desconto percentual FLAT Móvel - Conta Total - Varejo - Ganho Tributário Cross</v>
          </cell>
          <cell r="B1076" t="str">
            <v>Plano Oi Completo XSmall</v>
          </cell>
          <cell r="C1076" t="str">
            <v>Template de desconto percentual FLAT Móvel - Conta Total - Varejo - Ganho Tributário Cross</v>
          </cell>
          <cell r="D1076">
            <v>0.66900000000000004</v>
          </cell>
          <cell r="E1076" t="str">
            <v>MKT-1-9906248591</v>
          </cell>
        </row>
        <row r="1077">
          <cell r="A1077" t="str">
            <v>Oi Total Fixo + Pós Conectado 500 + Banda Larga0.8661Template de desconto percentual FLAT Móvel - Conta Total - Varejo - Ganho Tributário Cross</v>
          </cell>
          <cell r="B1077" t="str">
            <v>Plano Oi Completo 500</v>
          </cell>
          <cell r="C1077" t="str">
            <v>Template de desconto percentual FLAT Móvel - Conta Total - Varejo - Ganho Tributário Cross</v>
          </cell>
          <cell r="D1077">
            <v>0.86609999999999998</v>
          </cell>
          <cell r="E1077" t="str">
            <v>MKT-1-9906248792</v>
          </cell>
        </row>
        <row r="1078">
          <cell r="A1078" t="str">
            <v>Oi Total Fixo + Pós Conectado Mais + Banda Larga0.8639Template de desconto percentual FLAT Móvel - Conta Total - Varejo - Ganho Tributário Cross</v>
          </cell>
          <cell r="B1078" t="str">
            <v>Plano Oi Completo Mais</v>
          </cell>
          <cell r="C1078" t="str">
            <v>Template de desconto percentual FLAT Móvel - Conta Total - Varejo - Ganho Tributário Cross</v>
          </cell>
          <cell r="D1078">
            <v>0.8639</v>
          </cell>
          <cell r="E1078" t="str">
            <v>MKT-1-9906248993</v>
          </cell>
        </row>
        <row r="1079">
          <cell r="A1079" t="str">
            <v>Oi Total Fixo + Pós Conectado Mais + Banda Larga0.8349Template de desconto percentual FLAT Móvel - Conta Total - Varejo - Ganho Tributário Cross</v>
          </cell>
          <cell r="B1079" t="str">
            <v>Plano Oi Completo Mais</v>
          </cell>
          <cell r="C1079" t="str">
            <v>Template de desconto percentual FLAT Móvel - Conta Total - Varejo - Ganho Tributário Cross</v>
          </cell>
          <cell r="D1079">
            <v>0.83489999999999998</v>
          </cell>
          <cell r="E1079" t="str">
            <v>MKT-1-9907025194</v>
          </cell>
        </row>
        <row r="1080">
          <cell r="A1080" t="str">
            <v>Oi Total Fixo + Pós Conectado Mais + Banda Larga0.8059Template de desconto percentual FLAT Móvel - Conta Total - Varejo - Ganho Tributário Cross</v>
          </cell>
          <cell r="B1080" t="str">
            <v>Plano Oi Completo Mais</v>
          </cell>
          <cell r="C1080" t="str">
            <v>Template de desconto percentual FLAT Móvel - Conta Total - Varejo - Ganho Tributário Cross</v>
          </cell>
          <cell r="D1080">
            <v>0.80590000000000006</v>
          </cell>
          <cell r="E1080" t="str">
            <v>MKT-1-9907104675</v>
          </cell>
        </row>
        <row r="1081">
          <cell r="A1081" t="str">
            <v>Oi Total Fixo + Pós 50 + Banda Larga0.3161Template de desconto percentual FLAT Móvel - Conta Total - Varejo - Ganho Tributário Cross</v>
          </cell>
          <cell r="B1081" t="str">
            <v>Plano Oi Completo XSmall</v>
          </cell>
          <cell r="C1081" t="str">
            <v>Template de desconto percentual FLAT Móvel - Conta Total - Varejo - Ganho Tributário Cross</v>
          </cell>
          <cell r="D1081">
            <v>0.31609999999999999</v>
          </cell>
          <cell r="E1081" t="str">
            <v>MKT-1-9907105066</v>
          </cell>
        </row>
        <row r="1082">
          <cell r="A1082" t="str">
            <v>Oi Total Fixo + Pós Conectado 500 + Banda Larga0.7232Template de desconto percentual FLAT Móvel - Conta Total - Varejo - Ganho Tributário Cross</v>
          </cell>
          <cell r="B1082" t="str">
            <v>Plano Oi Completo 500</v>
          </cell>
          <cell r="C1082" t="str">
            <v>Template de desconto percentual FLAT Móvel - Conta Total - Varejo - Ganho Tributário Cross</v>
          </cell>
          <cell r="D1082">
            <v>0.72319999999999995</v>
          </cell>
          <cell r="E1082" t="str">
            <v>MKT-1-9907128527</v>
          </cell>
        </row>
        <row r="1083">
          <cell r="A1083" t="str">
            <v>Oi Total Fixo + Pós Conectado Mais + Banda Larga0.7773Template de desconto percentual FLAT Móvel - Conta Total - Varejo - Ganho Tributário Cross</v>
          </cell>
          <cell r="B1083" t="str">
            <v>Plano Oi Completo Mais</v>
          </cell>
          <cell r="C1083" t="str">
            <v>Template de desconto percentual FLAT Móvel - Conta Total - Varejo - Ganho Tributário Cross</v>
          </cell>
          <cell r="D1083">
            <v>0.77729999999999999</v>
          </cell>
          <cell r="E1083" t="str">
            <v>MKT-1-9907128868</v>
          </cell>
        </row>
        <row r="1084">
          <cell r="A1084" t="str">
            <v>Oi Total Fixo + Pós Conectado Mais + Banda Larga0.5745Template de desconto percentual FLAT Móvel - Conta Total - Varejo - Ganho Tributário Cross</v>
          </cell>
          <cell r="B1084" t="str">
            <v>Plano Oi Completo Mais</v>
          </cell>
          <cell r="C1084" t="str">
            <v>Template de desconto percentual FLAT Móvel - Conta Total - Varejo - Ganho Tributário Cross</v>
          </cell>
          <cell r="D1084">
            <v>0.57450000000000001</v>
          </cell>
          <cell r="E1084" t="str">
            <v>MKT-1-9907146189</v>
          </cell>
        </row>
        <row r="1085">
          <cell r="A1085" t="str">
            <v>Oi Total Fixo + Pós Conectado Mais + Banda Larga0.5165Template de desconto percentual FLAT Móvel - Conta Total - Varejo - Ganho Tributário Cross</v>
          </cell>
          <cell r="B1085" t="str">
            <v>Plano Oi Completo Mais</v>
          </cell>
          <cell r="C1085" t="str">
            <v>Template de desconto percentual FLAT Móvel - Conta Total - Varejo - Ganho Tributário Cross</v>
          </cell>
          <cell r="D1085">
            <v>0.51649999999999996</v>
          </cell>
          <cell r="E1085" t="str">
            <v>MKT-1-9907146470</v>
          </cell>
        </row>
        <row r="1086">
          <cell r="A1086" t="str">
            <v>Oi Total Fixo + Pós 50 + Banda Larga0.5091Template de desconto percentual FLAT Móvel - Conta Total - Varejo - Ganho Tributário Cross</v>
          </cell>
          <cell r="B1086" t="str">
            <v>Plano Oi Completo XSmall</v>
          </cell>
          <cell r="C1086" t="str">
            <v>Template de desconto percentual FLAT Móvel - Conta Total - Varejo - Ganho Tributário Cross</v>
          </cell>
          <cell r="D1086">
            <v>0.5091</v>
          </cell>
          <cell r="E1086" t="str">
            <v>MKT-1-9907146821</v>
          </cell>
        </row>
        <row r="1087">
          <cell r="A1087" t="str">
            <v>Oi Total Fixo + Pós Conectado 500 + Banda Larga0.8013Template de desconto percentual FLAT Móvel - Conta Total - Varejo - Ganho Tributário Cross</v>
          </cell>
          <cell r="B1087" t="str">
            <v>Plano Oi Completo 500</v>
          </cell>
          <cell r="C1087" t="str">
            <v>Template de desconto percentual FLAT Móvel - Conta Total - Varejo - Ganho Tributário Cross</v>
          </cell>
          <cell r="D1087">
            <v>0.8012999999999999</v>
          </cell>
          <cell r="E1087" t="str">
            <v>MKT-1-9907159122</v>
          </cell>
        </row>
        <row r="1088">
          <cell r="A1088" t="str">
            <v>Oi Total Fixo + Pós Conectado Mais + Banda Larga0.8465Template de desconto percentual FLAT Móvel - Conta Total - Varejo - Ganho Tributário Cross</v>
          </cell>
          <cell r="B1088" t="str">
            <v>Plano Oi Completo Mais</v>
          </cell>
          <cell r="C1088" t="str">
            <v>Template de desconto percentual FLAT Móvel - Conta Total - Varejo - Ganho Tributário Cross</v>
          </cell>
          <cell r="D1088">
            <v>0.84650000000000003</v>
          </cell>
          <cell r="E1088" t="str">
            <v>MKT-1-9907159443</v>
          </cell>
        </row>
        <row r="1089">
          <cell r="A1089" t="str">
            <v>Oi Total Fixo + Pós Conectado Mais + Banda Larga0.8175Template de desconto percentual FLAT Móvel - Conta Total - Varejo - Ganho Tributário Cross</v>
          </cell>
          <cell r="B1089" t="str">
            <v>Plano Oi Completo Mais</v>
          </cell>
          <cell r="C1089" t="str">
            <v>Template de desconto percentual FLAT Móvel - Conta Total - Varejo - Ganho Tributário Cross</v>
          </cell>
          <cell r="D1089">
            <v>0.8175</v>
          </cell>
          <cell r="E1089" t="str">
            <v>MKT-1-9907159694</v>
          </cell>
        </row>
        <row r="1090">
          <cell r="A1090" t="str">
            <v>Oi Total Fixo + Pós Conectado Mais + Banda Larga0.7886Template de desconto percentual FLAT Móvel - Conta Total - Varejo - Ganho Tributário Cross</v>
          </cell>
          <cell r="B1090" t="str">
            <v>Plano Oi Completo Mais</v>
          </cell>
          <cell r="C1090" t="str">
            <v>Template de desconto percentual FLAT Móvel - Conta Total - Varejo - Ganho Tributário Cross</v>
          </cell>
          <cell r="D1090">
            <v>0.78859999999999997</v>
          </cell>
          <cell r="E1090" t="str">
            <v>MKT-1-9907159915</v>
          </cell>
        </row>
        <row r="1091">
          <cell r="A1091" t="str">
            <v>Oi Total Fixo + Pós 50 + Banda Larga0.3949Template de desconto percentual FLAT Móvel - Conta Total - Varejo - Ganho Tributário Cross</v>
          </cell>
          <cell r="B1091" t="str">
            <v>Plano Oi Completo XSmall</v>
          </cell>
          <cell r="C1091" t="str">
            <v>Template de desconto percentual FLAT Móvel - Conta Total - Varejo - Ganho Tributário Cross</v>
          </cell>
          <cell r="D1091">
            <v>0.39490000000000003</v>
          </cell>
          <cell r="E1091" t="str">
            <v>MKT-1-9907173126</v>
          </cell>
        </row>
        <row r="1092">
          <cell r="A1092" t="str">
            <v>Oi Total Fixo + Pós Conectado 500 + Banda Larga0.7551Template de desconto percentual FLAT Móvel - Conta Total - Varejo - Ganho Tributário Cross</v>
          </cell>
          <cell r="B1092" t="str">
            <v>Plano Oi Completo 500</v>
          </cell>
          <cell r="C1092" t="str">
            <v>Template de desconto percentual FLAT Móvel - Conta Total - Varejo - Ganho Tributário Cross</v>
          </cell>
          <cell r="D1092">
            <v>0.7551000000000001</v>
          </cell>
          <cell r="E1092" t="str">
            <v>MKT-1-9907173347</v>
          </cell>
        </row>
        <row r="1093">
          <cell r="A1093" t="str">
            <v>Oi Total Fixo + Pós Conectado Mais + Banda Larga0.6147Template de desconto percentual FLAT Móvel - Conta Total - Varejo - Ganho Tributário Cross</v>
          </cell>
          <cell r="B1093" t="str">
            <v>Plano Oi Completo Mais</v>
          </cell>
          <cell r="C1093" t="str">
            <v>Template de desconto percentual FLAT Móvel - Conta Total - Varejo - Ganho Tributário Cross</v>
          </cell>
          <cell r="D1093">
            <v>0.61470000000000002</v>
          </cell>
          <cell r="E1093" t="str">
            <v>MKT-1-9907173558</v>
          </cell>
        </row>
        <row r="1094">
          <cell r="A1094" t="str">
            <v>Oi Total Fixo + Pós Conectado Mais + Banda Larga0.5278Template de desconto percentual FLAT Móvel - Conta Total - Varejo - Ganho Tributário Cross</v>
          </cell>
          <cell r="B1094" t="str">
            <v>Plano Oi Completo Mais</v>
          </cell>
          <cell r="C1094" t="str">
            <v>Template de desconto percentual FLAT Móvel - Conta Total - Varejo - Ganho Tributário Cross</v>
          </cell>
          <cell r="D1094">
            <v>0.52780000000000005</v>
          </cell>
          <cell r="E1094" t="str">
            <v>MKT-1-9907173789</v>
          </cell>
        </row>
        <row r="1095">
          <cell r="A1095" t="e">
            <v>#VALUE!</v>
          </cell>
          <cell r="B1095" t="str">
            <v>Plano Oi Completo Mais</v>
          </cell>
          <cell r="C1095" t="str">
            <v>Template desconto FLAT Plano Principal Oi TV nível conta</v>
          </cell>
          <cell r="D1095" t="e">
            <v>#VALUE!</v>
          </cell>
          <cell r="E1095" t="str">
            <v>MKT-1-9948577061</v>
          </cell>
        </row>
        <row r="1096">
          <cell r="A1096" t="e">
            <v>#VALUE!</v>
          </cell>
          <cell r="B1096" t="str">
            <v>Plano Oi Completo Mais</v>
          </cell>
          <cell r="C1096" t="str">
            <v>Template desconto FLAT Plano Principal Oi TV nível conta</v>
          </cell>
          <cell r="D1096" t="e">
            <v>#VALUE!</v>
          </cell>
          <cell r="E1096" t="str">
            <v>MKT-1-9949098142</v>
          </cell>
        </row>
        <row r="1097">
          <cell r="A1097" t="e">
            <v>#VALUE!</v>
          </cell>
          <cell r="B1097" t="str">
            <v>Plano Oi Completo Mais</v>
          </cell>
          <cell r="C1097" t="str">
            <v>Template desconto FLAT Plano Principal Oi TV nível conta</v>
          </cell>
          <cell r="D1097" t="e">
            <v>#VALUE!</v>
          </cell>
          <cell r="E1097" t="str">
            <v>MKT-1-9949098397</v>
          </cell>
        </row>
        <row r="1098">
          <cell r="A1098" t="e">
            <v>#VALUE!</v>
          </cell>
          <cell r="B1098" t="str">
            <v>Plano Oi Completo Mais</v>
          </cell>
          <cell r="C1098" t="str">
            <v>Template desconto FLAT Plano Principal Oi TV nível conta</v>
          </cell>
          <cell r="D1098" t="e">
            <v>#VALUE!</v>
          </cell>
          <cell r="E1098" t="str">
            <v>MKT-1-9949098652</v>
          </cell>
        </row>
        <row r="1099">
          <cell r="A1099" t="e">
            <v>#VALUE!</v>
          </cell>
          <cell r="B1099" t="str">
            <v>Plano Oi Completo Mais</v>
          </cell>
          <cell r="C1099" t="str">
            <v>Template desconto FLAT Plano Principal Oi TV nível conta</v>
          </cell>
          <cell r="D1099" t="e">
            <v>#VALUE!</v>
          </cell>
          <cell r="E1099" t="str">
            <v>MKT-1-9949098967</v>
          </cell>
        </row>
        <row r="1100">
          <cell r="A1100" t="e">
            <v>#VALUE!</v>
          </cell>
          <cell r="B1100" t="str">
            <v>Plano Oi Completo Mais</v>
          </cell>
          <cell r="C1100" t="str">
            <v>Template desconto FLAT Plano Principal Oi TV nível conta</v>
          </cell>
          <cell r="D1100" t="e">
            <v>#VALUE!</v>
          </cell>
          <cell r="E1100" t="str">
            <v>MKT-1-9949123222</v>
          </cell>
        </row>
        <row r="1101">
          <cell r="A1101" t="e">
            <v>#VALUE!</v>
          </cell>
          <cell r="B1101" t="str">
            <v>Plano Oi Completo Mais</v>
          </cell>
          <cell r="C1101" t="str">
            <v>Template desconto FLAT Plano Principal Oi TV nível conta</v>
          </cell>
          <cell r="D1101" t="e">
            <v>#VALUE!</v>
          </cell>
          <cell r="E1101" t="str">
            <v>MKT-1-9949123477</v>
          </cell>
        </row>
        <row r="1102">
          <cell r="A1102" t="e">
            <v>#VALUE!</v>
          </cell>
          <cell r="B1102" t="str">
            <v>Plano Oi Completo Mais</v>
          </cell>
          <cell r="C1102" t="str">
            <v>Template desconto FLAT Plano Principal Oi TV nível conta</v>
          </cell>
          <cell r="D1102" t="e">
            <v>#VALUE!</v>
          </cell>
          <cell r="E1102" t="str">
            <v>MKT-1-9949147632</v>
          </cell>
        </row>
        <row r="1103">
          <cell r="A1103" t="e">
            <v>#VALUE!</v>
          </cell>
          <cell r="B1103" t="str">
            <v>Plano Oi Completo Mais</v>
          </cell>
          <cell r="C1103" t="str">
            <v>Template desconto FLAT Plano Principal Oi TV nível conta</v>
          </cell>
          <cell r="D1103" t="e">
            <v>#VALUE!</v>
          </cell>
          <cell r="E1103" t="str">
            <v>MKT-1-9949176987</v>
          </cell>
        </row>
        <row r="1104">
          <cell r="A1104" t="e">
            <v>#VALUE!</v>
          </cell>
          <cell r="B1104" t="str">
            <v>Plano Oi Completo Mais</v>
          </cell>
          <cell r="C1104" t="str">
            <v>Template desconto FLAT Plano Principal Oi TV nível conta</v>
          </cell>
          <cell r="D1104" t="e">
            <v>#VALUE!</v>
          </cell>
          <cell r="E1104" t="str">
            <v>MKT-1-9949200542</v>
          </cell>
        </row>
        <row r="1105">
          <cell r="A1105" t="e">
            <v>#VALUE!</v>
          </cell>
          <cell r="B1105" t="str">
            <v>Plano Oi Completo Mais</v>
          </cell>
          <cell r="C1105" t="str">
            <v>Template desconto FLAT Plano Principal Oi TV nível conta</v>
          </cell>
          <cell r="D1105" t="e">
            <v>#VALUE!</v>
          </cell>
          <cell r="E1105" t="str">
            <v>MKT-1-9949264797</v>
          </cell>
        </row>
        <row r="1106">
          <cell r="A1106" t="e">
            <v>#VALUE!</v>
          </cell>
          <cell r="B1106" t="str">
            <v>Plano Oi Completo Mais</v>
          </cell>
          <cell r="C1106" t="str">
            <v>Template desconto FLAT Plano Principal Oi TV nível conta</v>
          </cell>
          <cell r="D1106" t="e">
            <v>#VALUE!</v>
          </cell>
          <cell r="E1106" t="str">
            <v>MKT-1-9949281152</v>
          </cell>
        </row>
        <row r="1107">
          <cell r="A1107" t="e">
            <v>#VALUE!</v>
          </cell>
          <cell r="B1107" t="str">
            <v>Plano Oi Completo Mais</v>
          </cell>
          <cell r="C1107" t="str">
            <v>Template desconto FLAT Plano Principal Oi TV nível conta</v>
          </cell>
          <cell r="D1107" t="e">
            <v>#VALUE!</v>
          </cell>
          <cell r="E1107" t="str">
            <v>MKT-1-9949299317</v>
          </cell>
        </row>
        <row r="1108">
          <cell r="A1108" t="e">
            <v>#VALUE!</v>
          </cell>
          <cell r="B1108" t="str">
            <v>Plano Oi Completo Mais</v>
          </cell>
          <cell r="C1108" t="str">
            <v>Template desconto FLAT Plano Principal Oi TV nível conta</v>
          </cell>
          <cell r="D1108" t="e">
            <v>#VALUE!</v>
          </cell>
          <cell r="E1108" t="str">
            <v>MKT-1-9949301012</v>
          </cell>
        </row>
        <row r="1109">
          <cell r="A1109" t="e">
            <v>#VALUE!</v>
          </cell>
          <cell r="B1109" t="str">
            <v>Plano Oi Completo Mais</v>
          </cell>
          <cell r="C1109" t="str">
            <v>Template desconto FLAT Plano Principal Oi TV nível conta</v>
          </cell>
          <cell r="D1109" t="e">
            <v>#VALUE!</v>
          </cell>
          <cell r="E1109" t="str">
            <v>MKT-1-9949304327</v>
          </cell>
        </row>
        <row r="1110">
          <cell r="A1110" t="e">
            <v>#VALUE!</v>
          </cell>
          <cell r="B1110" t="str">
            <v>Plano Oi Completo Mais</v>
          </cell>
          <cell r="C1110" t="str">
            <v>Template desconto FLAT Plano Principal Oi TV nível conta</v>
          </cell>
          <cell r="D1110" t="e">
            <v>#VALUE!</v>
          </cell>
          <cell r="E1110" t="str">
            <v>MKT-1-9949328682</v>
          </cell>
        </row>
        <row r="1111">
          <cell r="A1111" t="e">
            <v>#VALUE!</v>
          </cell>
          <cell r="B1111" t="str">
            <v>Plano Oi Completo Mais</v>
          </cell>
          <cell r="C1111" t="str">
            <v>Template desconto FLAT Plano Principal Oi TV nível conta</v>
          </cell>
          <cell r="D1111" t="e">
            <v>#VALUE!</v>
          </cell>
          <cell r="E1111" t="str">
            <v>MKT-1-9949347637</v>
          </cell>
        </row>
        <row r="1112">
          <cell r="A1112" t="e">
            <v>#VALUE!</v>
          </cell>
          <cell r="B1112" t="str">
            <v>Plano Oi Completo Mais</v>
          </cell>
          <cell r="C1112" t="str">
            <v>Template desconto FLAT Plano Principal Oi TV nível conta</v>
          </cell>
          <cell r="D1112" t="e">
            <v>#VALUE!</v>
          </cell>
          <cell r="E1112" t="str">
            <v>MKT-1-9949363632</v>
          </cell>
        </row>
        <row r="1113">
          <cell r="A1113" t="e">
            <v>#VALUE!</v>
          </cell>
          <cell r="B1113" t="str">
            <v>Plano Oi Completo Mais</v>
          </cell>
          <cell r="C1113" t="str">
            <v>Template desconto FLAT Plano Principal Oi TV nível conta</v>
          </cell>
          <cell r="D1113" t="e">
            <v>#VALUE!</v>
          </cell>
          <cell r="E1113" t="str">
            <v>MKT-1-9949412477</v>
          </cell>
        </row>
        <row r="1114">
          <cell r="A1114" t="e">
            <v>#VALUE!</v>
          </cell>
          <cell r="B1114" t="str">
            <v>Plano Oi Completo Mais</v>
          </cell>
          <cell r="C1114" t="str">
            <v>Template desconto FLAT Plano Principal Oi TV nível conta</v>
          </cell>
          <cell r="D1114" t="e">
            <v>#VALUE!</v>
          </cell>
          <cell r="E1114" t="str">
            <v>MKT-1-9949462092</v>
          </cell>
        </row>
        <row r="1115">
          <cell r="A1115" t="e">
            <v>#N/A</v>
          </cell>
          <cell r="B1115" t="str">
            <v>DIVERSOS</v>
          </cell>
          <cell r="C1115" t="str">
            <v>Template Desconto % SVA DADOS B2C</v>
          </cell>
          <cell r="D1115">
            <v>1</v>
          </cell>
          <cell r="E1115" t="str">
            <v>MKT-1-10026708611</v>
          </cell>
        </row>
        <row r="1116">
          <cell r="A1116" t="e">
            <v>#N/A</v>
          </cell>
          <cell r="B1116" t="str">
            <v>DIVERSOS</v>
          </cell>
          <cell r="C1116" t="str">
            <v>Template Desconto % SVA DADOS B2C</v>
          </cell>
          <cell r="D1116">
            <v>0.74209999999999998</v>
          </cell>
          <cell r="E1116" t="str">
            <v>MKT-1-10026708771</v>
          </cell>
        </row>
        <row r="1117">
          <cell r="A1117" t="e">
            <v>#N/A</v>
          </cell>
          <cell r="B1117" t="str">
            <v>DIVERSOS</v>
          </cell>
          <cell r="C1117" t="str">
            <v>Template Desconto % SVA DADOS B2C</v>
          </cell>
          <cell r="D1117">
            <v>0.74260000000000004</v>
          </cell>
          <cell r="E1117" t="str">
            <v>MKT-1-10026709011</v>
          </cell>
        </row>
        <row r="1118">
          <cell r="A1118" t="e">
            <v>#N/A</v>
          </cell>
          <cell r="B1118" t="str">
            <v>DIVERSOS</v>
          </cell>
          <cell r="C1118" t="str">
            <v>Template Desconto % SVA DADOS B2C</v>
          </cell>
          <cell r="D1118">
            <v>0.74219999999999997</v>
          </cell>
          <cell r="E1118" t="str">
            <v>MKT-1-10026767331</v>
          </cell>
        </row>
        <row r="1119">
          <cell r="A1119" t="e">
            <v>#N/A</v>
          </cell>
          <cell r="B1119" t="str">
            <v>DIVERSOS</v>
          </cell>
          <cell r="C1119" t="str">
            <v>Template Desconto % SVA DADOS B2C</v>
          </cell>
          <cell r="D1119">
            <v>0.74250000000000005</v>
          </cell>
          <cell r="E1119" t="str">
            <v>MKT-1-10026768191</v>
          </cell>
        </row>
        <row r="1120">
          <cell r="A1120" t="e">
            <v>#VALUE!</v>
          </cell>
          <cell r="B1120" t="str">
            <v>Oi Internet pra Celular 10GB</v>
          </cell>
          <cell r="C1120" t="str">
            <v>Template Flat Instância Dados</v>
          </cell>
          <cell r="D1120" t="e">
            <v>#VALUE!</v>
          </cell>
          <cell r="E1120" t="str">
            <v>MKT-1-10026870851</v>
          </cell>
        </row>
        <row r="1121">
          <cell r="A1121" t="e">
            <v>#VALUE!</v>
          </cell>
          <cell r="B1121" t="str">
            <v>Oi Internet pra Celular 10GB</v>
          </cell>
          <cell r="C1121" t="str">
            <v>Template Flat Instância Dados</v>
          </cell>
          <cell r="D1121" t="e">
            <v>#VALUE!</v>
          </cell>
          <cell r="E1121" t="str">
            <v>MKT-1-10026929038</v>
          </cell>
        </row>
        <row r="1122">
          <cell r="A1122" t="e">
            <v>#VALUE!</v>
          </cell>
          <cell r="B1122" t="str">
            <v>Oi Internet pra Celular 5GB</v>
          </cell>
          <cell r="C1122" t="str">
            <v>Template Flat Instância Dados</v>
          </cell>
          <cell r="D1122" t="e">
            <v>#VALUE!</v>
          </cell>
          <cell r="E1122" t="str">
            <v>MKT-1-10026936331</v>
          </cell>
        </row>
        <row r="1123">
          <cell r="A1123" t="e">
            <v>#VALUE!</v>
          </cell>
          <cell r="B1123" t="str">
            <v>Oi Internet pra Celular 5GB</v>
          </cell>
          <cell r="C1123" t="str">
            <v>Template Flat Instância Dados</v>
          </cell>
          <cell r="D1123" t="e">
            <v>#VALUE!</v>
          </cell>
          <cell r="E1123" t="str">
            <v>MKT-1-10026957881</v>
          </cell>
        </row>
        <row r="1124">
          <cell r="A1124" t="e">
            <v>#VALUE!</v>
          </cell>
          <cell r="B1124" t="str">
            <v>Oi Internet pra Celular 5GB</v>
          </cell>
          <cell r="C1124" t="str">
            <v>Template Flat Instância Dados</v>
          </cell>
          <cell r="D1124" t="e">
            <v>#VALUE!</v>
          </cell>
          <cell r="E1124" t="str">
            <v>MKT-1-10026973411</v>
          </cell>
        </row>
        <row r="1125">
          <cell r="A1125" t="e">
            <v>#VALUE!</v>
          </cell>
          <cell r="B1125" t="str">
            <v>Oi Internet pra Celular 5GB</v>
          </cell>
          <cell r="C1125" t="str">
            <v>Template Flat Instância Dados</v>
          </cell>
          <cell r="D1125" t="e">
            <v>#VALUE!</v>
          </cell>
          <cell r="E1125" t="str">
            <v>MKT-1-10026973791</v>
          </cell>
        </row>
        <row r="1126">
          <cell r="A1126" t="e">
            <v>#VALUE!</v>
          </cell>
          <cell r="B1126" t="str">
            <v>Oi Internet pra Celular 3GB</v>
          </cell>
          <cell r="C1126" t="str">
            <v>Template Flat Instância Dados</v>
          </cell>
          <cell r="D1126" t="e">
            <v>#VALUE!</v>
          </cell>
          <cell r="E1126" t="str">
            <v>MKT-1-10026974171</v>
          </cell>
        </row>
        <row r="1127">
          <cell r="A1127" t="e">
            <v>#VALUE!</v>
          </cell>
          <cell r="B1127" t="str">
            <v>Plano Oi Completo 1.000</v>
          </cell>
          <cell r="C1127" t="str">
            <v>Template desconto FLAT Plano Principal Oi TV nível conta</v>
          </cell>
          <cell r="D1127" t="e">
            <v>#VALUE!</v>
          </cell>
          <cell r="E1127" t="str">
            <v>MKT-1-10027248104</v>
          </cell>
        </row>
        <row r="1128">
          <cell r="A1128" t="e">
            <v>#VALUE!</v>
          </cell>
          <cell r="B1128" t="str">
            <v>Plano Oi Completo 1.000</v>
          </cell>
          <cell r="C1128" t="str">
            <v>Template desconto FLAT Plano Principal Oi TV nível conta</v>
          </cell>
          <cell r="D1128" t="e">
            <v>#VALUE!</v>
          </cell>
          <cell r="E1128" t="str">
            <v>MKT-1-10027280381</v>
          </cell>
        </row>
        <row r="1129">
          <cell r="A1129" t="e">
            <v>#VALUE!</v>
          </cell>
          <cell r="B1129" t="str">
            <v>Plano Oi Completo 1.000</v>
          </cell>
          <cell r="C1129" t="str">
            <v>Template desconto FLAT Plano Principal Oi TV nível conta</v>
          </cell>
          <cell r="D1129" t="e">
            <v>#VALUE!</v>
          </cell>
          <cell r="E1129" t="str">
            <v>MKT-1-10027807931</v>
          </cell>
        </row>
        <row r="1130">
          <cell r="A1130" t="e">
            <v>#VALUE!</v>
          </cell>
          <cell r="B1130" t="str">
            <v>Plano Oi Completo 1.000</v>
          </cell>
          <cell r="C1130" t="str">
            <v>Template desconto FLAT Plano Principal Oi TV nível conta</v>
          </cell>
          <cell r="D1130" t="e">
            <v>#VALUE!</v>
          </cell>
          <cell r="E1130" t="str">
            <v>MKT-1-10028039652</v>
          </cell>
        </row>
        <row r="1131">
          <cell r="A1131" t="e">
            <v>#VALUE!</v>
          </cell>
          <cell r="B1131" t="str">
            <v>Plano Oi Completo XSmall</v>
          </cell>
          <cell r="C1131" t="str">
            <v>Template desconto FLAT Plano Principal Oi TV nível conta</v>
          </cell>
          <cell r="D1131" t="e">
            <v>#VALUE!</v>
          </cell>
          <cell r="E1131" t="str">
            <v>MKT-1-10029270831</v>
          </cell>
        </row>
        <row r="1132">
          <cell r="A1132" t="e">
            <v>#VALUE!</v>
          </cell>
          <cell r="B1132" t="str">
            <v>Plano Oi Completo Small</v>
          </cell>
          <cell r="C1132" t="str">
            <v>Template desconto FLAT Plano Principal Oi TV nível conta</v>
          </cell>
          <cell r="D1132" t="e">
            <v>#VALUE!</v>
          </cell>
          <cell r="E1132" t="str">
            <v>MKT-1-10029271101</v>
          </cell>
        </row>
        <row r="1133">
          <cell r="A1133" t="e">
            <v>#VALUE!</v>
          </cell>
          <cell r="B1133" t="str">
            <v>Plano Oi Completo XSmall</v>
          </cell>
          <cell r="C1133" t="str">
            <v>Template desconto FLAT Plano Principal Oi TV nível conta</v>
          </cell>
          <cell r="D1133" t="e">
            <v>#VALUE!</v>
          </cell>
          <cell r="E1133" t="str">
            <v>MKT-1-10029278791</v>
          </cell>
        </row>
        <row r="1134">
          <cell r="A1134" t="e">
            <v>#VALUE!</v>
          </cell>
          <cell r="B1134" t="str">
            <v>Plano Oi Completo XSmall</v>
          </cell>
          <cell r="C1134" t="str">
            <v>Template desconto FLAT Plano Principal Oi TV nível conta</v>
          </cell>
          <cell r="D1134" t="e">
            <v>#VALUE!</v>
          </cell>
          <cell r="E1134" t="str">
            <v>MKT-1-10029279061</v>
          </cell>
        </row>
        <row r="1135">
          <cell r="A1135" t="e">
            <v>#VALUE!</v>
          </cell>
          <cell r="B1135" t="str">
            <v>Plano Oi Completo XSmall</v>
          </cell>
          <cell r="C1135" t="str">
            <v>Template desconto FLAT Plano Principal Oi TV nível conta</v>
          </cell>
          <cell r="D1135" t="e">
            <v>#VALUE!</v>
          </cell>
          <cell r="E1135" t="str">
            <v>MKT-1-10029315481</v>
          </cell>
        </row>
        <row r="1136">
          <cell r="A1136" t="e">
            <v>#VALUE!</v>
          </cell>
          <cell r="B1136" t="str">
            <v>Plano Oi Completo Small</v>
          </cell>
          <cell r="C1136" t="str">
            <v>Template desconto FLAT Plano Principal Oi TV nível conta</v>
          </cell>
          <cell r="D1136" t="e">
            <v>#VALUE!</v>
          </cell>
          <cell r="E1136" t="str">
            <v>MKT-1-10029315751</v>
          </cell>
        </row>
        <row r="1137">
          <cell r="A1137" t="e">
            <v>#VALUE!</v>
          </cell>
          <cell r="B1137" t="str">
            <v>Plano Oi Completo XSmall</v>
          </cell>
          <cell r="C1137" t="str">
            <v>Template desconto FLAT Plano Principal Oi TV nível conta</v>
          </cell>
          <cell r="D1137" t="e">
            <v>#VALUE!</v>
          </cell>
          <cell r="E1137" t="str">
            <v>MKT-1-10029319491</v>
          </cell>
        </row>
        <row r="1138">
          <cell r="A1138" t="e">
            <v>#VALUE!</v>
          </cell>
          <cell r="B1138" t="str">
            <v>Plano Oi Completo Small</v>
          </cell>
          <cell r="C1138" t="str">
            <v>Template desconto FLAT Plano Principal Oi TV nível conta</v>
          </cell>
          <cell r="D1138" t="e">
            <v>#VALUE!</v>
          </cell>
          <cell r="E1138" t="str">
            <v>MKT-1-10029319761</v>
          </cell>
        </row>
        <row r="1139">
          <cell r="A1139" t="e">
            <v>#VALUE!</v>
          </cell>
          <cell r="B1139" t="str">
            <v>Plano Oi Completo Medium</v>
          </cell>
          <cell r="C1139" t="str">
            <v>Template desconto FLAT Plano Principal Oi TV nível conta</v>
          </cell>
          <cell r="D1139" t="e">
            <v>#VALUE!</v>
          </cell>
          <cell r="E1139" t="str">
            <v>MKT-1-10029320031</v>
          </cell>
        </row>
        <row r="1140">
          <cell r="A1140" t="e">
            <v>#VALUE!</v>
          </cell>
          <cell r="B1140" t="str">
            <v>Plano Oi Completo XSmall</v>
          </cell>
          <cell r="C1140" t="str">
            <v>Template desconto FLAT Plano Principal Oi TV nível conta</v>
          </cell>
          <cell r="D1140" t="e">
            <v>#VALUE!</v>
          </cell>
          <cell r="E1140" t="str">
            <v>MKT-1-10029326331</v>
          </cell>
        </row>
        <row r="1141">
          <cell r="A1141" t="e">
            <v>#VALUE!</v>
          </cell>
          <cell r="B1141" t="str">
            <v>Plano Oi Completo XSmall</v>
          </cell>
          <cell r="C1141" t="str">
            <v>Template desconto FLAT Plano Principal Oi TV nível conta</v>
          </cell>
          <cell r="D1141" t="e">
            <v>#VALUE!</v>
          </cell>
          <cell r="E1141" t="str">
            <v>MKT-1-10029326601</v>
          </cell>
        </row>
        <row r="1142">
          <cell r="A1142" t="e">
            <v>#VALUE!</v>
          </cell>
          <cell r="B1142" t="str">
            <v>Plano Oi Completo XSmall</v>
          </cell>
          <cell r="C1142" t="str">
            <v>Template desconto FLAT Plano Principal Oi TV nível conta</v>
          </cell>
          <cell r="D1142" t="e">
            <v>#VALUE!</v>
          </cell>
          <cell r="E1142" t="str">
            <v>MKT-1-10029326871</v>
          </cell>
        </row>
        <row r="1143">
          <cell r="A1143" t="e">
            <v>#VALUE!</v>
          </cell>
          <cell r="B1143" t="str">
            <v>Plano Oi Completo XSmall</v>
          </cell>
          <cell r="C1143" t="str">
            <v>Template desconto FLAT Plano Principal Oi TV nível conta</v>
          </cell>
          <cell r="D1143" t="e">
            <v>#VALUE!</v>
          </cell>
          <cell r="E1143" t="str">
            <v>MKT-1-10029327141</v>
          </cell>
        </row>
        <row r="1144">
          <cell r="A1144" t="e">
            <v>#VALUE!</v>
          </cell>
          <cell r="B1144" t="str">
            <v>Plano Oi Completo Small</v>
          </cell>
          <cell r="C1144" t="str">
            <v>Template desconto FLAT Plano Principal Oi TV nível conta</v>
          </cell>
          <cell r="D1144" t="e">
            <v>#VALUE!</v>
          </cell>
          <cell r="E1144" t="str">
            <v>MKT-1-10029412411</v>
          </cell>
        </row>
        <row r="1145">
          <cell r="A1145" t="e">
            <v>#VALUE!</v>
          </cell>
          <cell r="B1145" t="str">
            <v>Plano Oi Completo Medium</v>
          </cell>
          <cell r="C1145" t="str">
            <v>Template desconto FLAT Plano Principal Oi TV nível conta</v>
          </cell>
          <cell r="D1145" t="e">
            <v>#VALUE!</v>
          </cell>
          <cell r="E1145" t="str">
            <v>MKT-1-10029526301</v>
          </cell>
        </row>
        <row r="1146">
          <cell r="A1146" t="e">
            <v>#VALUE!</v>
          </cell>
          <cell r="B1146" t="str">
            <v>Plano Oi Completo Medium</v>
          </cell>
          <cell r="C1146" t="str">
            <v>Template desconto FLAT Plano Principal Oi TV nível conta</v>
          </cell>
          <cell r="D1146" t="e">
            <v>#VALUE!</v>
          </cell>
          <cell r="E1146" t="str">
            <v>MKT-1-10029526571</v>
          </cell>
        </row>
        <row r="1147">
          <cell r="A1147" t="e">
            <v>#VALUE!</v>
          </cell>
          <cell r="B1147" t="str">
            <v>Plano Oi Completo Medium</v>
          </cell>
          <cell r="C1147" t="str">
            <v>Template desconto FLAT Plano Principal Oi TV nível conta</v>
          </cell>
          <cell r="D1147" t="e">
            <v>#VALUE!</v>
          </cell>
          <cell r="E1147" t="str">
            <v>MKT-1-10029526911</v>
          </cell>
        </row>
        <row r="1148">
          <cell r="A1148" t="e">
            <v>#VALUE!</v>
          </cell>
          <cell r="B1148" t="str">
            <v>Plano Oi Completo Medium</v>
          </cell>
          <cell r="C1148" t="str">
            <v>Template desconto FLAT Plano Principal Oi TV nível conta</v>
          </cell>
          <cell r="D1148" t="e">
            <v>#VALUE!</v>
          </cell>
          <cell r="E1148" t="str">
            <v>MKT-1-10029527181</v>
          </cell>
        </row>
        <row r="1149">
          <cell r="A1149" t="e">
            <v>#VALUE!</v>
          </cell>
          <cell r="B1149" t="str">
            <v>Plano Oi Completo Medium</v>
          </cell>
          <cell r="C1149" t="str">
            <v>Template desconto FLAT Plano Principal Oi TV nível conta</v>
          </cell>
          <cell r="D1149" t="e">
            <v>#VALUE!</v>
          </cell>
          <cell r="E1149" t="str">
            <v>MKT-1-10029703891</v>
          </cell>
        </row>
        <row r="1150">
          <cell r="A1150" t="e">
            <v>#VALUE!</v>
          </cell>
          <cell r="B1150" t="str">
            <v>Plano Oi Completo Medium</v>
          </cell>
          <cell r="C1150" t="str">
            <v>Template desconto FLAT Plano Principal Oi TV nível conta</v>
          </cell>
          <cell r="D1150" t="e">
            <v>#VALUE!</v>
          </cell>
          <cell r="E1150" t="str">
            <v>MKT-1-10029769451</v>
          </cell>
        </row>
        <row r="1151">
          <cell r="A1151" t="e">
            <v>#VALUE!</v>
          </cell>
          <cell r="B1151" t="str">
            <v>Plano Oi Completo Medium</v>
          </cell>
          <cell r="C1151" t="str">
            <v>Template desconto FLAT Plano Principal Oi TV nível conta</v>
          </cell>
          <cell r="D1151" t="e">
            <v>#VALUE!</v>
          </cell>
          <cell r="E1151" t="str">
            <v>MKT-1-10029769721</v>
          </cell>
        </row>
        <row r="1152">
          <cell r="A1152" t="e">
            <v>#VALUE!</v>
          </cell>
          <cell r="B1152" t="str">
            <v>Plano Oi Completo Medium</v>
          </cell>
          <cell r="C1152" t="str">
            <v>Template desconto FLAT Plano Principal Oi TV nível conta</v>
          </cell>
          <cell r="D1152" t="e">
            <v>#VALUE!</v>
          </cell>
          <cell r="E1152" t="str">
            <v>MKT-1-10029769991</v>
          </cell>
        </row>
        <row r="1153">
          <cell r="A1153" t="e">
            <v>#VALUE!</v>
          </cell>
          <cell r="B1153" t="str">
            <v>Plano Oi Completo Medium</v>
          </cell>
          <cell r="C1153" t="str">
            <v>Template desconto FLAT Plano Principal Oi TV nível conta</v>
          </cell>
          <cell r="D1153" t="e">
            <v>#VALUE!</v>
          </cell>
          <cell r="E1153" t="str">
            <v>MKT-1-10029770261</v>
          </cell>
        </row>
        <row r="1154">
          <cell r="A1154" t="e">
            <v>#VALUE!</v>
          </cell>
          <cell r="B1154" t="str">
            <v>Plano Oi Completo Medium</v>
          </cell>
          <cell r="C1154" t="str">
            <v>Template desconto FLAT Plano Principal Oi TV nível conta</v>
          </cell>
          <cell r="D1154" t="e">
            <v>#VALUE!</v>
          </cell>
          <cell r="E1154" t="str">
            <v>MKT-1-10029771391</v>
          </cell>
        </row>
        <row r="1155">
          <cell r="A1155" t="e">
            <v>#VALUE!</v>
          </cell>
          <cell r="B1155" t="str">
            <v>Plano Oi Completo Large</v>
          </cell>
          <cell r="C1155" t="str">
            <v>Template desconto FLAT Plano Principal Oi TV nível conta</v>
          </cell>
          <cell r="D1155" t="e">
            <v>#VALUE!</v>
          </cell>
          <cell r="E1155" t="str">
            <v>MKT-1-10029831181</v>
          </cell>
        </row>
        <row r="1156">
          <cell r="A1156" t="e">
            <v>#VALUE!</v>
          </cell>
          <cell r="B1156" t="str">
            <v>Plano Oi Completo Large</v>
          </cell>
          <cell r="C1156" t="str">
            <v>Template desconto FLAT Plano Principal Oi TV nível conta</v>
          </cell>
          <cell r="D1156" t="e">
            <v>#VALUE!</v>
          </cell>
          <cell r="E1156" t="str">
            <v>MKT-1-10029922751</v>
          </cell>
        </row>
        <row r="1157">
          <cell r="A1157" t="e">
            <v>#VALUE!</v>
          </cell>
          <cell r="B1157" t="str">
            <v>Plano Oi Completo Large</v>
          </cell>
          <cell r="C1157" t="str">
            <v>Template desconto FLAT Plano Principal Oi TV nível conta</v>
          </cell>
          <cell r="D1157" t="e">
            <v>#VALUE!</v>
          </cell>
          <cell r="E1157" t="str">
            <v>MKT-1-10029923151</v>
          </cell>
        </row>
        <row r="1158">
          <cell r="A1158" t="e">
            <v>#VALUE!</v>
          </cell>
          <cell r="B1158" t="str">
            <v>Plano Oi Completo Large</v>
          </cell>
          <cell r="C1158" t="str">
            <v>Template desconto FLAT Plano Principal Oi TV nível conta</v>
          </cell>
          <cell r="D1158" t="e">
            <v>#VALUE!</v>
          </cell>
          <cell r="E1158" t="str">
            <v>MKT-1-10029928131</v>
          </cell>
        </row>
        <row r="1159">
          <cell r="A1159" t="e">
            <v>#VALUE!</v>
          </cell>
          <cell r="B1159" t="str">
            <v>Plano Oi Completo Large</v>
          </cell>
          <cell r="C1159" t="str">
            <v>Template desconto FLAT Plano Principal Oi TV nível conta</v>
          </cell>
          <cell r="D1159" t="e">
            <v>#VALUE!</v>
          </cell>
          <cell r="E1159" t="str">
            <v>MKT-1-10031791401</v>
          </cell>
        </row>
        <row r="1160">
          <cell r="A1160" t="e">
            <v>#VALUE!</v>
          </cell>
          <cell r="B1160" t="str">
            <v>Plano Oi Completo Large</v>
          </cell>
          <cell r="C1160" t="str">
            <v>Template desconto FLAT Plano Principal Oi TV nível conta</v>
          </cell>
          <cell r="D1160" t="e">
            <v>#VALUE!</v>
          </cell>
          <cell r="E1160" t="str">
            <v>MKT-1-10031791671</v>
          </cell>
        </row>
        <row r="1161">
          <cell r="A1161" t="e">
            <v>#VALUE!</v>
          </cell>
          <cell r="B1161" t="str">
            <v>Plano Oi Completo Large</v>
          </cell>
          <cell r="C1161" t="str">
            <v>Template desconto FLAT Plano Principal Oi TV nível conta</v>
          </cell>
          <cell r="D1161" t="e">
            <v>#VALUE!</v>
          </cell>
          <cell r="E1161" t="str">
            <v>MKT-1-10031791941</v>
          </cell>
        </row>
        <row r="1162">
          <cell r="A1162" t="e">
            <v>#VALUE!</v>
          </cell>
          <cell r="B1162" t="str">
            <v>Plano Oi Completo XLarge</v>
          </cell>
          <cell r="C1162" t="str">
            <v>Template desconto FLAT Plano Principal Oi TV nível conta</v>
          </cell>
          <cell r="D1162" t="e">
            <v>#VALUE!</v>
          </cell>
          <cell r="E1162" t="str">
            <v>MKT-1-10031792211</v>
          </cell>
        </row>
        <row r="1163">
          <cell r="A1163" t="e">
            <v>#VALUE!</v>
          </cell>
          <cell r="B1163" t="str">
            <v>Plano Oi Completo Large</v>
          </cell>
          <cell r="C1163" t="str">
            <v>Template desconto FLAT Plano Principal Oi TV nível conta</v>
          </cell>
          <cell r="D1163" t="e">
            <v>#VALUE!</v>
          </cell>
          <cell r="E1163" t="str">
            <v>MKT-1-10031800551</v>
          </cell>
        </row>
        <row r="1164">
          <cell r="A1164" t="e">
            <v>#VALUE!</v>
          </cell>
          <cell r="B1164" t="str">
            <v>Plano Oi Completo Large</v>
          </cell>
          <cell r="C1164" t="str">
            <v>Template desconto FLAT Plano Principal Oi TV nível conta</v>
          </cell>
          <cell r="D1164" t="e">
            <v>#VALUE!</v>
          </cell>
          <cell r="E1164" t="str">
            <v>MKT-1-10031813321</v>
          </cell>
        </row>
        <row r="1165">
          <cell r="A1165" t="e">
            <v>#VALUE!</v>
          </cell>
          <cell r="B1165" t="str">
            <v>Plano Oi Completo Large</v>
          </cell>
          <cell r="C1165" t="str">
            <v>Template desconto FLAT Plano Principal Oi TV nível conta</v>
          </cell>
          <cell r="D1165" t="e">
            <v>#VALUE!</v>
          </cell>
          <cell r="E1165" t="str">
            <v>MKT-1-10031838311</v>
          </cell>
        </row>
        <row r="1166">
          <cell r="A1166" t="e">
            <v>#VALUE!</v>
          </cell>
          <cell r="B1166" t="str">
            <v>Plano Oi Completo Large</v>
          </cell>
          <cell r="C1166" t="str">
            <v>Template desconto FLAT Plano Principal Oi TV nível conta</v>
          </cell>
          <cell r="D1166" t="e">
            <v>#VALUE!</v>
          </cell>
          <cell r="E1166" t="str">
            <v>MKT-1-10031838611</v>
          </cell>
        </row>
        <row r="1167">
          <cell r="A1167" t="e">
            <v>#VALUE!</v>
          </cell>
          <cell r="B1167" t="str">
            <v>Plano Oi Completo XLarge</v>
          </cell>
          <cell r="C1167" t="str">
            <v>Template desconto FLAT Plano Principal Oi TV nível conta</v>
          </cell>
          <cell r="D1167" t="e">
            <v>#VALUE!</v>
          </cell>
          <cell r="E1167" t="str">
            <v>MKT-1-10031838901</v>
          </cell>
        </row>
        <row r="1168">
          <cell r="A1168" t="e">
            <v>#VALUE!</v>
          </cell>
          <cell r="B1168" t="str">
            <v>Plano Oi Completo XLarge</v>
          </cell>
          <cell r="C1168" t="str">
            <v>Template desconto FLAT Plano Principal Oi TV nível conta</v>
          </cell>
          <cell r="D1168" t="e">
            <v>#VALUE!</v>
          </cell>
          <cell r="E1168" t="str">
            <v>MKT-1-10031858741</v>
          </cell>
        </row>
        <row r="1169">
          <cell r="A1169" t="e">
            <v>#VALUE!</v>
          </cell>
          <cell r="B1169" t="str">
            <v>Plano Oi Completo XLarge</v>
          </cell>
          <cell r="C1169" t="str">
            <v>Template desconto FLAT Plano Principal Oi TV nível conta</v>
          </cell>
          <cell r="D1169" t="e">
            <v>#VALUE!</v>
          </cell>
          <cell r="E1169" t="str">
            <v>MKT-1-10031859011</v>
          </cell>
        </row>
        <row r="1170">
          <cell r="A1170" t="e">
            <v>#VALUE!</v>
          </cell>
          <cell r="B1170" t="str">
            <v>Plano Oi Completo 500</v>
          </cell>
          <cell r="C1170" t="str">
            <v>Template desconto FLAT Plano Principal Oi TV nível conta</v>
          </cell>
          <cell r="D1170" t="e">
            <v>#VALUE!</v>
          </cell>
          <cell r="E1170" t="str">
            <v>MKT-1-10031859281</v>
          </cell>
        </row>
        <row r="1171">
          <cell r="A1171" t="e">
            <v>#VALUE!</v>
          </cell>
          <cell r="B1171" t="str">
            <v>Plano Oi Completo XLarge</v>
          </cell>
          <cell r="C1171" t="str">
            <v>Template desconto FLAT Plano Principal Oi TV nível conta</v>
          </cell>
          <cell r="D1171" t="e">
            <v>#VALUE!</v>
          </cell>
          <cell r="E1171" t="str">
            <v>MKT-1-10031864481</v>
          </cell>
        </row>
        <row r="1172">
          <cell r="A1172" t="e">
            <v>#VALUE!</v>
          </cell>
          <cell r="B1172" t="str">
            <v>Plano Oi Completo XLarge</v>
          </cell>
          <cell r="C1172" t="str">
            <v>Template desconto FLAT Plano Principal Oi TV nível conta</v>
          </cell>
          <cell r="D1172" t="e">
            <v>#VALUE!</v>
          </cell>
          <cell r="E1172" t="str">
            <v>MKT-1-10031864751</v>
          </cell>
        </row>
        <row r="1173">
          <cell r="A1173" t="e">
            <v>#VALUE!</v>
          </cell>
          <cell r="B1173" t="str">
            <v>Plano Oi Completo XLarge</v>
          </cell>
          <cell r="C1173" t="str">
            <v>Template desconto FLAT Plano Principal Oi TV nível conta</v>
          </cell>
          <cell r="D1173" t="e">
            <v>#VALUE!</v>
          </cell>
          <cell r="E1173" t="str">
            <v>MKT-1-10031865251</v>
          </cell>
        </row>
        <row r="1174">
          <cell r="A1174" t="e">
            <v>#VALUE!</v>
          </cell>
          <cell r="B1174" t="str">
            <v>Plano Oi Completo XLarge</v>
          </cell>
          <cell r="C1174" t="str">
            <v>Template desconto FLAT Plano Principal Oi TV nível conta</v>
          </cell>
          <cell r="D1174" t="e">
            <v>#VALUE!</v>
          </cell>
          <cell r="E1174" t="str">
            <v>MKT-1-10031879521</v>
          </cell>
        </row>
        <row r="1175">
          <cell r="A1175" t="e">
            <v>#VALUE!</v>
          </cell>
          <cell r="B1175" t="str">
            <v>Plano Oi Completo 500</v>
          </cell>
          <cell r="C1175" t="str">
            <v>Template desconto FLAT Plano Principal Oi TV nível conta</v>
          </cell>
          <cell r="D1175" t="e">
            <v>#VALUE!</v>
          </cell>
          <cell r="E1175" t="str">
            <v>MKT-1-10031879801</v>
          </cell>
        </row>
        <row r="1176">
          <cell r="A1176" t="e">
            <v>#VALUE!</v>
          </cell>
          <cell r="B1176" t="str">
            <v>Plano Oi Completo 500</v>
          </cell>
          <cell r="C1176" t="str">
            <v>Template desconto FLAT Plano Principal Oi TV nível conta</v>
          </cell>
          <cell r="D1176" t="e">
            <v>#VALUE!</v>
          </cell>
          <cell r="E1176" t="str">
            <v>MKT-1-10031880071</v>
          </cell>
        </row>
        <row r="1177">
          <cell r="A1177" t="e">
            <v>#VALUE!</v>
          </cell>
          <cell r="B1177" t="str">
            <v>Plano Oi Completo XLarge</v>
          </cell>
          <cell r="C1177" t="str">
            <v>Template desconto FLAT Plano Principal Oi TV nível conta</v>
          </cell>
          <cell r="D1177" t="e">
            <v>#VALUE!</v>
          </cell>
          <cell r="E1177" t="str">
            <v>MKT-1-10031884061</v>
          </cell>
        </row>
        <row r="1178">
          <cell r="A1178" t="e">
            <v>#VALUE!</v>
          </cell>
          <cell r="B1178" t="str">
            <v>Plano Oi Completo XLarge</v>
          </cell>
          <cell r="C1178" t="str">
            <v>Template desconto FLAT Plano Principal Oi TV nível conta</v>
          </cell>
          <cell r="D1178" t="e">
            <v>#VALUE!</v>
          </cell>
          <cell r="E1178" t="str">
            <v>MKT-1-10031915481</v>
          </cell>
        </row>
        <row r="1179">
          <cell r="A1179" t="e">
            <v>#VALUE!</v>
          </cell>
          <cell r="B1179" t="str">
            <v>Plano Oi Completo 500</v>
          </cell>
          <cell r="C1179" t="str">
            <v>Template desconto FLAT Plano Principal Oi TV nível conta</v>
          </cell>
          <cell r="D1179" t="e">
            <v>#VALUE!</v>
          </cell>
          <cell r="E1179" t="str">
            <v>MKT-1-10031915841</v>
          </cell>
        </row>
        <row r="1180">
          <cell r="A1180" t="e">
            <v>#VALUE!</v>
          </cell>
          <cell r="B1180" t="str">
            <v>Plano Oi Completo 500</v>
          </cell>
          <cell r="C1180" t="str">
            <v>Template desconto FLAT Plano Principal Oi TV nível conta</v>
          </cell>
          <cell r="D1180" t="e">
            <v>#VALUE!</v>
          </cell>
          <cell r="E1180" t="str">
            <v>MKT-1-10031925551</v>
          </cell>
        </row>
        <row r="1181">
          <cell r="A1181" t="e">
            <v>#VALUE!</v>
          </cell>
          <cell r="B1181" t="str">
            <v>Plano Oi Completo 500</v>
          </cell>
          <cell r="C1181" t="str">
            <v>Template desconto FLAT Plano Principal Oi TV nível conta</v>
          </cell>
          <cell r="D1181" t="e">
            <v>#VALUE!</v>
          </cell>
          <cell r="E1181" t="str">
            <v>MKT-1-10031939141</v>
          </cell>
        </row>
        <row r="1182">
          <cell r="A1182" t="e">
            <v>#VALUE!</v>
          </cell>
          <cell r="B1182" t="str">
            <v>Plano Oi Completo 500</v>
          </cell>
          <cell r="C1182" t="str">
            <v>Template desconto FLAT Plano Principal Oi TV nível conta</v>
          </cell>
          <cell r="D1182" t="e">
            <v>#VALUE!</v>
          </cell>
          <cell r="E1182" t="str">
            <v>MKT-1-10031961551</v>
          </cell>
        </row>
        <row r="1183">
          <cell r="A1183" t="e">
            <v>#VALUE!</v>
          </cell>
          <cell r="B1183" t="str">
            <v>Plano Oi Completo 500</v>
          </cell>
          <cell r="C1183" t="str">
            <v>Template desconto FLAT Plano Principal Oi TV nível conta</v>
          </cell>
          <cell r="D1183" t="e">
            <v>#VALUE!</v>
          </cell>
          <cell r="E1183" t="str">
            <v>MKT-1-10031961891</v>
          </cell>
        </row>
        <row r="1184">
          <cell r="A1184" t="e">
            <v>#VALUE!</v>
          </cell>
          <cell r="B1184" t="str">
            <v>Plano Oi Completo 500</v>
          </cell>
          <cell r="C1184" t="str">
            <v>Template desconto FLAT Plano Principal Oi TV nível conta</v>
          </cell>
          <cell r="D1184" t="e">
            <v>#VALUE!</v>
          </cell>
          <cell r="E1184" t="str">
            <v>MKT-1-10031962251</v>
          </cell>
        </row>
        <row r="1185">
          <cell r="A1185" t="e">
            <v>#VALUE!</v>
          </cell>
          <cell r="B1185" t="str">
            <v>Plano Oi Completo 500</v>
          </cell>
          <cell r="C1185" t="str">
            <v>Template desconto FLAT Plano Principal Oi TV nível conta</v>
          </cell>
          <cell r="D1185" t="e">
            <v>#VALUE!</v>
          </cell>
          <cell r="E1185" t="str">
            <v>MKT-1-10031971521</v>
          </cell>
        </row>
        <row r="1186">
          <cell r="A1186" t="e">
            <v>#VALUE!</v>
          </cell>
          <cell r="B1186" t="str">
            <v>Plano Oi Completo 500</v>
          </cell>
          <cell r="C1186" t="str">
            <v>Template desconto FLAT Plano Principal Oi TV nível conta</v>
          </cell>
          <cell r="D1186" t="e">
            <v>#VALUE!</v>
          </cell>
          <cell r="E1186" t="str">
            <v>MKT-1-10031971791</v>
          </cell>
        </row>
        <row r="1187">
          <cell r="A1187" t="e">
            <v>#VALUE!</v>
          </cell>
          <cell r="B1187" t="str">
            <v>Plano Oi Completo Mais</v>
          </cell>
          <cell r="C1187" t="str">
            <v>Template desconto FLAT Plano Principal Oi TV nível conta</v>
          </cell>
          <cell r="D1187" t="e">
            <v>#VALUE!</v>
          </cell>
          <cell r="E1187" t="str">
            <v>MKT-1-10031989341</v>
          </cell>
        </row>
        <row r="1188">
          <cell r="A1188" t="e">
            <v>#VALUE!</v>
          </cell>
          <cell r="B1188" t="str">
            <v>Plano Oi Completo XSmall</v>
          </cell>
          <cell r="C1188" t="str">
            <v>Template desconto FLAT Plano Principal Oi TV nível conta</v>
          </cell>
          <cell r="D1188" t="e">
            <v>#VALUE!</v>
          </cell>
          <cell r="E1188" t="str">
            <v>MKT-1-10031989611</v>
          </cell>
        </row>
        <row r="1189">
          <cell r="A1189" t="e">
            <v>#VALUE!</v>
          </cell>
          <cell r="B1189" t="str">
            <v>Plano Oi Completo XLarge</v>
          </cell>
          <cell r="C1189" t="str">
            <v>Template desconto FLAT Plano Principal Oi TV nível conta</v>
          </cell>
          <cell r="D1189" t="e">
            <v>#VALUE!</v>
          </cell>
          <cell r="E1189" t="str">
            <v>MKT-1-10031989881</v>
          </cell>
        </row>
        <row r="1190">
          <cell r="A1190" t="e">
            <v>#VALUE!</v>
          </cell>
          <cell r="B1190" t="str">
            <v>Plano Oi Completo XSmall</v>
          </cell>
          <cell r="C1190" t="str">
            <v>Template desconto FLAT Plano Principal Oi TV nível conta</v>
          </cell>
          <cell r="D1190" t="e">
            <v>#VALUE!</v>
          </cell>
          <cell r="E1190" t="str">
            <v>MKT-1-10038525531</v>
          </cell>
        </row>
        <row r="1191">
          <cell r="A1191" t="e">
            <v>#VALUE!</v>
          </cell>
          <cell r="B1191" t="str">
            <v>Plano Oi Completo Medium</v>
          </cell>
          <cell r="C1191" t="str">
            <v>Template desconto FLAT Plano Principal Oi TV nível conta</v>
          </cell>
          <cell r="D1191" t="e">
            <v>#VALUE!</v>
          </cell>
          <cell r="E1191" t="str">
            <v>MKT-1-10042252961</v>
          </cell>
        </row>
        <row r="1192">
          <cell r="A1192" t="e">
            <v>#VALUE!</v>
          </cell>
          <cell r="B1192" t="str">
            <v>Oi Total Fixo + Banda Larga 1</v>
          </cell>
          <cell r="C1192" t="str">
            <v>Template de desconto FLAT bundle - Fixo - Varejo - Ganho Tributário Cross</v>
          </cell>
          <cell r="D1192" t="e">
            <v>#VALUE!</v>
          </cell>
          <cell r="E1192" t="str">
            <v>MKT-1-10027970111</v>
          </cell>
        </row>
        <row r="1193">
          <cell r="A1193" t="e">
            <v>#VALUE!</v>
          </cell>
          <cell r="B1193" t="str">
            <v>Oi Total Fixo + Banda Larga 1</v>
          </cell>
          <cell r="C1193" t="str">
            <v>Template de desconto FLAT bundle - Fixo - Varejo - Ganho Tributário Cross</v>
          </cell>
          <cell r="D1193" t="e">
            <v>#VALUE!</v>
          </cell>
          <cell r="E1193" t="str">
            <v>MKT-1-10028040151</v>
          </cell>
        </row>
        <row r="1194">
          <cell r="A1194" t="e">
            <v>#VALUE!</v>
          </cell>
          <cell r="B1194" t="str">
            <v>Oi Total Fixo + Banda Larga 1</v>
          </cell>
          <cell r="C1194" t="str">
            <v>Template de desconto FLAT bundle - Fixo - Varejo - Ganho Tributário Cross</v>
          </cell>
          <cell r="D1194" t="e">
            <v>#VALUE!</v>
          </cell>
          <cell r="E1194" t="str">
            <v>MKT-1-10029090291</v>
          </cell>
        </row>
        <row r="1195">
          <cell r="A1195" t="e">
            <v>#VALUE!</v>
          </cell>
          <cell r="B1195" t="str">
            <v>Oi Total Fixo + Banda Larga 1</v>
          </cell>
          <cell r="C1195" t="str">
            <v>Template de desconto FLAT bundle - Fixo - Varejo - Ganho Tributário Cross</v>
          </cell>
          <cell r="D1195" t="e">
            <v>#VALUE!</v>
          </cell>
          <cell r="E1195" t="str">
            <v>MKT-1-10029174081</v>
          </cell>
        </row>
        <row r="1196">
          <cell r="A1196" t="e">
            <v>#VALUE!</v>
          </cell>
          <cell r="B1196" t="str">
            <v>Oi Total Fixo + Banda Larga 1</v>
          </cell>
          <cell r="C1196" t="str">
            <v>Template de desconto FLAT bundle - Fixo - Varejo - Ganho Tributário Cross</v>
          </cell>
          <cell r="D1196" t="e">
            <v>#VALUE!</v>
          </cell>
          <cell r="E1196" t="str">
            <v>MKT-1-10029174291</v>
          </cell>
        </row>
        <row r="1197">
          <cell r="A1197" t="e">
            <v>#VALUE!</v>
          </cell>
          <cell r="B1197" t="str">
            <v>Oi Total Fixo + Banda Larga 1</v>
          </cell>
          <cell r="C1197" t="str">
            <v>Template de desconto FLAT bundle - Fixo - Varejo - Ganho Tributário Cross</v>
          </cell>
          <cell r="D1197" t="e">
            <v>#VALUE!</v>
          </cell>
          <cell r="E1197" t="str">
            <v>MKT-1-10029211501</v>
          </cell>
        </row>
        <row r="1198">
          <cell r="A1198" t="e">
            <v>#VALUE!</v>
          </cell>
          <cell r="B1198" t="str">
            <v>Oi Total Fixo + Banda Larga 2</v>
          </cell>
          <cell r="C1198" t="str">
            <v>Template de desconto FLAT bundle - Fixo - Varejo - Ganho Tributário Cross</v>
          </cell>
          <cell r="D1198" t="e">
            <v>#VALUE!</v>
          </cell>
          <cell r="E1198" t="str">
            <v>MKT-1-10029221321</v>
          </cell>
        </row>
        <row r="1199">
          <cell r="A1199" t="e">
            <v>#VALUE!</v>
          </cell>
          <cell r="B1199" t="str">
            <v>Oi Total Fixo + Banda Larga 2</v>
          </cell>
          <cell r="C1199" t="str">
            <v>Template de desconto FLAT bundle - Fixo - Varejo - Ganho Tributário Cross</v>
          </cell>
          <cell r="D1199" t="e">
            <v>#VALUE!</v>
          </cell>
          <cell r="E1199" t="str">
            <v>MKT-1-10029221531</v>
          </cell>
        </row>
        <row r="1200">
          <cell r="A1200" t="e">
            <v>#VALUE!</v>
          </cell>
          <cell r="B1200" t="str">
            <v>Oi Total Fixo + Banda Larga 2</v>
          </cell>
          <cell r="C1200" t="str">
            <v>Template de desconto FLAT bundle - Fixo - Varejo - Ganho Tributário Cross</v>
          </cell>
          <cell r="D1200" t="e">
            <v>#VALUE!</v>
          </cell>
          <cell r="E1200" t="str">
            <v>MKT-1-10029221741</v>
          </cell>
        </row>
        <row r="1201">
          <cell r="A1201" t="e">
            <v>#VALUE!</v>
          </cell>
          <cell r="B1201" t="str">
            <v>Oi Total Fixo + Banda Larga 3</v>
          </cell>
          <cell r="C1201" t="str">
            <v>Template de desconto FLAT bundle - Fixo - Varejo - Ganho Tributário Cross</v>
          </cell>
          <cell r="D1201" t="e">
            <v>#VALUE!</v>
          </cell>
          <cell r="E1201" t="str">
            <v>MKT-1-10029221951</v>
          </cell>
        </row>
        <row r="1202">
          <cell r="A1202" t="e">
            <v>#VALUE!</v>
          </cell>
          <cell r="B1202" t="str">
            <v>Oi Total Fixo + Banda Larga 3</v>
          </cell>
          <cell r="C1202" t="str">
            <v>Template de desconto FLAT bundle - Fixo - Varejo - Ganho Tributário Cross</v>
          </cell>
          <cell r="D1202" t="e">
            <v>#VALUE!</v>
          </cell>
          <cell r="E1202" t="str">
            <v>MKT-1-10029222161</v>
          </cell>
        </row>
        <row r="1203">
          <cell r="A1203" t="e">
            <v>#VALUE!</v>
          </cell>
          <cell r="B1203" t="str">
            <v>Oi Total Fixo + Banda Larga 1</v>
          </cell>
          <cell r="C1203" t="str">
            <v>Template de desconto FLAT bundle - Fixo - Varejo - Ganho Tributário Cross</v>
          </cell>
          <cell r="D1203" t="e">
            <v>#VALUE!</v>
          </cell>
          <cell r="E1203" t="str">
            <v>MKT-1-10029230361</v>
          </cell>
        </row>
        <row r="1204">
          <cell r="A1204" t="e">
            <v>#VALUE!</v>
          </cell>
          <cell r="B1204" t="str">
            <v>Oi Total Fixo + Banda Larga 2</v>
          </cell>
          <cell r="C1204" t="str">
            <v>Template de desconto FLAT bundle - Fixo - Varejo - Ganho Tributário Cross</v>
          </cell>
          <cell r="D1204" t="e">
            <v>#VALUE!</v>
          </cell>
          <cell r="E1204" t="str">
            <v>MKT-1-10029230571</v>
          </cell>
        </row>
        <row r="1205">
          <cell r="A1205" t="e">
            <v>#VALUE!</v>
          </cell>
          <cell r="B1205" t="str">
            <v>Oi Total Fixo + Banda Larga 2</v>
          </cell>
          <cell r="C1205" t="str">
            <v>Template de desconto FLAT bundle - Fixo - Varejo - Ganho Tributário Cross</v>
          </cell>
          <cell r="D1205" t="e">
            <v>#VALUE!</v>
          </cell>
          <cell r="E1205" t="str">
            <v>MKT-1-10029230781</v>
          </cell>
        </row>
        <row r="1206">
          <cell r="A1206" t="e">
            <v>#VALUE!</v>
          </cell>
          <cell r="B1206" t="str">
            <v>Oi Total Fixo + Banda Larga 2</v>
          </cell>
          <cell r="C1206" t="str">
            <v>Template de desconto FLAT bundle - Fixo - Varejo - Ganho Tributário Cross</v>
          </cell>
          <cell r="D1206" t="e">
            <v>#VALUE!</v>
          </cell>
          <cell r="E1206" t="str">
            <v>MKT-1-10029230991</v>
          </cell>
        </row>
        <row r="1207">
          <cell r="A1207" t="e">
            <v>#VALUE!</v>
          </cell>
          <cell r="B1207" t="str">
            <v>Oi Total Fixo + Banda Larga 2</v>
          </cell>
          <cell r="C1207" t="str">
            <v>Template de desconto FLAT bundle - Fixo - Varejo - Ganho Tributário Cross</v>
          </cell>
          <cell r="D1207" t="e">
            <v>#VALUE!</v>
          </cell>
          <cell r="E1207" t="str">
            <v>MKT-1-10029231206</v>
          </cell>
        </row>
        <row r="1208">
          <cell r="A1208" t="e">
            <v>#VALUE!</v>
          </cell>
          <cell r="B1208" t="str">
            <v>Oi Total Fixo + Banda Larga 3</v>
          </cell>
          <cell r="C1208" t="str">
            <v>Template de desconto FLAT bundle - Fixo - Varejo - Ganho Tributário Cross</v>
          </cell>
          <cell r="D1208" t="e">
            <v>#VALUE!</v>
          </cell>
          <cell r="E1208" t="str">
            <v>MKT-1-10029270411</v>
          </cell>
        </row>
        <row r="1209">
          <cell r="A1209" t="e">
            <v>#VALUE!</v>
          </cell>
          <cell r="B1209" t="str">
            <v>Oi Total Fixo + Banda Larga 3</v>
          </cell>
          <cell r="C1209" t="str">
            <v>Template de desconto FLAT bundle - Fixo - Varejo - Ganho Tributário Cross</v>
          </cell>
          <cell r="D1209" t="e">
            <v>#VALUE!</v>
          </cell>
          <cell r="E1209" t="str">
            <v>MKT-1-10029270621</v>
          </cell>
        </row>
        <row r="1210">
          <cell r="A1210" t="e">
            <v>#VALUE!</v>
          </cell>
          <cell r="B1210" t="str">
            <v>Oi Total Fixo + Banda Larga 3</v>
          </cell>
          <cell r="C1210" t="str">
            <v>Template de desconto FLAT bundle - Fixo - Varejo - Ganho Tributário Cross</v>
          </cell>
          <cell r="D1210" t="e">
            <v>#VALUE!</v>
          </cell>
          <cell r="E1210" t="str">
            <v>MKT-1-10029278371</v>
          </cell>
        </row>
        <row r="1211">
          <cell r="A1211" t="e">
            <v>#VALUE!</v>
          </cell>
          <cell r="B1211" t="str">
            <v>Oi Total Fixo + Banda Larga 3</v>
          </cell>
          <cell r="C1211" t="str">
            <v>Template de desconto FLAT bundle - Fixo - Varejo - Ganho Tributário Cross</v>
          </cell>
          <cell r="D1211" t="e">
            <v>#VALUE!</v>
          </cell>
          <cell r="E1211" t="str">
            <v>MKT-1-10029278581</v>
          </cell>
        </row>
        <row r="1212">
          <cell r="A1212" t="e">
            <v>#VALUE!</v>
          </cell>
          <cell r="B1212" t="str">
            <v>Oi Total Fixo + Banda Larga 3</v>
          </cell>
          <cell r="C1212" t="str">
            <v>Template de desconto FLAT bundle - Fixo - Varejo - Ganho Tributário Cross</v>
          </cell>
          <cell r="D1212" t="e">
            <v>#VALUE!</v>
          </cell>
          <cell r="E1212" t="str">
            <v>MKT-1-10029280491</v>
          </cell>
        </row>
        <row r="1213">
          <cell r="A1213" t="e">
            <v>#VALUE!</v>
          </cell>
          <cell r="B1213" t="str">
            <v>Plano Oi Completo Small</v>
          </cell>
          <cell r="C1213" t="str">
            <v>Template de desconto percentual FLAT Móvel - Conta Total - Varejo - Ganho Tributário Cross</v>
          </cell>
          <cell r="D1213" t="e">
            <v>#VALUE!</v>
          </cell>
          <cell r="E1213" t="str">
            <v>MKT-1-10029850761</v>
          </cell>
        </row>
        <row r="1214">
          <cell r="A1214" t="e">
            <v>#VALUE!</v>
          </cell>
          <cell r="B1214" t="str">
            <v>Plano Oi Completo 1.000</v>
          </cell>
          <cell r="C1214" t="str">
            <v>Template de desconto percentual FLAT Móvel - Conta Total - Varejo - Ganho Tributário Cross</v>
          </cell>
          <cell r="D1214" t="e">
            <v>#VALUE!</v>
          </cell>
          <cell r="E1214" t="str">
            <v>MKT-1-10031990161</v>
          </cell>
        </row>
        <row r="1215">
          <cell r="A1215" t="e">
            <v>#VALUE!</v>
          </cell>
          <cell r="B1215" t="str">
            <v>Plano Oi Completo 1.000</v>
          </cell>
          <cell r="C1215" t="str">
            <v>Template de desconto percentual FLAT Móvel - Conta Total - Varejo - Ganho Tributário Cross</v>
          </cell>
          <cell r="D1215" t="e">
            <v>#VALUE!</v>
          </cell>
          <cell r="E1215" t="str">
            <v>MKT-1-10032051381</v>
          </cell>
        </row>
        <row r="1216">
          <cell r="A1216" t="e">
            <v>#VALUE!</v>
          </cell>
          <cell r="B1216" t="str">
            <v>Plano Oi Completo XSmall</v>
          </cell>
          <cell r="C1216" t="str">
            <v>Template de desconto percentual FLAT Móvel - Conta Total - Varejo - Ganho Tributário Cross</v>
          </cell>
          <cell r="D1216" t="e">
            <v>#VALUE!</v>
          </cell>
          <cell r="E1216" t="str">
            <v>MKT-1-10032051591</v>
          </cell>
        </row>
        <row r="1217">
          <cell r="A1217" t="e">
            <v>#VALUE!</v>
          </cell>
          <cell r="B1217" t="str">
            <v>Plano Oi Completo XSmall</v>
          </cell>
          <cell r="C1217" t="str">
            <v>Template de desconto percentual FLAT Móvel - Conta Total - Varejo - Ganho Tributário Cross</v>
          </cell>
          <cell r="D1217" t="e">
            <v>#VALUE!</v>
          </cell>
          <cell r="E1217" t="str">
            <v>MKT-1-10032051801</v>
          </cell>
        </row>
        <row r="1218">
          <cell r="A1218" t="e">
            <v>#VALUE!</v>
          </cell>
          <cell r="B1218" t="str">
            <v>Plano Oi Completo XSmall</v>
          </cell>
          <cell r="C1218" t="str">
            <v>Template de desconto percentual FLAT Móvel - Conta Total - Varejo - Ganho Tributário Cross</v>
          </cell>
          <cell r="D1218" t="e">
            <v>#VALUE!</v>
          </cell>
          <cell r="E1218" t="str">
            <v>MKT-1-10032052011</v>
          </cell>
        </row>
        <row r="1219">
          <cell r="A1219" t="e">
            <v>#VALUE!</v>
          </cell>
          <cell r="B1219" t="str">
            <v>Plano Oi Completo 1.000</v>
          </cell>
          <cell r="C1219" t="str">
            <v>Template de desconto percentual FLAT Móvel - Conta Total - Varejo - Ganho Tributário Cross</v>
          </cell>
          <cell r="D1219" t="e">
            <v>#VALUE!</v>
          </cell>
          <cell r="E1219" t="str">
            <v>MKT-1-10032055351</v>
          </cell>
        </row>
        <row r="1220">
          <cell r="A1220" t="e">
            <v>#VALUE!</v>
          </cell>
          <cell r="B1220" t="str">
            <v>Plano Oi Completo 1.000</v>
          </cell>
          <cell r="C1220" t="str">
            <v>Template de desconto percentual FLAT Móvel - Conta Total - Varejo - Ganho Tributário Cross</v>
          </cell>
          <cell r="D1220" t="e">
            <v>#VALUE!</v>
          </cell>
          <cell r="E1220" t="str">
            <v>MKT-1-10032055561</v>
          </cell>
        </row>
        <row r="1221">
          <cell r="A1221" t="e">
            <v>#VALUE!</v>
          </cell>
          <cell r="B1221" t="str">
            <v>Plano Oi Completo XSmall</v>
          </cell>
          <cell r="C1221" t="str">
            <v>Template de desconto percentual FLAT Móvel - Conta Total - Varejo - Ganho Tributário Cross</v>
          </cell>
          <cell r="D1221" t="e">
            <v>#VALUE!</v>
          </cell>
          <cell r="E1221" t="str">
            <v>MKT-1-10032055771</v>
          </cell>
        </row>
        <row r="1222">
          <cell r="A1222" t="e">
            <v>#VALUE!</v>
          </cell>
          <cell r="B1222" t="str">
            <v>Plano Oi Completo XSmall</v>
          </cell>
          <cell r="C1222" t="str">
            <v>Template de desconto percentual FLAT Móvel - Conta Total - Varejo - Ganho Tributário Cross</v>
          </cell>
          <cell r="D1222" t="e">
            <v>#VALUE!</v>
          </cell>
          <cell r="E1222" t="str">
            <v>MKT-1-10032055981</v>
          </cell>
        </row>
        <row r="1223">
          <cell r="A1223" t="e">
            <v>#VALUE!</v>
          </cell>
          <cell r="B1223" t="str">
            <v>Plano Oi Completo Small</v>
          </cell>
          <cell r="C1223" t="str">
            <v>Template de desconto percentual FLAT Móvel - Conta Total - Varejo - Ganho Tributário Cross</v>
          </cell>
          <cell r="D1223" t="e">
            <v>#VALUE!</v>
          </cell>
          <cell r="E1223" t="str">
            <v>MKT-1-10032056211</v>
          </cell>
        </row>
        <row r="1224">
          <cell r="A1224" t="e">
            <v>#VALUE!</v>
          </cell>
          <cell r="B1224" t="str">
            <v>Plano Oi Completo Small</v>
          </cell>
          <cell r="C1224" t="str">
            <v>Template de desconto percentual FLAT Móvel - Conta Total - Varejo - Ganho Tributário Cross</v>
          </cell>
          <cell r="D1224" t="e">
            <v>#VALUE!</v>
          </cell>
          <cell r="E1224" t="str">
            <v>MKT-1-10032119641</v>
          </cell>
        </row>
        <row r="1225">
          <cell r="A1225" t="e">
            <v>#VALUE!</v>
          </cell>
          <cell r="B1225" t="str">
            <v>Plano Oi Completo Small</v>
          </cell>
          <cell r="C1225" t="str">
            <v>Template de desconto percentual FLAT Móvel - Conta Total - Varejo - Ganho Tributário Cross</v>
          </cell>
          <cell r="D1225" t="e">
            <v>#VALUE!</v>
          </cell>
          <cell r="E1225" t="str">
            <v>MKT-1-10032119851</v>
          </cell>
        </row>
        <row r="1226">
          <cell r="A1226" t="e">
            <v>#VALUE!</v>
          </cell>
          <cell r="B1226" t="str">
            <v>Plano Oi Completo Small</v>
          </cell>
          <cell r="C1226" t="str">
            <v>Template de desconto percentual FLAT Móvel - Conta Total - Varejo - Ganho Tributário Cross</v>
          </cell>
          <cell r="D1226" t="e">
            <v>#VALUE!</v>
          </cell>
          <cell r="E1226" t="str">
            <v>MKT-1-10032120191</v>
          </cell>
        </row>
        <row r="1227">
          <cell r="A1227" t="e">
            <v>#VALUE!</v>
          </cell>
          <cell r="B1227" t="str">
            <v>Plano Oi Completo Large</v>
          </cell>
          <cell r="C1227" t="str">
            <v>Template de desconto percentual FLAT Móvel - Conta Total - Varejo - Ganho Tributário Cross</v>
          </cell>
          <cell r="D1227" t="e">
            <v>#VALUE!</v>
          </cell>
          <cell r="E1227" t="str">
            <v>MKT-1-10032167441</v>
          </cell>
        </row>
        <row r="1228">
          <cell r="A1228" t="e">
            <v>#VALUE!</v>
          </cell>
          <cell r="B1228" t="str">
            <v>Plano Oi Completo XLarge</v>
          </cell>
          <cell r="C1228" t="str">
            <v>Template de desconto percentual FLAT Móvel - Conta Total - Varejo - Ganho Tributário Cross</v>
          </cell>
          <cell r="D1228" t="e">
            <v>#VALUE!</v>
          </cell>
          <cell r="E1228" t="str">
            <v>MKT-1-10032167651</v>
          </cell>
        </row>
        <row r="1229">
          <cell r="A1229" t="e">
            <v>#VALUE!</v>
          </cell>
          <cell r="B1229" t="str">
            <v>Plano Oi Completo XLarge</v>
          </cell>
          <cell r="C1229" t="str">
            <v>Template de desconto percentual FLAT Móvel - Conta Total - Varejo - Ganho Tributário Cross</v>
          </cell>
          <cell r="D1229" t="e">
            <v>#VALUE!</v>
          </cell>
          <cell r="E1229" t="str">
            <v>MKT-1-10032167861</v>
          </cell>
        </row>
        <row r="1230">
          <cell r="A1230" t="e">
            <v>#VALUE!</v>
          </cell>
          <cell r="B1230" t="str">
            <v>Plano Oi Completo XLarge</v>
          </cell>
          <cell r="C1230" t="str">
            <v>Template de desconto percentual FLAT Móvel - Conta Total - Varejo - Ganho Tributário Cross</v>
          </cell>
          <cell r="D1230" t="e">
            <v>#VALUE!</v>
          </cell>
          <cell r="E1230" t="str">
            <v>MKT-1-10032168071</v>
          </cell>
        </row>
        <row r="1231">
          <cell r="A1231" t="e">
            <v>#VALUE!</v>
          </cell>
          <cell r="B1231" t="str">
            <v>Plano Oi Completo 500</v>
          </cell>
          <cell r="C1231" t="str">
            <v>Template de desconto percentual FLAT Móvel - Conta Total - Varejo - Ganho Tributário Cross</v>
          </cell>
          <cell r="D1231" t="e">
            <v>#VALUE!</v>
          </cell>
          <cell r="E1231" t="str">
            <v>MKT-1-10032168281</v>
          </cell>
        </row>
        <row r="1232">
          <cell r="A1232" t="e">
            <v>#VALUE!</v>
          </cell>
          <cell r="B1232" t="str">
            <v>Plano Oi Completo Small</v>
          </cell>
          <cell r="C1232" t="str">
            <v>Template de desconto percentual FLAT Móvel - Conta Total - Varejo - Ganho Tributário Cross</v>
          </cell>
          <cell r="D1232" t="e">
            <v>#VALUE!</v>
          </cell>
          <cell r="E1232" t="str">
            <v>MKT-1-10032248471</v>
          </cell>
        </row>
        <row r="1233">
          <cell r="A1233" t="e">
            <v>#VALUE!</v>
          </cell>
          <cell r="B1233" t="str">
            <v>Plano Oi Completo Medium</v>
          </cell>
          <cell r="C1233" t="str">
            <v>Template de desconto percentual FLAT Móvel - Conta Total - Varejo - Ganho Tributário Cross</v>
          </cell>
          <cell r="D1233" t="e">
            <v>#VALUE!</v>
          </cell>
          <cell r="E1233" t="str">
            <v>MKT-1-10032248681</v>
          </cell>
        </row>
        <row r="1234">
          <cell r="A1234" t="e">
            <v>#VALUE!</v>
          </cell>
          <cell r="B1234" t="str">
            <v>Plano Oi Completo Medium</v>
          </cell>
          <cell r="C1234" t="str">
            <v>Template de desconto percentual FLAT Móvel - Conta Total - Varejo - Ganho Tributário Cross</v>
          </cell>
          <cell r="D1234" t="e">
            <v>#VALUE!</v>
          </cell>
          <cell r="E1234" t="str">
            <v>MKT-1-10032248891</v>
          </cell>
        </row>
        <row r="1235">
          <cell r="A1235" t="e">
            <v>#VALUE!</v>
          </cell>
          <cell r="B1235" t="str">
            <v>Plano Oi Completo Medium</v>
          </cell>
          <cell r="C1235" t="str">
            <v>Template de desconto percentual FLAT Móvel - Conta Total - Varejo - Ganho Tributário Cross</v>
          </cell>
          <cell r="D1235" t="e">
            <v>#VALUE!</v>
          </cell>
          <cell r="E1235" t="str">
            <v>MKT-1-10032249101</v>
          </cell>
        </row>
        <row r="1236">
          <cell r="A1236" t="e">
            <v>#VALUE!</v>
          </cell>
          <cell r="B1236" t="str">
            <v>Plano Oi Completo Medium</v>
          </cell>
          <cell r="C1236" t="str">
            <v>Template de desconto percentual FLAT Móvel - Conta Total - Varejo - Ganho Tributário Cross</v>
          </cell>
          <cell r="D1236" t="e">
            <v>#VALUE!</v>
          </cell>
          <cell r="E1236" t="str">
            <v>MKT-1-10033063401</v>
          </cell>
        </row>
        <row r="1237">
          <cell r="A1237" t="e">
            <v>#VALUE!</v>
          </cell>
          <cell r="B1237" t="str">
            <v>Plano Oi Completo Medium</v>
          </cell>
          <cell r="C1237" t="str">
            <v>Template de desconto percentual FLAT Móvel - Conta Total - Varejo - Ganho Tributário Cross</v>
          </cell>
          <cell r="D1237" t="e">
            <v>#VALUE!</v>
          </cell>
          <cell r="E1237" t="str">
            <v>MKT-1-10033078311</v>
          </cell>
        </row>
        <row r="1238">
          <cell r="A1238" t="e">
            <v>#VALUE!</v>
          </cell>
          <cell r="B1238" t="str">
            <v>Plano Oi Completo Medium</v>
          </cell>
          <cell r="C1238" t="str">
            <v>Template de desconto percentual FLAT Móvel - Conta Total - Varejo - Ganho Tributário Cross</v>
          </cell>
          <cell r="D1238" t="e">
            <v>#VALUE!</v>
          </cell>
          <cell r="E1238" t="str">
            <v>MKT-1-10033078521</v>
          </cell>
        </row>
        <row r="1239">
          <cell r="A1239" t="e">
            <v>#VALUE!</v>
          </cell>
          <cell r="B1239" t="str">
            <v>Plano Oi Completo Large</v>
          </cell>
          <cell r="C1239" t="str">
            <v>Template de desconto percentual FLAT Móvel - Conta Total - Varejo - Ganho Tributário Cross</v>
          </cell>
          <cell r="D1239" t="e">
            <v>#VALUE!</v>
          </cell>
          <cell r="E1239" t="str">
            <v>MKT-1-10033113780</v>
          </cell>
        </row>
        <row r="1240">
          <cell r="A1240" t="e">
            <v>#VALUE!</v>
          </cell>
          <cell r="B1240" t="str">
            <v>Plano Oi Completo Large</v>
          </cell>
          <cell r="C1240" t="str">
            <v>Template de desconto percentual FLAT Móvel - Conta Total - Varejo - Ganho Tributário Cross</v>
          </cell>
          <cell r="D1240" t="e">
            <v>#VALUE!</v>
          </cell>
          <cell r="E1240" t="str">
            <v>MKT-1-10033113981</v>
          </cell>
        </row>
        <row r="1241">
          <cell r="A1241" t="e">
            <v>#VALUE!</v>
          </cell>
          <cell r="B1241" t="str">
            <v>Plano Oi Completo Large</v>
          </cell>
          <cell r="C1241" t="str">
            <v>Template de desconto percentual FLAT Móvel - Conta Total - Varejo - Ganho Tributário Cross</v>
          </cell>
          <cell r="D1241" t="e">
            <v>#VALUE!</v>
          </cell>
          <cell r="E1241" t="str">
            <v>MKT-1-10033114191</v>
          </cell>
        </row>
        <row r="1242">
          <cell r="A1242" t="e">
            <v>#VALUE!</v>
          </cell>
          <cell r="B1242" t="str">
            <v>Plano Oi Completo XLarge</v>
          </cell>
          <cell r="C1242" t="str">
            <v>Template de desconto percentual FLAT Móvel - Conta Total - Varejo - Ganho Tributário Cross</v>
          </cell>
          <cell r="D1242" t="e">
            <v>#VALUE!</v>
          </cell>
          <cell r="E1242" t="str">
            <v>MKT-1-10033167881</v>
          </cell>
        </row>
        <row r="1243">
          <cell r="A1243" t="e">
            <v>#VALUE!</v>
          </cell>
          <cell r="B1243" t="str">
            <v>Plano Oi Completo Large</v>
          </cell>
          <cell r="C1243" t="str">
            <v>Template de desconto percentual FLAT Móvel - Conta Total - Varejo - Ganho Tributário Cross</v>
          </cell>
          <cell r="D1243" t="e">
            <v>#VALUE!</v>
          </cell>
          <cell r="E1243" t="str">
            <v>MKT-1-10033171401</v>
          </cell>
        </row>
        <row r="1244">
          <cell r="A1244" t="e">
            <v>#VALUE!</v>
          </cell>
          <cell r="B1244" t="str">
            <v>Plano Oi Completo XLarge</v>
          </cell>
          <cell r="C1244" t="str">
            <v>Template de desconto percentual FLAT Móvel - Conta Total - Varejo - Ganho Tributário Cross</v>
          </cell>
          <cell r="D1244" t="e">
            <v>#VALUE!</v>
          </cell>
          <cell r="E1244" t="str">
            <v>MKT-1-10033171611</v>
          </cell>
        </row>
        <row r="1245">
          <cell r="A1245" t="e">
            <v>#VALUE!</v>
          </cell>
          <cell r="B1245" t="str">
            <v>Plano Oi Completo XLarge</v>
          </cell>
          <cell r="C1245" t="str">
            <v>Template de desconto percentual FLAT Móvel - Conta Total - Varejo - Ganho Tributário Cross</v>
          </cell>
          <cell r="D1245" t="e">
            <v>#VALUE!</v>
          </cell>
          <cell r="E1245" t="str">
            <v>MKT-1-10033171821</v>
          </cell>
        </row>
        <row r="1246">
          <cell r="A1246" t="e">
            <v>#VALUE!</v>
          </cell>
          <cell r="B1246" t="str">
            <v>Plano Oi Completo 500</v>
          </cell>
          <cell r="C1246" t="str">
            <v>Template de desconto percentual FLAT Móvel - Conta Total - Varejo - Ganho Tributário Cross</v>
          </cell>
          <cell r="D1246" t="e">
            <v>#VALUE!</v>
          </cell>
          <cell r="E1246" t="str">
            <v>MKT-1-10033172031</v>
          </cell>
        </row>
        <row r="1247">
          <cell r="A1247" t="e">
            <v>#VALUE!</v>
          </cell>
          <cell r="B1247" t="str">
            <v>Plano Oi Completo 500</v>
          </cell>
          <cell r="C1247" t="str">
            <v>Template de desconto percentual FLAT Móvel - Conta Total - Varejo - Ganho Tributário Cross</v>
          </cell>
          <cell r="D1247" t="e">
            <v>#VALUE!</v>
          </cell>
          <cell r="E1247" t="str">
            <v>MKT-1-10033172241</v>
          </cell>
        </row>
        <row r="1248">
          <cell r="A1248" t="e">
            <v>#VALUE!</v>
          </cell>
          <cell r="B1248" t="str">
            <v>Plano Oi Completo 500</v>
          </cell>
          <cell r="C1248" t="str">
            <v>Template de desconto percentual FLAT Móvel - Conta Total - Varejo - Ganho Tributário Cross</v>
          </cell>
          <cell r="D1248" t="e">
            <v>#VALUE!</v>
          </cell>
          <cell r="E1248" t="str">
            <v>MKT-1-10033196451</v>
          </cell>
        </row>
        <row r="1249">
          <cell r="A1249" t="e">
            <v>#VALUE!</v>
          </cell>
          <cell r="B1249" t="str">
            <v>Plano Oi Completo 1.000</v>
          </cell>
          <cell r="C1249" t="str">
            <v>Template de desconto percentual FLAT Móvel - Conta Total - Varejo - Ganho Tributário Cross</v>
          </cell>
          <cell r="D1249" t="e">
            <v>#VALUE!</v>
          </cell>
          <cell r="E1249" t="str">
            <v>MKT-1-10033196661</v>
          </cell>
        </row>
        <row r="1250">
          <cell r="A1250" t="e">
            <v>#VALUE!</v>
          </cell>
          <cell r="B1250" t="str">
            <v>Plano Oi Completo 1.000</v>
          </cell>
          <cell r="C1250" t="str">
            <v>Template de desconto percentual FLAT Móvel - Conta Total - Varejo - Ganho Tributário Cross</v>
          </cell>
          <cell r="D1250" t="e">
            <v>#VALUE!</v>
          </cell>
          <cell r="E1250" t="str">
            <v>MKT-1-10033196871</v>
          </cell>
        </row>
        <row r="1251">
          <cell r="A1251" t="e">
            <v>#VALUE!</v>
          </cell>
          <cell r="B1251" t="str">
            <v>Plano Oi Completo 1.000</v>
          </cell>
          <cell r="C1251" t="str">
            <v>Template de desconto percentual FLAT Móvel - Conta Total - Varejo - Ganho Tributário Cross</v>
          </cell>
          <cell r="D1251" t="e">
            <v>#VALUE!</v>
          </cell>
          <cell r="E1251" t="str">
            <v>MKT-1-10033197081</v>
          </cell>
        </row>
        <row r="1252">
          <cell r="A1252" t="e">
            <v>#VALUE!</v>
          </cell>
          <cell r="B1252" t="str">
            <v>Plano Oi Completo 500</v>
          </cell>
          <cell r="C1252" t="str">
            <v>Template de desconto percentual FLAT Móvel - Conta Total - Varejo - Ganho Tributário Cross</v>
          </cell>
          <cell r="D1252" t="e">
            <v>#VALUE!</v>
          </cell>
          <cell r="E1252" t="str">
            <v>MKT-1-10033203491</v>
          </cell>
        </row>
        <row r="1253">
          <cell r="A1253" t="e">
            <v>#VALUE!</v>
          </cell>
          <cell r="B1253" t="str">
            <v>Plano Oi Completo 500</v>
          </cell>
          <cell r="C1253" t="str">
            <v>Template de desconto percentual FLAT Móvel - Conta Total - Varejo - Ganho Tributário Cross</v>
          </cell>
          <cell r="D1253" t="e">
            <v>#VALUE!</v>
          </cell>
          <cell r="E1253" t="str">
            <v>MKT-1-10033203701</v>
          </cell>
        </row>
        <row r="1254">
          <cell r="A1254" t="e">
            <v>#VALUE!</v>
          </cell>
          <cell r="B1254" t="str">
            <v>Plano Oi Completo 1.000</v>
          </cell>
          <cell r="C1254" t="str">
            <v>Template de desconto percentual FLAT Móvel - Conta Total - Varejo - Ganho Tributário Cross</v>
          </cell>
          <cell r="D1254" t="e">
            <v>#VALUE!</v>
          </cell>
          <cell r="E1254" t="str">
            <v>MKT-1-10033203911</v>
          </cell>
        </row>
        <row r="1255">
          <cell r="A1255" t="e">
            <v>#VALUE!</v>
          </cell>
          <cell r="B1255" t="str">
            <v>Plano Oi Completo 1.000</v>
          </cell>
          <cell r="C1255" t="str">
            <v>Template de desconto percentual FLAT Móvel - Conta Total - Varejo - Ganho Tributário Cross</v>
          </cell>
          <cell r="D1255" t="e">
            <v>#VALUE!</v>
          </cell>
          <cell r="E1255" t="str">
            <v>MKT-1-10033204121</v>
          </cell>
        </row>
        <row r="1256">
          <cell r="A1256" t="e">
            <v>#VALUE!</v>
          </cell>
          <cell r="B1256" t="str">
            <v>Plano Oi Completo 1.000</v>
          </cell>
          <cell r="C1256" t="str">
            <v>Template de desconto percentual FLAT Móvel - Conta Total - Varejo - Ganho Tributário Cross</v>
          </cell>
          <cell r="D1256" t="e">
            <v>#VALUE!</v>
          </cell>
          <cell r="E1256" t="str">
            <v>MKT-1-10033218331</v>
          </cell>
        </row>
        <row r="1257">
          <cell r="A1257" t="e">
            <v>#VALUE!</v>
          </cell>
          <cell r="B1257" t="str">
            <v>Plano Oi Completo 1.000</v>
          </cell>
          <cell r="C1257" t="str">
            <v>Template de desconto percentual FLAT Móvel - Conta Total - Varejo - Ganho Tributário Cross</v>
          </cell>
          <cell r="D1257" t="e">
            <v>#VALUE!</v>
          </cell>
          <cell r="E1257" t="str">
            <v>MKT-1-10033494431</v>
          </cell>
        </row>
        <row r="1258">
          <cell r="A1258" t="e">
            <v>#VALUE!</v>
          </cell>
          <cell r="B1258" t="str">
            <v>Plano Oi Completo 1.000</v>
          </cell>
          <cell r="C1258" t="str">
            <v>Template de desconto percentual FLAT Móvel - Conta Total - Varejo - Ganho Tributário Cross</v>
          </cell>
          <cell r="D1258" t="e">
            <v>#VALUE!</v>
          </cell>
          <cell r="E1258" t="str">
            <v>MKT-1-10033504761</v>
          </cell>
        </row>
        <row r="1259">
          <cell r="A1259" t="e">
            <v>#VALUE!</v>
          </cell>
          <cell r="B1259" t="str">
            <v>Plano Oi Completo XSmall</v>
          </cell>
          <cell r="C1259" t="str">
            <v>Template de desconto percentual FLAT Móvel - Conta Total - Varejo - Ganho Tributário Cross</v>
          </cell>
          <cell r="D1259" t="e">
            <v>#VALUE!</v>
          </cell>
          <cell r="E1259" t="str">
            <v>MKT-1-10044408309</v>
          </cell>
        </row>
        <row r="1260">
          <cell r="A1260" t="e">
            <v>#VALUE!</v>
          </cell>
          <cell r="B1260" t="str">
            <v>Plano Oi Completo Large</v>
          </cell>
          <cell r="C1260" t="str">
            <v>Template de desconto percentual FLAT Móvel - Conta Total - Varejo - Ganho Tributário Cross</v>
          </cell>
          <cell r="D1260" t="e">
            <v>#VALUE!</v>
          </cell>
          <cell r="E1260" t="str">
            <v>MKT-1-10044457701</v>
          </cell>
        </row>
        <row r="1261">
          <cell r="A1261" t="e">
            <v>#VALUE!</v>
          </cell>
          <cell r="B1261" t="str">
            <v>Oi Internet pra Celular 1GB</v>
          </cell>
          <cell r="C1261" t="str">
            <v>Template Flat Instância Dados</v>
          </cell>
          <cell r="D1261" t="e">
            <v>#VALUE!</v>
          </cell>
          <cell r="E1261" t="str">
            <v>MKT-1-10037996881</v>
          </cell>
        </row>
        <row r="1262">
          <cell r="A1262" t="e">
            <v>#VALUE!</v>
          </cell>
          <cell r="B1262" t="str">
            <v>Oi Internet pra Celular 2GB</v>
          </cell>
          <cell r="C1262" t="str">
            <v>Template Flat Instância Dados</v>
          </cell>
          <cell r="D1262" t="e">
            <v>#VALUE!</v>
          </cell>
          <cell r="E1262" t="str">
            <v>MKT-1-10038291211</v>
          </cell>
        </row>
        <row r="1263">
          <cell r="A1263" t="e">
            <v>#VALUE!</v>
          </cell>
          <cell r="B1263" t="str">
            <v>Oi Internet pra Celular 5GB</v>
          </cell>
          <cell r="C1263" t="str">
            <v>Template Flat Instância Dados</v>
          </cell>
          <cell r="D1263" t="e">
            <v>#VALUE!</v>
          </cell>
          <cell r="E1263" t="str">
            <v>MKT-1-10038357701</v>
          </cell>
        </row>
        <row r="1264">
          <cell r="A1264" t="e">
            <v>#VALUE!</v>
          </cell>
          <cell r="B1264" t="str">
            <v>Oi Internet pra Celular 10GB</v>
          </cell>
          <cell r="C1264" t="str">
            <v>Template Flat Instância Dados</v>
          </cell>
          <cell r="D1264" t="e">
            <v>#VALUE!</v>
          </cell>
          <cell r="E1264" t="str">
            <v>MKT-1-10038358081</v>
          </cell>
        </row>
        <row r="1265">
          <cell r="A1265" t="e">
            <v>#VALUE!</v>
          </cell>
          <cell r="B1265" t="str">
            <v>Plano Oi Completo Small</v>
          </cell>
          <cell r="C1265" t="str">
            <v>Template de desconto percentual FLAT Móvel - Conta Total - Varejo - Ganho Tributário Cross</v>
          </cell>
          <cell r="D1265" t="e">
            <v>#VALUE!</v>
          </cell>
          <cell r="E1265" t="str">
            <v>MKT-1-10029850761</v>
          </cell>
        </row>
        <row r="1266">
          <cell r="A1266" t="e">
            <v>#VALUE!</v>
          </cell>
          <cell r="B1266" t="str">
            <v>Plano Oi Completo 1.000</v>
          </cell>
          <cell r="C1266" t="str">
            <v>Template de desconto percentual FLAT Móvel - Conta Total - Varejo - Ganho Tributário Cross</v>
          </cell>
          <cell r="D1266" t="e">
            <v>#VALUE!</v>
          </cell>
          <cell r="E1266" t="str">
            <v>MKT-1-10031990161</v>
          </cell>
        </row>
        <row r="1267">
          <cell r="A1267" t="e">
            <v>#VALUE!</v>
          </cell>
          <cell r="B1267" t="str">
            <v>Plano Oi Completo 1.000</v>
          </cell>
          <cell r="C1267" t="str">
            <v>Template de desconto percentual FLAT Móvel - Conta Total - Varejo - Ganho Tributário Cross</v>
          </cell>
          <cell r="D1267" t="e">
            <v>#VALUE!</v>
          </cell>
          <cell r="E1267" t="str">
            <v>MKT-1-10032051381</v>
          </cell>
        </row>
        <row r="1268">
          <cell r="A1268" t="e">
            <v>#VALUE!</v>
          </cell>
          <cell r="B1268" t="str">
            <v>Plano Oi Completo XSmall</v>
          </cell>
          <cell r="C1268" t="str">
            <v>Template de desconto percentual FLAT Móvel - Conta Total - Varejo - Ganho Tributário Cross</v>
          </cell>
          <cell r="D1268" t="e">
            <v>#VALUE!</v>
          </cell>
          <cell r="E1268" t="str">
            <v>MKT-1-10032051591</v>
          </cell>
        </row>
        <row r="1269">
          <cell r="A1269" t="e">
            <v>#VALUE!</v>
          </cell>
          <cell r="B1269" t="str">
            <v>Plano Oi Completo XSmall</v>
          </cell>
          <cell r="C1269" t="str">
            <v>Template de desconto percentual FLAT Móvel - Conta Total - Varejo - Ganho Tributário Cross</v>
          </cell>
          <cell r="D1269" t="e">
            <v>#VALUE!</v>
          </cell>
          <cell r="E1269" t="str">
            <v>MKT-1-10032051801</v>
          </cell>
        </row>
        <row r="1270">
          <cell r="A1270" t="e">
            <v>#VALUE!</v>
          </cell>
          <cell r="B1270" t="str">
            <v>Plano Oi Completo XSmall</v>
          </cell>
          <cell r="C1270" t="str">
            <v>Template de desconto percentual FLAT Móvel - Conta Total - Varejo - Ganho Tributário Cross</v>
          </cell>
          <cell r="D1270" t="e">
            <v>#VALUE!</v>
          </cell>
          <cell r="E1270" t="str">
            <v>MKT-1-10032052011</v>
          </cell>
        </row>
        <row r="1271">
          <cell r="A1271" t="e">
            <v>#VALUE!</v>
          </cell>
          <cell r="B1271" t="str">
            <v>Plano Oi Completo 1.000</v>
          </cell>
          <cell r="C1271" t="str">
            <v>Template de desconto percentual FLAT Móvel - Conta Total - Varejo - Ganho Tributário Cross</v>
          </cell>
          <cell r="D1271" t="e">
            <v>#VALUE!</v>
          </cell>
          <cell r="E1271" t="str">
            <v>MKT-1-10032055351</v>
          </cell>
        </row>
        <row r="1272">
          <cell r="A1272" t="e">
            <v>#VALUE!</v>
          </cell>
          <cell r="B1272" t="str">
            <v>Plano Oi Completo 1.000</v>
          </cell>
          <cell r="C1272" t="str">
            <v>Template de desconto percentual FLAT Móvel - Conta Total - Varejo - Ganho Tributário Cross</v>
          </cell>
          <cell r="D1272" t="e">
            <v>#VALUE!</v>
          </cell>
          <cell r="E1272" t="str">
            <v>MKT-1-10032055561</v>
          </cell>
        </row>
        <row r="1273">
          <cell r="A1273" t="e">
            <v>#VALUE!</v>
          </cell>
          <cell r="B1273" t="str">
            <v>Plano Oi Completo XSmall</v>
          </cell>
          <cell r="C1273" t="str">
            <v>Template de desconto percentual FLAT Móvel - Conta Total - Varejo - Ganho Tributário Cross</v>
          </cell>
          <cell r="D1273" t="e">
            <v>#VALUE!</v>
          </cell>
          <cell r="E1273" t="str">
            <v>MKT-1-10032055771</v>
          </cell>
        </row>
        <row r="1274">
          <cell r="A1274" t="e">
            <v>#VALUE!</v>
          </cell>
          <cell r="B1274" t="str">
            <v>Plano Oi Completo XSmall</v>
          </cell>
          <cell r="C1274" t="str">
            <v>Template de desconto percentual FLAT Móvel - Conta Total - Varejo - Ganho Tributário Cross</v>
          </cell>
          <cell r="D1274" t="e">
            <v>#VALUE!</v>
          </cell>
          <cell r="E1274" t="str">
            <v>MKT-1-10032055981</v>
          </cell>
        </row>
        <row r="1275">
          <cell r="A1275" t="e">
            <v>#VALUE!</v>
          </cell>
          <cell r="B1275" t="str">
            <v>Plano Oi Completo Small</v>
          </cell>
          <cell r="C1275" t="str">
            <v>Template de desconto percentual FLAT Móvel - Conta Total - Varejo - Ganho Tributário Cross</v>
          </cell>
          <cell r="D1275" t="e">
            <v>#VALUE!</v>
          </cell>
          <cell r="E1275" t="str">
            <v>MKT-1-10032056211</v>
          </cell>
        </row>
        <row r="1276">
          <cell r="A1276" t="e">
            <v>#VALUE!</v>
          </cell>
          <cell r="B1276" t="str">
            <v>Plano Oi Completo Small</v>
          </cell>
          <cell r="C1276" t="str">
            <v>Template de desconto percentual FLAT Móvel - Conta Total - Varejo - Ganho Tributário Cross</v>
          </cell>
          <cell r="D1276" t="e">
            <v>#VALUE!</v>
          </cell>
          <cell r="E1276" t="str">
            <v>MKT-1-10032119641</v>
          </cell>
        </row>
        <row r="1277">
          <cell r="A1277" t="e">
            <v>#VALUE!</v>
          </cell>
          <cell r="B1277" t="str">
            <v>Plano Oi Completo Small</v>
          </cell>
          <cell r="C1277" t="str">
            <v>Template de desconto percentual FLAT Móvel - Conta Total - Varejo - Ganho Tributário Cross</v>
          </cell>
          <cell r="D1277" t="e">
            <v>#VALUE!</v>
          </cell>
          <cell r="E1277" t="str">
            <v>MKT-1-10032119851</v>
          </cell>
        </row>
        <row r="1278">
          <cell r="A1278" t="e">
            <v>#VALUE!</v>
          </cell>
          <cell r="B1278" t="str">
            <v>Plano Oi Completo Small</v>
          </cell>
          <cell r="C1278" t="str">
            <v>Template de desconto percentual FLAT Móvel - Conta Total - Varejo - Ganho Tributário Cross</v>
          </cell>
          <cell r="D1278" t="e">
            <v>#VALUE!</v>
          </cell>
          <cell r="E1278" t="str">
            <v>MKT-1-10032120191</v>
          </cell>
        </row>
        <row r="1279">
          <cell r="A1279" t="e">
            <v>#VALUE!</v>
          </cell>
          <cell r="B1279" t="str">
            <v>Plano Oi Completo Large</v>
          </cell>
          <cell r="C1279" t="str">
            <v>Template de desconto percentual FLAT Móvel - Conta Total - Varejo - Ganho Tributário Cross</v>
          </cell>
          <cell r="D1279" t="e">
            <v>#VALUE!</v>
          </cell>
          <cell r="E1279" t="str">
            <v>MKT-1-10032167441</v>
          </cell>
        </row>
        <row r="1280">
          <cell r="A1280" t="e">
            <v>#VALUE!</v>
          </cell>
          <cell r="B1280" t="str">
            <v>Plano Oi Completo XLarge</v>
          </cell>
          <cell r="C1280" t="str">
            <v>Template de desconto percentual FLAT Móvel - Conta Total - Varejo - Ganho Tributário Cross</v>
          </cell>
          <cell r="D1280" t="e">
            <v>#VALUE!</v>
          </cell>
          <cell r="E1280" t="str">
            <v>MKT-1-10032167651</v>
          </cell>
        </row>
        <row r="1281">
          <cell r="A1281" t="e">
            <v>#VALUE!</v>
          </cell>
          <cell r="B1281" t="str">
            <v>Plano Oi Completo XLarge</v>
          </cell>
          <cell r="C1281" t="str">
            <v>Template de desconto percentual FLAT Móvel - Conta Total - Varejo - Ganho Tributário Cross</v>
          </cell>
          <cell r="D1281" t="e">
            <v>#VALUE!</v>
          </cell>
          <cell r="E1281" t="str">
            <v>MKT-1-10032167861</v>
          </cell>
        </row>
        <row r="1282">
          <cell r="A1282" t="e">
            <v>#VALUE!</v>
          </cell>
          <cell r="B1282" t="str">
            <v>Plano Oi Completo XLarge</v>
          </cell>
          <cell r="C1282" t="str">
            <v>Template de desconto percentual FLAT Móvel - Conta Total - Varejo - Ganho Tributário Cross</v>
          </cell>
          <cell r="D1282" t="e">
            <v>#VALUE!</v>
          </cell>
          <cell r="E1282" t="str">
            <v>MKT-1-10032168071</v>
          </cell>
        </row>
        <row r="1283">
          <cell r="A1283" t="e">
            <v>#VALUE!</v>
          </cell>
          <cell r="B1283" t="str">
            <v>Plano Oi Completo 500</v>
          </cell>
          <cell r="C1283" t="str">
            <v>Template de desconto percentual FLAT Móvel - Conta Total - Varejo - Ganho Tributário Cross</v>
          </cell>
          <cell r="D1283" t="e">
            <v>#VALUE!</v>
          </cell>
          <cell r="E1283" t="str">
            <v>MKT-1-10032168281</v>
          </cell>
        </row>
        <row r="1284">
          <cell r="A1284" t="e">
            <v>#VALUE!</v>
          </cell>
          <cell r="B1284" t="str">
            <v>Plano Oi Completo Small</v>
          </cell>
          <cell r="C1284" t="str">
            <v>Template de desconto percentual FLAT Móvel - Conta Total - Varejo - Ganho Tributário Cross</v>
          </cell>
          <cell r="D1284" t="e">
            <v>#VALUE!</v>
          </cell>
          <cell r="E1284" t="str">
            <v>MKT-1-10032248471</v>
          </cell>
        </row>
        <row r="1285">
          <cell r="A1285" t="e">
            <v>#VALUE!</v>
          </cell>
          <cell r="B1285" t="str">
            <v>Plano Oi Completo Medium</v>
          </cell>
          <cell r="C1285" t="str">
            <v>Template de desconto percentual FLAT Móvel - Conta Total - Varejo - Ganho Tributário Cross</v>
          </cell>
          <cell r="D1285" t="e">
            <v>#VALUE!</v>
          </cell>
          <cell r="E1285" t="str">
            <v>MKT-1-10032248681</v>
          </cell>
        </row>
        <row r="1286">
          <cell r="A1286" t="e">
            <v>#VALUE!</v>
          </cell>
          <cell r="B1286" t="str">
            <v>Plano Oi Completo Medium</v>
          </cell>
          <cell r="C1286" t="str">
            <v>Template de desconto percentual FLAT Móvel - Conta Total - Varejo - Ganho Tributário Cross</v>
          </cell>
          <cell r="D1286" t="e">
            <v>#VALUE!</v>
          </cell>
          <cell r="E1286" t="str">
            <v>MKT-1-10032248891</v>
          </cell>
        </row>
        <row r="1287">
          <cell r="A1287" t="e">
            <v>#VALUE!</v>
          </cell>
          <cell r="B1287" t="str">
            <v>Plano Oi Completo Medium</v>
          </cell>
          <cell r="C1287" t="str">
            <v>Template de desconto percentual FLAT Móvel - Conta Total - Varejo - Ganho Tributário Cross</v>
          </cell>
          <cell r="D1287" t="e">
            <v>#VALUE!</v>
          </cell>
          <cell r="E1287" t="str">
            <v>MKT-1-10032249101</v>
          </cell>
        </row>
        <row r="1288">
          <cell r="A1288" t="e">
            <v>#VALUE!</v>
          </cell>
          <cell r="B1288" t="str">
            <v>Plano Oi Completo Medium</v>
          </cell>
          <cell r="C1288" t="str">
            <v>Template de desconto percentual FLAT Móvel - Conta Total - Varejo - Ganho Tributário Cross</v>
          </cell>
          <cell r="D1288" t="e">
            <v>#VALUE!</v>
          </cell>
          <cell r="E1288" t="str">
            <v>MKT-1-10033063401</v>
          </cell>
        </row>
        <row r="1289">
          <cell r="A1289" t="e">
            <v>#VALUE!</v>
          </cell>
          <cell r="B1289" t="str">
            <v>Plano Oi Completo Medium</v>
          </cell>
          <cell r="C1289" t="str">
            <v>Template de desconto percentual FLAT Móvel - Conta Total - Varejo - Ganho Tributário Cross</v>
          </cell>
          <cell r="D1289" t="e">
            <v>#VALUE!</v>
          </cell>
          <cell r="E1289" t="str">
            <v>MKT-1-10033078311</v>
          </cell>
        </row>
        <row r="1290">
          <cell r="A1290" t="e">
            <v>#VALUE!</v>
          </cell>
          <cell r="B1290" t="str">
            <v>Plano Oi Completo Medium</v>
          </cell>
          <cell r="C1290" t="str">
            <v>Template de desconto percentual FLAT Móvel - Conta Total - Varejo - Ganho Tributário Cross</v>
          </cell>
          <cell r="D1290" t="e">
            <v>#VALUE!</v>
          </cell>
          <cell r="E1290" t="str">
            <v>MKT-1-10033078521</v>
          </cell>
        </row>
        <row r="1291">
          <cell r="A1291" t="e">
            <v>#VALUE!</v>
          </cell>
          <cell r="B1291" t="str">
            <v>Plano Oi Completo Large</v>
          </cell>
          <cell r="C1291" t="str">
            <v>Template de desconto percentual FLAT Móvel - Conta Total - Varejo - Ganho Tributário Cross</v>
          </cell>
          <cell r="D1291" t="e">
            <v>#VALUE!</v>
          </cell>
          <cell r="E1291" t="str">
            <v>MKT-1-10033113780</v>
          </cell>
        </row>
        <row r="1292">
          <cell r="A1292" t="e">
            <v>#VALUE!</v>
          </cell>
          <cell r="B1292" t="str">
            <v>Plano Oi Completo Large</v>
          </cell>
          <cell r="C1292" t="str">
            <v>Template de desconto percentual FLAT Móvel - Conta Total - Varejo - Ganho Tributário Cross</v>
          </cell>
          <cell r="D1292" t="e">
            <v>#VALUE!</v>
          </cell>
          <cell r="E1292" t="str">
            <v>MKT-1-10033113981</v>
          </cell>
        </row>
        <row r="1293">
          <cell r="A1293" t="e">
            <v>#VALUE!</v>
          </cell>
          <cell r="B1293" t="str">
            <v>Plano Oi Completo Large</v>
          </cell>
          <cell r="C1293" t="str">
            <v>Template de desconto percentual FLAT Móvel - Conta Total - Varejo - Ganho Tributário Cross</v>
          </cell>
          <cell r="D1293" t="e">
            <v>#VALUE!</v>
          </cell>
          <cell r="E1293" t="str">
            <v>MKT-1-10033114191</v>
          </cell>
        </row>
        <row r="1294">
          <cell r="A1294" t="e">
            <v>#VALUE!</v>
          </cell>
          <cell r="B1294" t="str">
            <v>Plano Oi Completo XLarge</v>
          </cell>
          <cell r="C1294" t="str">
            <v>Template de desconto percentual FLAT Móvel - Conta Total - Varejo - Ganho Tributário Cross</v>
          </cell>
          <cell r="D1294" t="e">
            <v>#VALUE!</v>
          </cell>
          <cell r="E1294" t="str">
            <v>MKT-1-10033167881</v>
          </cell>
        </row>
        <row r="1295">
          <cell r="A1295" t="e">
            <v>#VALUE!</v>
          </cell>
          <cell r="B1295" t="str">
            <v>Plano Oi Completo Large</v>
          </cell>
          <cell r="C1295" t="str">
            <v>Template de desconto percentual FLAT Móvel - Conta Total - Varejo - Ganho Tributário Cross</v>
          </cell>
          <cell r="D1295" t="e">
            <v>#VALUE!</v>
          </cell>
          <cell r="E1295" t="str">
            <v>MKT-1-10033171401</v>
          </cell>
        </row>
        <row r="1296">
          <cell r="A1296" t="e">
            <v>#VALUE!</v>
          </cell>
          <cell r="B1296" t="str">
            <v>Plano Oi Completo XLarge</v>
          </cell>
          <cell r="C1296" t="str">
            <v>Template de desconto percentual FLAT Móvel - Conta Total - Varejo - Ganho Tributário Cross</v>
          </cell>
          <cell r="D1296" t="e">
            <v>#VALUE!</v>
          </cell>
          <cell r="E1296" t="str">
            <v>MKT-1-10033171611</v>
          </cell>
        </row>
        <row r="1297">
          <cell r="A1297" t="e">
            <v>#VALUE!</v>
          </cell>
          <cell r="B1297" t="str">
            <v>Plano Oi Completo XLarge</v>
          </cell>
          <cell r="C1297" t="str">
            <v>Template de desconto percentual FLAT Móvel - Conta Total - Varejo - Ganho Tributário Cross</v>
          </cell>
          <cell r="D1297" t="e">
            <v>#VALUE!</v>
          </cell>
          <cell r="E1297" t="str">
            <v>MKT-1-10033171821</v>
          </cell>
        </row>
        <row r="1298">
          <cell r="A1298" t="e">
            <v>#VALUE!</v>
          </cell>
          <cell r="B1298" t="str">
            <v>Plano Oi Completo 500</v>
          </cell>
          <cell r="C1298" t="str">
            <v>Template de desconto percentual FLAT Móvel - Conta Total - Varejo - Ganho Tributário Cross</v>
          </cell>
          <cell r="D1298" t="e">
            <v>#VALUE!</v>
          </cell>
          <cell r="E1298" t="str">
            <v>MKT-1-10033172031</v>
          </cell>
        </row>
        <row r="1299">
          <cell r="A1299" t="e">
            <v>#VALUE!</v>
          </cell>
          <cell r="B1299" t="str">
            <v>Plano Oi Completo 500</v>
          </cell>
          <cell r="C1299" t="str">
            <v>Template de desconto percentual FLAT Móvel - Conta Total - Varejo - Ganho Tributário Cross</v>
          </cell>
          <cell r="D1299" t="e">
            <v>#VALUE!</v>
          </cell>
          <cell r="E1299" t="str">
            <v>MKT-1-10033172241</v>
          </cell>
        </row>
        <row r="1300">
          <cell r="A1300" t="e">
            <v>#VALUE!</v>
          </cell>
          <cell r="B1300" t="str">
            <v>Plano Oi Completo 500</v>
          </cell>
          <cell r="C1300" t="str">
            <v>Template de desconto percentual FLAT Móvel - Conta Total - Varejo - Ganho Tributário Cross</v>
          </cell>
          <cell r="D1300" t="e">
            <v>#VALUE!</v>
          </cell>
          <cell r="E1300" t="str">
            <v>MKT-1-10033196451</v>
          </cell>
        </row>
        <row r="1301">
          <cell r="A1301" t="e">
            <v>#VALUE!</v>
          </cell>
          <cell r="B1301" t="str">
            <v>Plano Oi Completo 500</v>
          </cell>
          <cell r="C1301" t="str">
            <v>Template de desconto percentual FLAT Móvel - Conta Total - Varejo - Ganho Tributário Cross</v>
          </cell>
          <cell r="D1301" t="e">
            <v>#VALUE!</v>
          </cell>
          <cell r="E1301" t="str">
            <v>MKT-1-10033203491</v>
          </cell>
        </row>
        <row r="1302">
          <cell r="A1302" t="e">
            <v>#VALUE!</v>
          </cell>
          <cell r="B1302" t="str">
            <v>Plano Oi Completo 500</v>
          </cell>
          <cell r="C1302" t="str">
            <v>Template de desconto percentual FLAT Móvel - Conta Total - Varejo - Ganho Tributário Cross</v>
          </cell>
          <cell r="D1302" t="e">
            <v>#VALUE!</v>
          </cell>
          <cell r="E1302" t="str">
            <v>MKT-1-10033203701</v>
          </cell>
        </row>
        <row r="1303">
          <cell r="A1303" t="e">
            <v>#VALUE!</v>
          </cell>
          <cell r="B1303" t="str">
            <v>Plano Oi Completo 500</v>
          </cell>
          <cell r="C1303" t="str">
            <v>Template de desconto percentual FLAT Móvel - Conta Total - Varejo - Ganho Tributário Cross</v>
          </cell>
          <cell r="D1303" t="e">
            <v>#VALUE!</v>
          </cell>
          <cell r="E1303" t="str">
            <v>MKT-1-10033218541</v>
          </cell>
        </row>
        <row r="1304">
          <cell r="A1304" t="e">
            <v>#VALUE!</v>
          </cell>
          <cell r="B1304" t="str">
            <v>Plano Oi Completo 500</v>
          </cell>
          <cell r="C1304" t="str">
            <v>Template de desconto percentual FLAT Móvel - Conta Total - Varejo - Ganho Tributário Cross</v>
          </cell>
          <cell r="D1304" t="e">
            <v>#VALUE!</v>
          </cell>
          <cell r="E1304" t="str">
            <v>MKT-1-10033218811</v>
          </cell>
        </row>
        <row r="1305">
          <cell r="A1305" t="e">
            <v>#VALUE!</v>
          </cell>
          <cell r="B1305" t="str">
            <v>Plano Oi Completo 500</v>
          </cell>
          <cell r="C1305" t="str">
            <v>Template de desconto percentual FLAT Móvel - Conta Total - Varejo - Ganho Tributário Cross</v>
          </cell>
          <cell r="D1305" t="e">
            <v>#VALUE!</v>
          </cell>
          <cell r="E1305" t="str">
            <v>MKT-1-10033219021</v>
          </cell>
        </row>
        <row r="1306">
          <cell r="A1306" t="e">
            <v>#VALUE!</v>
          </cell>
          <cell r="B1306" t="str">
            <v>Plano Oi Completo 500</v>
          </cell>
          <cell r="C1306" t="str">
            <v>Template de desconto percentual FLAT Móvel - Conta Total - Varejo - Ganho Tributário Cross</v>
          </cell>
          <cell r="D1306" t="e">
            <v>#VALUE!</v>
          </cell>
          <cell r="E1306" t="str">
            <v>MKT-1-10033219231</v>
          </cell>
        </row>
        <row r="1307">
          <cell r="A1307" t="e">
            <v>#VALUE!</v>
          </cell>
          <cell r="B1307" t="str">
            <v>Plano Oi Completo 500</v>
          </cell>
          <cell r="C1307" t="str">
            <v>Template de desconto percentual FLAT Móvel - Conta Total - Varejo - Ganho Tributário Cross</v>
          </cell>
          <cell r="D1307" t="e">
            <v>#VALUE!</v>
          </cell>
          <cell r="E1307" t="str">
            <v>MKT-1-10033314911</v>
          </cell>
        </row>
        <row r="1308">
          <cell r="A1308" t="e">
            <v>#VALUE!</v>
          </cell>
          <cell r="B1308" t="str">
            <v>Plano Oi Completo 500</v>
          </cell>
          <cell r="C1308" t="str">
            <v>Template de desconto percentual FLAT Móvel - Conta Total - Varejo - Ganho Tributário Cross</v>
          </cell>
          <cell r="D1308" t="e">
            <v>#VALUE!</v>
          </cell>
          <cell r="E1308" t="str">
            <v>MKT-1-10033322031</v>
          </cell>
        </row>
        <row r="1309">
          <cell r="A1309" t="e">
            <v>#VALUE!</v>
          </cell>
          <cell r="B1309" t="str">
            <v>Plano Oi Completo 500</v>
          </cell>
          <cell r="C1309" t="str">
            <v>Template de desconto percentual FLAT Móvel - Conta Total - Varejo - Ganho Tributário Cross</v>
          </cell>
          <cell r="D1309" t="e">
            <v>#VALUE!</v>
          </cell>
          <cell r="E1309" t="str">
            <v>MKT-1-10033334561</v>
          </cell>
        </row>
        <row r="1310">
          <cell r="A1310" t="e">
            <v>#VALUE!</v>
          </cell>
          <cell r="B1310" t="str">
            <v>Plano Oi Completo 500</v>
          </cell>
          <cell r="C1310" t="str">
            <v>Template de desconto percentual FLAT Móvel - Conta Total - Varejo - Ganho Tributário Cross</v>
          </cell>
          <cell r="D1310" t="e">
            <v>#VALUE!</v>
          </cell>
          <cell r="E1310" t="str">
            <v>MKT-1-10033334771</v>
          </cell>
        </row>
        <row r="1311">
          <cell r="A1311" t="e">
            <v>#VALUE!</v>
          </cell>
          <cell r="B1311" t="str">
            <v>Plano Oi Completo 500</v>
          </cell>
          <cell r="C1311" t="str">
            <v>Template de desconto percentual FLAT Móvel - Conta Total - Varejo - Ganho Tributário Cross</v>
          </cell>
          <cell r="D1311" t="e">
            <v>#VALUE!</v>
          </cell>
          <cell r="E1311" t="str">
            <v>MKT-1-10033335021</v>
          </cell>
        </row>
        <row r="1312">
          <cell r="A1312" t="e">
            <v>#VALUE!</v>
          </cell>
          <cell r="B1312" t="str">
            <v>Plano Oi Completo 500</v>
          </cell>
          <cell r="C1312" t="str">
            <v>Template de desconto percentual FLAT Móvel - Conta Total - Varejo - Ganho Tributário Cross</v>
          </cell>
          <cell r="D1312" t="e">
            <v>#VALUE!</v>
          </cell>
          <cell r="E1312" t="str">
            <v>MKT-1-10033338311</v>
          </cell>
        </row>
        <row r="1313">
          <cell r="A1313" t="e">
            <v>#VALUE!</v>
          </cell>
          <cell r="B1313" t="str">
            <v>Plano Oi Completo 500</v>
          </cell>
          <cell r="C1313" t="str">
            <v>Template de desconto percentual FLAT Móvel - Conta Total - Varejo - Ganho Tributário Cross</v>
          </cell>
          <cell r="D1313" t="e">
            <v>#VALUE!</v>
          </cell>
          <cell r="E1313" t="str">
            <v>MKT-1-10033338781</v>
          </cell>
        </row>
        <row r="1314">
          <cell r="A1314" t="e">
            <v>#VALUE!</v>
          </cell>
          <cell r="B1314" t="str">
            <v>Plano Oi Completo 500</v>
          </cell>
          <cell r="C1314" t="str">
            <v>Template de desconto percentual FLAT Móvel - Conta Total - Varejo - Ganho Tributário Cross</v>
          </cell>
          <cell r="D1314" t="e">
            <v>#VALUE!</v>
          </cell>
          <cell r="E1314" t="str">
            <v>MKT-1-10033355541</v>
          </cell>
        </row>
        <row r="1315">
          <cell r="A1315" t="e">
            <v>#VALUE!</v>
          </cell>
          <cell r="B1315" t="str">
            <v>Plano Oi Completo 500</v>
          </cell>
          <cell r="C1315" t="str">
            <v>Template de desconto percentual FLAT Móvel - Conta Total - Varejo - Ganho Tributário Cross</v>
          </cell>
          <cell r="D1315" t="e">
            <v>#VALUE!</v>
          </cell>
          <cell r="E1315" t="str">
            <v>MKT-1-10033355881</v>
          </cell>
        </row>
        <row r="1316">
          <cell r="A1316" t="e">
            <v>#VALUE!</v>
          </cell>
          <cell r="B1316" t="str">
            <v>Plano Oi Completo 500</v>
          </cell>
          <cell r="C1316" t="str">
            <v>Template de desconto percentual FLAT Móvel - Conta Total - Varejo - Ganho Tributário Cross</v>
          </cell>
          <cell r="D1316" t="e">
            <v>#VALUE!</v>
          </cell>
          <cell r="E1316" t="str">
            <v>MKT-1-10033356171</v>
          </cell>
        </row>
        <row r="1317">
          <cell r="A1317" t="e">
            <v>#VALUE!</v>
          </cell>
          <cell r="B1317" t="str">
            <v>Plano Oi Completo Mais</v>
          </cell>
          <cell r="C1317" t="str">
            <v>Template de desconto percentual FLAT Móvel - Conta Total - Varejo - Ganho Tributário Cross</v>
          </cell>
          <cell r="D1317" t="e">
            <v>#VALUE!</v>
          </cell>
          <cell r="E1317" t="str">
            <v>MKT-1-10033417281</v>
          </cell>
        </row>
        <row r="1318">
          <cell r="A1318" t="e">
            <v>#VALUE!</v>
          </cell>
          <cell r="B1318" t="str">
            <v>Plano Oi Completo 500</v>
          </cell>
          <cell r="C1318" t="str">
            <v>Template de desconto percentual FLAT Móvel - Conta Total - Varejo - Ganho Tributário Cross</v>
          </cell>
          <cell r="D1318" t="e">
            <v>#VALUE!</v>
          </cell>
          <cell r="E1318" t="str">
            <v>MKT-1-10033420451</v>
          </cell>
        </row>
        <row r="1319">
          <cell r="A1319" t="e">
            <v>#VALUE!</v>
          </cell>
          <cell r="B1319" t="str">
            <v>Plano Oi Completo Mais</v>
          </cell>
          <cell r="C1319" t="str">
            <v>Template de desconto percentual FLAT Móvel - Conta Total - Varejo - Ganho Tributário Cross</v>
          </cell>
          <cell r="D1319" t="e">
            <v>#VALUE!</v>
          </cell>
          <cell r="E1319" t="str">
            <v>MKT-1-10033420671</v>
          </cell>
        </row>
        <row r="1320">
          <cell r="A1320" t="e">
            <v>#VALUE!</v>
          </cell>
          <cell r="B1320" t="str">
            <v>Plano Oi Completo 500</v>
          </cell>
          <cell r="C1320" t="str">
            <v>Template de desconto percentual FLAT Móvel - Conta Total - Varejo - Ganho Tributário Cross</v>
          </cell>
          <cell r="D1320" t="e">
            <v>#VALUE!</v>
          </cell>
          <cell r="E1320" t="str">
            <v>MKT-1-10033443451</v>
          </cell>
        </row>
        <row r="1321">
          <cell r="A1321" t="e">
            <v>#VALUE!</v>
          </cell>
          <cell r="B1321" t="str">
            <v>Plano Oi Completo Mais</v>
          </cell>
          <cell r="C1321" t="str">
            <v>Template de desconto percentual FLAT Móvel - Conta Total - Varejo - Ganho Tributário Cross</v>
          </cell>
          <cell r="D1321" t="e">
            <v>#VALUE!</v>
          </cell>
          <cell r="E1321" t="str">
            <v>MKT-1-10033443661</v>
          </cell>
        </row>
        <row r="1322">
          <cell r="A1322" t="e">
            <v>#VALUE!</v>
          </cell>
          <cell r="B1322" t="str">
            <v>Plano Oi Completo Mais</v>
          </cell>
          <cell r="C1322" t="str">
            <v>Template de desconto percentual FLAT Móvel - Conta Total - Varejo - Ganho Tributário Cross</v>
          </cell>
          <cell r="D1322" t="e">
            <v>#VALUE!</v>
          </cell>
          <cell r="E1322" t="str">
            <v>MKT-1-10033443871</v>
          </cell>
        </row>
        <row r="1323">
          <cell r="A1323" t="e">
            <v>#VALUE!</v>
          </cell>
          <cell r="B1323" t="str">
            <v>Plano Oi Completo Mais</v>
          </cell>
          <cell r="C1323" t="str">
            <v>Template de desconto percentual FLAT Móvel - Conta Total - Varejo - Ganho Tributário Cross</v>
          </cell>
          <cell r="D1323" t="e">
            <v>#VALUE!</v>
          </cell>
          <cell r="E1323" t="str">
            <v>MKT-1-10033444081</v>
          </cell>
        </row>
        <row r="1324">
          <cell r="A1324" t="e">
            <v>#VALUE!</v>
          </cell>
          <cell r="B1324" t="str">
            <v>Plano Oi Completo Mais</v>
          </cell>
          <cell r="C1324" t="str">
            <v>Template de desconto percentual FLAT Móvel - Conta Total - Varejo - Ganho Tributário Cross</v>
          </cell>
          <cell r="D1324" t="e">
            <v>#VALUE!</v>
          </cell>
          <cell r="E1324" t="str">
            <v>MKT-1-10033444291</v>
          </cell>
        </row>
        <row r="1325">
          <cell r="A1325" t="e">
            <v>#VALUE!</v>
          </cell>
          <cell r="B1325" t="str">
            <v>Plano Oi Completo Mais</v>
          </cell>
          <cell r="C1325" t="str">
            <v>Template de desconto percentual FLAT Móvel - Conta Total - Varejo - Ganho Tributário Cross</v>
          </cell>
          <cell r="D1325" t="e">
            <v>#VALUE!</v>
          </cell>
          <cell r="E1325" t="str">
            <v>MKT-1-10033460561</v>
          </cell>
        </row>
        <row r="1326">
          <cell r="A1326" t="e">
            <v>#VALUE!</v>
          </cell>
          <cell r="B1326" t="str">
            <v>Plano Oi Completo Mais</v>
          </cell>
          <cell r="C1326" t="str">
            <v>Template de desconto percentual FLAT Móvel - Conta Total - Varejo - Ganho Tributário Cross</v>
          </cell>
          <cell r="D1326" t="e">
            <v>#VALUE!</v>
          </cell>
          <cell r="E1326" t="str">
            <v>MKT-1-10033461241</v>
          </cell>
        </row>
        <row r="1327">
          <cell r="A1327" t="e">
            <v>#VALUE!</v>
          </cell>
          <cell r="B1327" t="str">
            <v>Plano Oi Completo Mais</v>
          </cell>
          <cell r="C1327" t="str">
            <v>Template de desconto percentual FLAT Móvel - Conta Total - Varejo - Ganho Tributário Cross</v>
          </cell>
          <cell r="D1327" t="e">
            <v>#VALUE!</v>
          </cell>
          <cell r="E1327" t="str">
            <v>MKT-1-10033466501</v>
          </cell>
        </row>
        <row r="1328">
          <cell r="A1328" t="e">
            <v>#VALUE!</v>
          </cell>
          <cell r="B1328" t="str">
            <v>Plano Oi Completo Mais</v>
          </cell>
          <cell r="C1328" t="str">
            <v>Template de desconto percentual FLAT Móvel - Conta Total - Varejo - Ganho Tributário Cross</v>
          </cell>
          <cell r="D1328" t="e">
            <v>#VALUE!</v>
          </cell>
          <cell r="E1328" t="str">
            <v>MKT-1-10033466711</v>
          </cell>
        </row>
        <row r="1329">
          <cell r="A1329" t="e">
            <v>#VALUE!</v>
          </cell>
          <cell r="B1329" t="str">
            <v>Plano Oi Completo Mais</v>
          </cell>
          <cell r="C1329" t="str">
            <v>Template de desconto percentual FLAT Móvel - Conta Total - Varejo - Ganho Tributário Cross</v>
          </cell>
          <cell r="D1329" t="e">
            <v>#VALUE!</v>
          </cell>
          <cell r="E1329" t="str">
            <v>MKT-1-10033466921</v>
          </cell>
        </row>
        <row r="1330">
          <cell r="A1330" t="e">
            <v>#VALUE!</v>
          </cell>
          <cell r="B1330" t="str">
            <v>Plano Oi Completo 1.000</v>
          </cell>
          <cell r="C1330" t="str">
            <v>Template de desconto percentual FLAT Móvel - Conta Total - Varejo - Ganho Tributário Cross</v>
          </cell>
          <cell r="D1330" t="e">
            <v>#VALUE!</v>
          </cell>
          <cell r="E1330" t="str">
            <v>MKT-1-10033467131</v>
          </cell>
        </row>
        <row r="1331">
          <cell r="A1331" t="e">
            <v>#VALUE!</v>
          </cell>
          <cell r="B1331" t="str">
            <v>Plano Oi Completo Mais</v>
          </cell>
          <cell r="C1331" t="str">
            <v>Template de desconto percentual FLAT Móvel - Conta Total - Varejo - Ganho Tributário Cross</v>
          </cell>
          <cell r="D1331" t="e">
            <v>#VALUE!</v>
          </cell>
          <cell r="E1331" t="str">
            <v>MKT-1-10033477551</v>
          </cell>
        </row>
        <row r="1332">
          <cell r="A1332" t="e">
            <v>#VALUE!</v>
          </cell>
          <cell r="B1332" t="str">
            <v>Plano Oi Completo 1.000</v>
          </cell>
          <cell r="C1332" t="str">
            <v>Template de desconto percentual FLAT Móvel - Conta Total - Varejo - Ganho Tributário Cross</v>
          </cell>
          <cell r="D1332" t="e">
            <v>#VALUE!</v>
          </cell>
          <cell r="E1332" t="str">
            <v>MKT-1-10033494431</v>
          </cell>
        </row>
        <row r="1333">
          <cell r="A1333" t="e">
            <v>#VALUE!</v>
          </cell>
          <cell r="B1333" t="str">
            <v>Plano Oi Completo 1.000</v>
          </cell>
          <cell r="C1333" t="str">
            <v>Template de desconto percentual FLAT Móvel - Conta Total - Varejo - Ganho Tributário Cross</v>
          </cell>
          <cell r="D1333" t="e">
            <v>#VALUE!</v>
          </cell>
          <cell r="E1333" t="str">
            <v>MKT-1-10033494831</v>
          </cell>
        </row>
        <row r="1334">
          <cell r="A1334" t="e">
            <v>#VALUE!</v>
          </cell>
          <cell r="B1334" t="str">
            <v>Plano Oi Completo 1.000</v>
          </cell>
          <cell r="C1334" t="str">
            <v>Template de desconto percentual FLAT Móvel - Conta Total - Varejo - Ganho Tributário Cross</v>
          </cell>
          <cell r="D1334" t="e">
            <v>#VALUE!</v>
          </cell>
          <cell r="E1334" t="str">
            <v>MKT-1-10033504761</v>
          </cell>
        </row>
        <row r="1335">
          <cell r="A1335" t="e">
            <v>#VALUE!</v>
          </cell>
          <cell r="B1335" t="str">
            <v>Plano Oi Completo 1.000</v>
          </cell>
          <cell r="C1335" t="str">
            <v>Template de desconto percentual FLAT Móvel - Conta Total - Varejo - Ganho Tributário Cross</v>
          </cell>
          <cell r="D1335" t="e">
            <v>#VALUE!</v>
          </cell>
          <cell r="E1335" t="str">
            <v>MKT-1-10033505161</v>
          </cell>
        </row>
        <row r="1336">
          <cell r="A1336" t="e">
            <v>#VALUE!</v>
          </cell>
          <cell r="B1336" t="str">
            <v>Plano Oi Completo 1.000</v>
          </cell>
          <cell r="C1336" t="str">
            <v>Template de desconto percentual FLAT Móvel - Conta Total - Varejo - Ganho Tributário Cross</v>
          </cell>
          <cell r="D1336" t="e">
            <v>#VALUE!</v>
          </cell>
          <cell r="E1336" t="str">
            <v>MKT-1-10033507341</v>
          </cell>
        </row>
        <row r="1337">
          <cell r="A1337" t="e">
            <v>#VALUE!</v>
          </cell>
          <cell r="B1337" t="str">
            <v>Plano Oi Completo 1.000</v>
          </cell>
          <cell r="C1337" t="str">
            <v>Template de desconto percentual FLAT Móvel - Conta Total - Varejo - Ganho Tributário Cross</v>
          </cell>
          <cell r="D1337" t="e">
            <v>#VALUE!</v>
          </cell>
          <cell r="E1337" t="str">
            <v>MKT-1-10033507601</v>
          </cell>
        </row>
        <row r="1338">
          <cell r="A1338" t="e">
            <v>#VALUE!</v>
          </cell>
          <cell r="B1338" t="str">
            <v>Plano Oi Completo 1.000</v>
          </cell>
          <cell r="C1338" t="str">
            <v>Template de desconto percentual FLAT Móvel - Conta Total - Varejo - Ganho Tributário Cross</v>
          </cell>
          <cell r="D1338" t="e">
            <v>#VALUE!</v>
          </cell>
          <cell r="E1338" t="str">
            <v>MKT-1-10033507815</v>
          </cell>
        </row>
        <row r="1339">
          <cell r="A1339" t="e">
            <v>#VALUE!</v>
          </cell>
          <cell r="B1339" t="str">
            <v>Plano Oi Completo 1.000</v>
          </cell>
          <cell r="C1339" t="str">
            <v>Template de desconto percentual FLAT Móvel - Conta Total - Varejo - Ganho Tributário Cross</v>
          </cell>
          <cell r="D1339" t="e">
            <v>#VALUE!</v>
          </cell>
          <cell r="E1339" t="str">
            <v>MKT-1-10033508021</v>
          </cell>
        </row>
        <row r="1340">
          <cell r="A1340" t="e">
            <v>#VALUE!</v>
          </cell>
          <cell r="B1340" t="str">
            <v>Plano Oi Completo 1.000</v>
          </cell>
          <cell r="C1340" t="str">
            <v>Template de desconto percentual FLAT Móvel - Conta Total - Varejo - Ganho Tributário Cross</v>
          </cell>
          <cell r="D1340" t="e">
            <v>#VALUE!</v>
          </cell>
          <cell r="E1340" t="str">
            <v>MKT-1-10033508236</v>
          </cell>
        </row>
        <row r="1341">
          <cell r="A1341" t="e">
            <v>#VALUE!</v>
          </cell>
          <cell r="B1341" t="str">
            <v>Plano Oi Completo 1.000</v>
          </cell>
          <cell r="C1341" t="str">
            <v>Template de desconto percentual FLAT Móvel - Conta Total - Varejo - Ganho Tributário Cross</v>
          </cell>
          <cell r="D1341" t="e">
            <v>#VALUE!</v>
          </cell>
          <cell r="E1341" t="str">
            <v>MKT-1-10033517571</v>
          </cell>
        </row>
        <row r="1342">
          <cell r="A1342" t="e">
            <v>#VALUE!</v>
          </cell>
          <cell r="B1342" t="str">
            <v>Plano Oi Completo 1.000</v>
          </cell>
          <cell r="C1342" t="str">
            <v>Template de desconto percentual FLAT Móvel - Conta Total - Varejo - Ganho Tributário Cross</v>
          </cell>
          <cell r="D1342" t="e">
            <v>#VALUE!</v>
          </cell>
          <cell r="E1342" t="str">
            <v>MKT-1-10033518121</v>
          </cell>
        </row>
        <row r="1343">
          <cell r="A1343" t="e">
            <v>#VALUE!</v>
          </cell>
          <cell r="B1343" t="str">
            <v>Plano Oi Completo 1.000</v>
          </cell>
          <cell r="C1343" t="str">
            <v>Template de desconto percentual FLAT Móvel - Conta Total - Varejo - Ganho Tributário Cross</v>
          </cell>
          <cell r="D1343" t="e">
            <v>#VALUE!</v>
          </cell>
          <cell r="E1343" t="str">
            <v>MKT-1-10033574341</v>
          </cell>
        </row>
        <row r="1344">
          <cell r="A1344" t="e">
            <v>#VALUE!</v>
          </cell>
          <cell r="B1344" t="str">
            <v>Plano Oi Completo 1.000</v>
          </cell>
          <cell r="C1344" t="str">
            <v>Template de desconto percentual FLAT Móvel - Conta Total - Varejo - Ganho Tributário Cross</v>
          </cell>
          <cell r="D1344" t="e">
            <v>#VALUE!</v>
          </cell>
          <cell r="E1344" t="str">
            <v>MKT-1-10033574551</v>
          </cell>
        </row>
        <row r="1345">
          <cell r="A1345" t="e">
            <v>#VALUE!</v>
          </cell>
          <cell r="B1345" t="str">
            <v>Plano Oi Completo 1.000</v>
          </cell>
          <cell r="C1345" t="str">
            <v>Template de desconto percentual FLAT Móvel - Conta Total - Varejo - Ganho Tributário Cross</v>
          </cell>
          <cell r="D1345" t="e">
            <v>#VALUE!</v>
          </cell>
          <cell r="E1345" t="str">
            <v>MKT-1-10033574771</v>
          </cell>
        </row>
        <row r="1346">
          <cell r="A1346" t="e">
            <v>#VALUE!</v>
          </cell>
          <cell r="B1346" t="str">
            <v>Plano Oi Completo 1.000</v>
          </cell>
          <cell r="C1346" t="str">
            <v>Template de desconto percentual FLAT Móvel - Conta Total - Varejo - Ganho Tributário Cross</v>
          </cell>
          <cell r="D1346" t="e">
            <v>#VALUE!</v>
          </cell>
          <cell r="E1346" t="str">
            <v>MKT-1-10033574981</v>
          </cell>
        </row>
        <row r="1347">
          <cell r="A1347" t="e">
            <v>#VALUE!</v>
          </cell>
          <cell r="B1347" t="str">
            <v>Plano Oi Completo 1.000</v>
          </cell>
          <cell r="C1347" t="str">
            <v>Template de desconto percentual FLAT Móvel - Conta Total - Varejo - Ganho Tributário Cross</v>
          </cell>
          <cell r="D1347" t="e">
            <v>#VALUE!</v>
          </cell>
          <cell r="E1347" t="str">
            <v>MKT-1-10033575191</v>
          </cell>
        </row>
        <row r="1348">
          <cell r="A1348" t="e">
            <v>#VALUE!</v>
          </cell>
          <cell r="B1348" t="str">
            <v>Plano Oi Completo 1.000</v>
          </cell>
          <cell r="C1348" t="str">
            <v>Template de desconto percentual FLAT Móvel - Conta Total - Varejo - Ganho Tributário Cross</v>
          </cell>
          <cell r="D1348" t="e">
            <v>#VALUE!</v>
          </cell>
          <cell r="E1348" t="str">
            <v>MKT-1-10033622401</v>
          </cell>
        </row>
        <row r="1349">
          <cell r="A1349" t="e">
            <v>#VALUE!</v>
          </cell>
          <cell r="B1349" t="str">
            <v>Plano Oi Completo XSmall</v>
          </cell>
          <cell r="C1349" t="str">
            <v>Template de desconto percentual FLAT Móvel - Conta Total - Varejo - Ganho Tributário Cross</v>
          </cell>
          <cell r="D1349" t="e">
            <v>#VALUE!</v>
          </cell>
          <cell r="E1349" t="str">
            <v>MKT-1-10033622611</v>
          </cell>
        </row>
        <row r="1350">
          <cell r="A1350" t="e">
            <v>#VALUE!</v>
          </cell>
          <cell r="B1350" t="str">
            <v>Plano Oi Completo XSmall</v>
          </cell>
          <cell r="C1350" t="str">
            <v>Template de desconto percentual FLAT Móvel - Conta Total - Varejo - Ganho Tributário Cross</v>
          </cell>
          <cell r="D1350" t="e">
            <v>#VALUE!</v>
          </cell>
          <cell r="E1350" t="str">
            <v>MKT-1-10033622821</v>
          </cell>
        </row>
        <row r="1351">
          <cell r="A1351" t="e">
            <v>#VALUE!</v>
          </cell>
          <cell r="B1351" t="str">
            <v>Plano Oi Completo XSmall</v>
          </cell>
          <cell r="C1351" t="str">
            <v>Template de desconto percentual FLAT Móvel - Conta Total - Varejo - Ganho Tributário Cross</v>
          </cell>
          <cell r="D1351" t="e">
            <v>#VALUE!</v>
          </cell>
          <cell r="E1351" t="str">
            <v>MKT-1-10033623031</v>
          </cell>
        </row>
        <row r="1352">
          <cell r="A1352" t="e">
            <v>#VALUE!</v>
          </cell>
          <cell r="B1352" t="str">
            <v>Plano Oi Completo XSmall</v>
          </cell>
          <cell r="C1352" t="str">
            <v>Template de desconto percentual FLAT Móvel - Conta Total - Varejo - Ganho Tributário Cross</v>
          </cell>
          <cell r="D1352" t="e">
            <v>#VALUE!</v>
          </cell>
          <cell r="E1352" t="str">
            <v>MKT-1-10033623241</v>
          </cell>
        </row>
        <row r="1353">
          <cell r="A1353" t="e">
            <v>#VALUE!</v>
          </cell>
          <cell r="B1353" t="str">
            <v>Plano Oi Completo XSmall</v>
          </cell>
          <cell r="C1353" t="str">
            <v>Template de desconto percentual FLAT Móvel - Conta Total - Varejo - Ganho Tributário Cross</v>
          </cell>
          <cell r="D1353" t="e">
            <v>#VALUE!</v>
          </cell>
          <cell r="E1353" t="str">
            <v>MKT-1-10033627441</v>
          </cell>
        </row>
        <row r="1354">
          <cell r="A1354" t="e">
            <v>#VALUE!</v>
          </cell>
          <cell r="B1354" t="str">
            <v>Plano Oi Completo XSmall</v>
          </cell>
          <cell r="C1354" t="str">
            <v>Template de desconto percentual FLAT Móvel - Conta Total - Varejo - Ganho Tributário Cross</v>
          </cell>
          <cell r="D1354" t="e">
            <v>#VALUE!</v>
          </cell>
          <cell r="E1354" t="str">
            <v>MKT-1-10033627656</v>
          </cell>
        </row>
        <row r="1355">
          <cell r="A1355" t="e">
            <v>#VALUE!</v>
          </cell>
          <cell r="B1355" t="str">
            <v>Plano Oi Completo XSmall</v>
          </cell>
          <cell r="C1355" t="str">
            <v>Template de desconto percentual FLAT Móvel - Conta Total - Varejo - Ganho Tributário Cross</v>
          </cell>
          <cell r="D1355" t="e">
            <v>#VALUE!</v>
          </cell>
          <cell r="E1355" t="str">
            <v>MKT-1-10033627861</v>
          </cell>
        </row>
        <row r="1356">
          <cell r="A1356" t="e">
            <v>#VALUE!</v>
          </cell>
          <cell r="B1356" t="str">
            <v>Plano Oi Completo XSmall</v>
          </cell>
          <cell r="C1356" t="str">
            <v>Template de desconto percentual FLAT Móvel - Conta Total - Varejo - Ganho Tributário Cross</v>
          </cell>
          <cell r="D1356" t="e">
            <v>#VALUE!</v>
          </cell>
          <cell r="E1356" t="str">
            <v>MKT-1-10033628071</v>
          </cell>
        </row>
        <row r="1357">
          <cell r="A1357" t="e">
            <v>#VALUE!</v>
          </cell>
          <cell r="B1357" t="str">
            <v>Plano Oi Completo XSmall</v>
          </cell>
          <cell r="C1357" t="str">
            <v>Template de desconto percentual FLAT Móvel - Conta Total - Varejo - Ganho Tributário Cross</v>
          </cell>
          <cell r="D1357" t="e">
            <v>#VALUE!</v>
          </cell>
          <cell r="E1357" t="str">
            <v>MKT-1-10033628281</v>
          </cell>
        </row>
        <row r="1358">
          <cell r="A1358" t="e">
            <v>#VALUE!</v>
          </cell>
          <cell r="B1358" t="str">
            <v>Plano Oi Completo XSmall</v>
          </cell>
          <cell r="C1358" t="str">
            <v>Template de desconto percentual FLAT Móvel - Conta Total - Varejo - Ganho Tributário Cross</v>
          </cell>
          <cell r="D1358" t="e">
            <v>#VALUE!</v>
          </cell>
          <cell r="E1358" t="str">
            <v>MKT-1-10033650451</v>
          </cell>
        </row>
        <row r="1359">
          <cell r="A1359" t="e">
            <v>#VALUE!</v>
          </cell>
          <cell r="B1359" t="str">
            <v>Plano Oi Completo XSmall</v>
          </cell>
          <cell r="C1359" t="str">
            <v>Template de desconto percentual FLAT Móvel - Conta Total - Varejo - Ganho Tributário Cross</v>
          </cell>
          <cell r="D1359" t="e">
            <v>#VALUE!</v>
          </cell>
          <cell r="E1359" t="str">
            <v>MKT-1-10033650661</v>
          </cell>
        </row>
        <row r="1360">
          <cell r="A1360" t="e">
            <v>#VALUE!</v>
          </cell>
          <cell r="B1360" t="str">
            <v>Plano Oi Completo XSmall</v>
          </cell>
          <cell r="C1360" t="str">
            <v>Template de desconto percentual FLAT Móvel - Conta Total - Varejo - Ganho Tributário Cross</v>
          </cell>
          <cell r="D1360" t="e">
            <v>#VALUE!</v>
          </cell>
          <cell r="E1360" t="str">
            <v>MKT-1-10033651031</v>
          </cell>
        </row>
        <row r="1361">
          <cell r="A1361" t="e">
            <v>#VALUE!</v>
          </cell>
          <cell r="B1361" t="str">
            <v>Plano Oi Completo XSmall</v>
          </cell>
          <cell r="C1361" t="str">
            <v>Template de desconto percentual FLAT Móvel - Conta Total - Varejo - Ganho Tributário Cross</v>
          </cell>
          <cell r="D1361" t="e">
            <v>#VALUE!</v>
          </cell>
          <cell r="E1361" t="str">
            <v>MKT-1-10033651246</v>
          </cell>
        </row>
        <row r="1362">
          <cell r="A1362" t="e">
            <v>#VALUE!</v>
          </cell>
          <cell r="B1362" t="str">
            <v>Plano Oi Completo XSmall</v>
          </cell>
          <cell r="C1362" t="str">
            <v>Template de desconto percentual FLAT Móvel - Conta Total - Varejo - Ganho Tributário Cross</v>
          </cell>
          <cell r="D1362" t="e">
            <v>#VALUE!</v>
          </cell>
          <cell r="E1362" t="str">
            <v>MKT-1-10033656491</v>
          </cell>
        </row>
        <row r="1363">
          <cell r="A1363" t="e">
            <v>#VALUE!</v>
          </cell>
          <cell r="B1363" t="str">
            <v>Plano Oi Completo XSmall</v>
          </cell>
          <cell r="C1363" t="str">
            <v>Template de desconto percentual FLAT Móvel - Conta Total - Varejo - Ganho Tributário Cross</v>
          </cell>
          <cell r="D1363" t="e">
            <v>#VALUE!</v>
          </cell>
          <cell r="E1363" t="str">
            <v>MKT-1-10033656701</v>
          </cell>
        </row>
        <row r="1364">
          <cell r="A1364" t="e">
            <v>#VALUE!</v>
          </cell>
          <cell r="B1364" t="str">
            <v>Plano Oi Completo Small</v>
          </cell>
          <cell r="C1364" t="str">
            <v>Template de desconto percentual FLAT Móvel - Conta Total - Varejo - Ganho Tributário Cross</v>
          </cell>
          <cell r="D1364" t="e">
            <v>#VALUE!</v>
          </cell>
          <cell r="E1364" t="str">
            <v>MKT-1-10033656916</v>
          </cell>
        </row>
        <row r="1365">
          <cell r="A1365" t="e">
            <v>#VALUE!</v>
          </cell>
          <cell r="B1365" t="str">
            <v>Plano Oi Completo Small</v>
          </cell>
          <cell r="C1365" t="str">
            <v>Template de desconto percentual FLAT Móvel - Conta Total - Varejo - Ganho Tributário Cross</v>
          </cell>
          <cell r="D1365" t="e">
            <v>#VALUE!</v>
          </cell>
          <cell r="E1365" t="str">
            <v>MKT-1-10033696451</v>
          </cell>
        </row>
        <row r="1366">
          <cell r="A1366" t="e">
            <v>#VALUE!</v>
          </cell>
          <cell r="B1366" t="str">
            <v>Plano Oi Completo Small</v>
          </cell>
          <cell r="C1366" t="str">
            <v>Template de desconto percentual FLAT Móvel - Conta Total - Varejo - Ganho Tributário Cross</v>
          </cell>
          <cell r="D1366" t="e">
            <v>#VALUE!</v>
          </cell>
          <cell r="E1366" t="str">
            <v>MKT-1-10033894301</v>
          </cell>
        </row>
        <row r="1367">
          <cell r="A1367" t="e">
            <v>#VALUE!</v>
          </cell>
          <cell r="B1367" t="str">
            <v>Plano Oi Completo Small</v>
          </cell>
          <cell r="C1367" t="str">
            <v>Template de desconto percentual FLAT Móvel - Conta Total - Varejo - Ganho Tributário Cross</v>
          </cell>
          <cell r="D1367" t="e">
            <v>#VALUE!</v>
          </cell>
          <cell r="E1367" t="str">
            <v>MKT-1-10033914351</v>
          </cell>
        </row>
        <row r="1368">
          <cell r="A1368" t="e">
            <v>#VALUE!</v>
          </cell>
          <cell r="B1368" t="str">
            <v>Plano Oi Completo Small</v>
          </cell>
          <cell r="C1368" t="str">
            <v>Template de desconto percentual FLAT Móvel - Conta Total - Varejo - Ganho Tributário Cross</v>
          </cell>
          <cell r="D1368" t="e">
            <v>#VALUE!</v>
          </cell>
          <cell r="E1368" t="str">
            <v>MKT-1-10033939301</v>
          </cell>
        </row>
        <row r="1369">
          <cell r="A1369" t="e">
            <v>#VALUE!</v>
          </cell>
          <cell r="B1369" t="str">
            <v>Plano Oi Completo Small</v>
          </cell>
          <cell r="C1369" t="str">
            <v>Template de desconto percentual FLAT Móvel - Conta Total - Varejo - Ganho Tributário Cross</v>
          </cell>
          <cell r="D1369" t="e">
            <v>#VALUE!</v>
          </cell>
          <cell r="E1369" t="str">
            <v>MKT-1-10033945321</v>
          </cell>
        </row>
        <row r="1370">
          <cell r="A1370" t="e">
            <v>#VALUE!</v>
          </cell>
          <cell r="B1370" t="str">
            <v>Plano Oi Completo Small</v>
          </cell>
          <cell r="C1370" t="str">
            <v>Template de desconto percentual FLAT Móvel - Conta Total - Varejo - Ganho Tributário Cross</v>
          </cell>
          <cell r="D1370" t="e">
            <v>#VALUE!</v>
          </cell>
          <cell r="E1370" t="str">
            <v>MKT-1-10033945531</v>
          </cell>
        </row>
        <row r="1371">
          <cell r="A1371" t="e">
            <v>#VALUE!</v>
          </cell>
          <cell r="B1371" t="str">
            <v>Plano Oi Completo Small</v>
          </cell>
          <cell r="C1371" t="str">
            <v>Template de desconto percentual FLAT Móvel - Conta Total - Varejo - Ganho Tributário Cross</v>
          </cell>
          <cell r="D1371" t="e">
            <v>#VALUE!</v>
          </cell>
          <cell r="E1371" t="str">
            <v>MKT-1-10033945741</v>
          </cell>
        </row>
        <row r="1372">
          <cell r="A1372" t="e">
            <v>#VALUE!</v>
          </cell>
          <cell r="B1372" t="str">
            <v>Plano Oi Completo Small</v>
          </cell>
          <cell r="C1372" t="str">
            <v>Template de desconto percentual FLAT Móvel - Conta Total - Varejo - Ganho Tributário Cross</v>
          </cell>
          <cell r="D1372" t="e">
            <v>#VALUE!</v>
          </cell>
          <cell r="E1372" t="str">
            <v>MKT-1-10033945951</v>
          </cell>
        </row>
        <row r="1373">
          <cell r="A1373" t="e">
            <v>#VALUE!</v>
          </cell>
          <cell r="B1373" t="str">
            <v>Plano Oi Completo Small</v>
          </cell>
          <cell r="C1373" t="str">
            <v>Template de desconto percentual FLAT Móvel - Conta Total - Varejo - Ganho Tributário Cross</v>
          </cell>
          <cell r="D1373" t="e">
            <v>#VALUE!</v>
          </cell>
          <cell r="E1373" t="str">
            <v>MKT-1-10033946251</v>
          </cell>
        </row>
        <row r="1374">
          <cell r="A1374" t="e">
            <v>#VALUE!</v>
          </cell>
          <cell r="B1374" t="str">
            <v>Plano Oi Completo Small</v>
          </cell>
          <cell r="C1374" t="str">
            <v>Template de desconto percentual FLAT Móvel - Conta Total - Varejo - Ganho Tributário Cross</v>
          </cell>
          <cell r="D1374" t="e">
            <v>#VALUE!</v>
          </cell>
          <cell r="E1374" t="str">
            <v>MKT-1-10033946361</v>
          </cell>
        </row>
        <row r="1375">
          <cell r="A1375" t="e">
            <v>#VALUE!</v>
          </cell>
          <cell r="B1375" t="str">
            <v>Plano Oi Completo Small</v>
          </cell>
          <cell r="C1375" t="str">
            <v>Template de desconto percentual FLAT Móvel - Conta Total - Varejo - Ganho Tributário Cross</v>
          </cell>
          <cell r="D1375" t="e">
            <v>#VALUE!</v>
          </cell>
          <cell r="E1375" t="str">
            <v>MKT-1-10033946661</v>
          </cell>
        </row>
        <row r="1376">
          <cell r="A1376" t="e">
            <v>#VALUE!</v>
          </cell>
          <cell r="B1376" t="str">
            <v>Plano Oi Completo Small</v>
          </cell>
          <cell r="C1376" t="str">
            <v>Template de desconto percentual FLAT Móvel - Conta Total - Varejo - Ganho Tributário Cross</v>
          </cell>
          <cell r="D1376" t="e">
            <v>#VALUE!</v>
          </cell>
          <cell r="E1376" t="str">
            <v>MKT-1-10033946871</v>
          </cell>
        </row>
        <row r="1377">
          <cell r="A1377" t="e">
            <v>#VALUE!</v>
          </cell>
          <cell r="B1377" t="str">
            <v>Plano Oi Completo Small</v>
          </cell>
          <cell r="C1377" t="str">
            <v>Template de desconto percentual FLAT Móvel - Conta Total - Varejo - Ganho Tributário Cross</v>
          </cell>
          <cell r="D1377" t="e">
            <v>#VALUE!</v>
          </cell>
          <cell r="E1377" t="str">
            <v>MKT-1-10033947081</v>
          </cell>
        </row>
        <row r="1378">
          <cell r="A1378" t="e">
            <v>#VALUE!</v>
          </cell>
          <cell r="B1378" t="str">
            <v>Plano Oi Completo Small</v>
          </cell>
          <cell r="C1378" t="str">
            <v>Template de desconto percentual FLAT Móvel - Conta Total - Varejo - Ganho Tributário Cross</v>
          </cell>
          <cell r="D1378" t="e">
            <v>#VALUE!</v>
          </cell>
          <cell r="E1378" t="str">
            <v>MKT-1-10034053461</v>
          </cell>
        </row>
        <row r="1379">
          <cell r="A1379" t="e">
            <v>#VALUE!</v>
          </cell>
          <cell r="B1379" t="str">
            <v>Plano Oi Completo Small</v>
          </cell>
          <cell r="C1379" t="str">
            <v>Template de desconto percentual FLAT Móvel - Conta Total - Varejo - Ganho Tributário Cross</v>
          </cell>
          <cell r="D1379" t="e">
            <v>#VALUE!</v>
          </cell>
          <cell r="E1379" t="str">
            <v>MKT-1-10042956652</v>
          </cell>
        </row>
        <row r="1380">
          <cell r="A1380" t="e">
            <v>#VALUE!</v>
          </cell>
          <cell r="B1380" t="str">
            <v>Plano Oi Completo Medium</v>
          </cell>
          <cell r="C1380" t="str">
            <v>Template de desconto percentual FLAT Móvel - Conta Total - Varejo - Ganho Tributário Cross</v>
          </cell>
          <cell r="D1380" t="e">
            <v>#VALUE!</v>
          </cell>
          <cell r="E1380" t="str">
            <v>MKT-1-10042956961</v>
          </cell>
        </row>
        <row r="1381">
          <cell r="A1381" t="e">
            <v>#VALUE!</v>
          </cell>
          <cell r="B1381" t="str">
            <v>Plano Oi Completo Medium</v>
          </cell>
          <cell r="C1381" t="str">
            <v>Template de desconto percentual FLAT Móvel - Conta Total - Varejo - Ganho Tributário Cross</v>
          </cell>
          <cell r="D1381" t="e">
            <v>#VALUE!</v>
          </cell>
          <cell r="E1381" t="str">
            <v>MKT-1-10043964101</v>
          </cell>
        </row>
        <row r="1382">
          <cell r="A1382" t="e">
            <v>#VALUE!</v>
          </cell>
          <cell r="B1382" t="str">
            <v>Plano Oi Completo Medium</v>
          </cell>
          <cell r="C1382" t="str">
            <v>Template de desconto percentual FLAT Móvel - Conta Total - Varejo - Ganho Tributário Cross</v>
          </cell>
          <cell r="D1382" t="e">
            <v>#VALUE!</v>
          </cell>
          <cell r="E1382" t="str">
            <v>MKT-1-10044311341</v>
          </cell>
        </row>
        <row r="1383">
          <cell r="A1383" t="e">
            <v>#VALUE!</v>
          </cell>
          <cell r="B1383" t="str">
            <v>Plano Oi Completo Medium</v>
          </cell>
          <cell r="C1383" t="str">
            <v>Template de desconto percentual FLAT Móvel - Conta Total - Varejo - Ganho Tributário Cross</v>
          </cell>
          <cell r="D1383" t="e">
            <v>#VALUE!</v>
          </cell>
          <cell r="E1383" t="str">
            <v>MKT-1-10044311751</v>
          </cell>
        </row>
        <row r="1384">
          <cell r="A1384" t="e">
            <v>#VALUE!</v>
          </cell>
          <cell r="B1384" t="str">
            <v>Plano Oi Completo Medium</v>
          </cell>
          <cell r="C1384" t="str">
            <v>Template de desconto percentual FLAT Móvel - Conta Total - Varejo - Ganho Tributário Cross</v>
          </cell>
          <cell r="D1384" t="e">
            <v>#VALUE!</v>
          </cell>
          <cell r="E1384" t="str">
            <v>MKT-1-10044311991</v>
          </cell>
        </row>
        <row r="1385">
          <cell r="A1385" t="e">
            <v>#VALUE!</v>
          </cell>
          <cell r="B1385" t="str">
            <v>Plano Oi Completo Medium</v>
          </cell>
          <cell r="C1385" t="str">
            <v>Template de desconto percentual FLAT Móvel - Conta Total - Varejo - Ganho Tributário Cross</v>
          </cell>
          <cell r="D1385" t="e">
            <v>#VALUE!</v>
          </cell>
          <cell r="E1385" t="str">
            <v>MKT-1-10044312211</v>
          </cell>
        </row>
        <row r="1386">
          <cell r="A1386" t="e">
            <v>#VALUE!</v>
          </cell>
          <cell r="B1386" t="str">
            <v>Plano Oi Completo Medium</v>
          </cell>
          <cell r="C1386" t="str">
            <v>Template de desconto percentual FLAT Móvel - Conta Total - Varejo - Ganho Tributário Cross</v>
          </cell>
          <cell r="D1386" t="e">
            <v>#VALUE!</v>
          </cell>
          <cell r="E1386" t="str">
            <v>MKT-1-10044341761</v>
          </cell>
        </row>
        <row r="1387">
          <cell r="A1387" t="e">
            <v>#VALUE!</v>
          </cell>
          <cell r="B1387" t="str">
            <v>Plano Oi Completo Medium</v>
          </cell>
          <cell r="C1387" t="str">
            <v>Template de desconto percentual FLAT Móvel - Conta Total - Varejo - Ganho Tributário Cross</v>
          </cell>
          <cell r="D1387" t="e">
            <v>#VALUE!</v>
          </cell>
          <cell r="E1387" t="str">
            <v>MKT-1-10044342251</v>
          </cell>
        </row>
        <row r="1388">
          <cell r="A1388" t="e">
            <v>#VALUE!</v>
          </cell>
          <cell r="B1388" t="str">
            <v>Plano Oi Completo XSmall</v>
          </cell>
          <cell r="C1388" t="str">
            <v>Template de desconto percentual FLAT Móvel - Conta Total - Varejo - Ganho Tributário Cross</v>
          </cell>
          <cell r="D1388" t="e">
            <v>#VALUE!</v>
          </cell>
          <cell r="E1388" t="str">
            <v>MKT-1-10044408309</v>
          </cell>
        </row>
        <row r="1389">
          <cell r="A1389" t="e">
            <v>#VALUE!</v>
          </cell>
          <cell r="B1389" t="str">
            <v>Plano Oi Completo Medium</v>
          </cell>
          <cell r="C1389" t="str">
            <v>Template de desconto percentual FLAT Móvel - Conta Total - Varejo - Ganho Tributário Cross</v>
          </cell>
          <cell r="D1389" t="e">
            <v>#VALUE!</v>
          </cell>
          <cell r="E1389" t="str">
            <v>MKT-1-10044408311</v>
          </cell>
        </row>
        <row r="1390">
          <cell r="A1390" t="e">
            <v>#VALUE!</v>
          </cell>
          <cell r="B1390" t="str">
            <v>Plano Oi Completo Medium</v>
          </cell>
          <cell r="C1390" t="str">
            <v>Template de desconto percentual FLAT Móvel - Conta Total - Varejo - Ganho Tributário Cross</v>
          </cell>
          <cell r="D1390" t="e">
            <v>#VALUE!</v>
          </cell>
          <cell r="E1390" t="str">
            <v>MKT-1-10044408521</v>
          </cell>
        </row>
        <row r="1391">
          <cell r="A1391" t="e">
            <v>#VALUE!</v>
          </cell>
          <cell r="B1391" t="str">
            <v>Plano Oi Completo Medium</v>
          </cell>
          <cell r="C1391" t="str">
            <v>Template de desconto percentual FLAT Móvel - Conta Total - Varejo - Ganho Tributário Cross</v>
          </cell>
          <cell r="D1391" t="e">
            <v>#VALUE!</v>
          </cell>
          <cell r="E1391" t="str">
            <v>MKT-1-10044457431</v>
          </cell>
        </row>
        <row r="1392">
          <cell r="A1392" t="e">
            <v>#VALUE!</v>
          </cell>
          <cell r="B1392" t="str">
            <v>Plano Oi Completo Large</v>
          </cell>
          <cell r="C1392" t="str">
            <v>Template de desconto percentual FLAT Móvel - Conta Total - Varejo - Ganho Tributário Cross</v>
          </cell>
          <cell r="D1392" t="e">
            <v>#VALUE!</v>
          </cell>
          <cell r="E1392" t="str">
            <v>MKT-1-10044457701</v>
          </cell>
        </row>
        <row r="1393">
          <cell r="A1393" t="e">
            <v>#VALUE!</v>
          </cell>
          <cell r="B1393" t="str">
            <v>Plano Oi Completo Medium</v>
          </cell>
          <cell r="C1393" t="str">
            <v>Template de desconto percentual FLAT Móvel - Conta Total - Varejo - Ganho Tributário Cross</v>
          </cell>
          <cell r="D1393" t="e">
            <v>#VALUE!</v>
          </cell>
          <cell r="E1393" t="str">
            <v>MKT-1-10044508511</v>
          </cell>
        </row>
        <row r="1394">
          <cell r="A1394" t="e">
            <v>#VALUE!</v>
          </cell>
          <cell r="B1394" t="str">
            <v>Plano Oi Completo Medium</v>
          </cell>
          <cell r="C1394" t="str">
            <v>Template de desconto percentual FLAT Móvel - Conta Total - Varejo - Ganho Tributário Cross</v>
          </cell>
          <cell r="D1394" t="e">
            <v>#VALUE!</v>
          </cell>
          <cell r="E1394" t="str">
            <v>MKT-1-10044508721</v>
          </cell>
        </row>
        <row r="1395">
          <cell r="A1395" t="e">
            <v>#VALUE!</v>
          </cell>
          <cell r="B1395" t="str">
            <v>Plano Oi Completo Medium</v>
          </cell>
          <cell r="C1395" t="str">
            <v>Template de desconto percentual FLAT Móvel - Conta Total - Varejo - Ganho Tributário Cross</v>
          </cell>
          <cell r="D1395" t="e">
            <v>#VALUE!</v>
          </cell>
          <cell r="E1395" t="str">
            <v>MKT-1-10044578621</v>
          </cell>
        </row>
        <row r="1396">
          <cell r="A1396" t="e">
            <v>#VALUE!</v>
          </cell>
          <cell r="B1396" t="str">
            <v>Plano Oi Completo Medium</v>
          </cell>
          <cell r="C1396" t="str">
            <v>Template de desconto percentual FLAT Móvel - Conta Total - Varejo - Ganho Tributário Cross</v>
          </cell>
          <cell r="D1396" t="e">
            <v>#VALUE!</v>
          </cell>
          <cell r="E1396" t="str">
            <v>MKT-1-10045405621</v>
          </cell>
        </row>
        <row r="1397">
          <cell r="A1397" t="e">
            <v>#VALUE!</v>
          </cell>
          <cell r="B1397" t="str">
            <v>Plano Oi Completo Medium</v>
          </cell>
          <cell r="C1397" t="str">
            <v>Template de desconto percentual FLAT Móvel - Conta Total - Varejo - Ganho Tributário Cross</v>
          </cell>
          <cell r="D1397" t="e">
            <v>#VALUE!</v>
          </cell>
          <cell r="E1397" t="str">
            <v>MKT-1-10045584781</v>
          </cell>
        </row>
        <row r="1398">
          <cell r="A1398" t="e">
            <v>#VALUE!</v>
          </cell>
          <cell r="B1398" t="str">
            <v>Plano Oi Completo Large</v>
          </cell>
          <cell r="C1398" t="str">
            <v>Template de desconto percentual FLAT Móvel - Conta Total - Varejo - Ganho Tributário Cross</v>
          </cell>
          <cell r="D1398" t="e">
            <v>#VALUE!</v>
          </cell>
          <cell r="E1398" t="str">
            <v>MKT-1-10046291091</v>
          </cell>
        </row>
        <row r="1399">
          <cell r="A1399" t="e">
            <v>#VALUE!</v>
          </cell>
          <cell r="B1399" t="str">
            <v>Plano Oi Completo Large</v>
          </cell>
          <cell r="C1399" t="str">
            <v>Template de desconto percentual FLAT Móvel - Conta Total - Varejo - Ganho Tributário Cross</v>
          </cell>
          <cell r="D1399" t="e">
            <v>#VALUE!</v>
          </cell>
          <cell r="E1399" t="str">
            <v>MKT-1-10046333071</v>
          </cell>
        </row>
        <row r="1400">
          <cell r="A1400" t="e">
            <v>#VALUE!</v>
          </cell>
          <cell r="B1400" t="str">
            <v>Plano Oi Completo Large</v>
          </cell>
          <cell r="C1400" t="str">
            <v>Template de desconto percentual FLAT Móvel - Conta Total - Varejo - Ganho Tributário Cross</v>
          </cell>
          <cell r="D1400" t="e">
            <v>#VALUE!</v>
          </cell>
          <cell r="E1400" t="str">
            <v>MKT-1-10046333281</v>
          </cell>
        </row>
        <row r="1401">
          <cell r="A1401" t="e">
            <v>#VALUE!</v>
          </cell>
          <cell r="B1401" t="str">
            <v>Plano Oi Completo XSmall</v>
          </cell>
          <cell r="C1401" t="str">
            <v>Template de desconto percentual FLAT Móvel - Conta Total - Varejo - Ganho Tributário Cross</v>
          </cell>
          <cell r="D1401" t="e">
            <v>#VALUE!</v>
          </cell>
          <cell r="E1401" t="str">
            <v>MKT-1-10046378311</v>
          </cell>
        </row>
        <row r="1402">
          <cell r="A1402" t="e">
            <v>#VALUE!</v>
          </cell>
          <cell r="B1402" t="str">
            <v>Plano Oi Completo XLarge</v>
          </cell>
          <cell r="C1402" t="str">
            <v>Template de desconto percentual FLAT Móvel - Conta Total - Varejo - Ganho Tributário Cross</v>
          </cell>
          <cell r="D1402" t="e">
            <v>#VALUE!</v>
          </cell>
          <cell r="E1402" t="str">
            <v>MKT-1-10046378701</v>
          </cell>
        </row>
        <row r="1403">
          <cell r="A1403" t="e">
            <v>#VALUE!</v>
          </cell>
          <cell r="B1403" t="str">
            <v>Plano Oi Completo XLarge</v>
          </cell>
          <cell r="C1403" t="str">
            <v>Template de desconto percentual FLAT Móvel - Conta Total - Varejo - Ganho Tributário Cross</v>
          </cell>
          <cell r="D1403" t="e">
            <v>#VALUE!</v>
          </cell>
          <cell r="E1403" t="str">
            <v>MKT-1-10046378941</v>
          </cell>
        </row>
        <row r="1404">
          <cell r="A1404" t="e">
            <v>#VALUE!</v>
          </cell>
          <cell r="B1404" t="str">
            <v>Plano Oi Completo XLarge</v>
          </cell>
          <cell r="C1404" t="str">
            <v>Template de desconto percentual FLAT Móvel - Conta Total - Varejo - Ganho Tributário Cross</v>
          </cell>
          <cell r="D1404" t="e">
            <v>#VALUE!</v>
          </cell>
          <cell r="E1404" t="str">
            <v>MKT-1-10046379152</v>
          </cell>
        </row>
        <row r="1405">
          <cell r="A1405" t="e">
            <v>#VALUE!</v>
          </cell>
          <cell r="B1405" t="str">
            <v>Plano Oi Completo Large</v>
          </cell>
          <cell r="C1405" t="str">
            <v>Template de desconto percentual FLAT Móvel - Conta Total - Varejo - Ganho Tributário Cross</v>
          </cell>
          <cell r="D1405" t="e">
            <v>#VALUE!</v>
          </cell>
          <cell r="E1405" t="str">
            <v>MKT-1-10046650301</v>
          </cell>
        </row>
        <row r="1406">
          <cell r="A1406" t="e">
            <v>#VALUE!</v>
          </cell>
          <cell r="B1406" t="str">
            <v>Plano Oi Completo Large</v>
          </cell>
          <cell r="C1406" t="str">
            <v>Template de desconto percentual FLAT Móvel - Conta Total - Varejo - Ganho Tributário Cross</v>
          </cell>
          <cell r="D1406" t="e">
            <v>#VALUE!</v>
          </cell>
          <cell r="E1406" t="str">
            <v>MKT-1-10046650511</v>
          </cell>
        </row>
        <row r="1407">
          <cell r="A1407" t="e">
            <v>#VALUE!</v>
          </cell>
          <cell r="B1407" t="str">
            <v>Plano Oi Completo Large</v>
          </cell>
          <cell r="C1407" t="str">
            <v>Template de desconto percentual FLAT Móvel - Conta Total - Varejo - Ganho Tributário Cross</v>
          </cell>
          <cell r="D1407" t="e">
            <v>#VALUE!</v>
          </cell>
          <cell r="E1407" t="str">
            <v>MKT-1-10046656491</v>
          </cell>
        </row>
        <row r="1408">
          <cell r="A1408" t="e">
            <v>#VALUE!</v>
          </cell>
          <cell r="B1408" t="str">
            <v>Plano Oi Completo XLarge</v>
          </cell>
          <cell r="C1408" t="str">
            <v>Template de desconto percentual FLAT Móvel - Conta Total - Varejo - Ganho Tributário Cross</v>
          </cell>
          <cell r="D1408" t="e">
            <v>#VALUE!</v>
          </cell>
          <cell r="E1408" t="str">
            <v>MKT-1-10046656701</v>
          </cell>
        </row>
        <row r="1409">
          <cell r="A1409" t="e">
            <v>#VALUE!</v>
          </cell>
          <cell r="B1409" t="str">
            <v>Plano Oi Completo XLarge</v>
          </cell>
          <cell r="C1409" t="str">
            <v>Template de desconto percentual FLAT Móvel - Conta Total - Varejo - Ganho Tributário Cross</v>
          </cell>
          <cell r="D1409" t="e">
            <v>#VALUE!</v>
          </cell>
          <cell r="E1409" t="str">
            <v>MKT-1-10046657071</v>
          </cell>
        </row>
        <row r="1410">
          <cell r="A1410" t="e">
            <v>#VALUE!</v>
          </cell>
          <cell r="B1410" t="str">
            <v>Plano Oi Completo XLarge</v>
          </cell>
          <cell r="C1410" t="str">
            <v>Template de desconto percentual FLAT Móvel - Conta Total - Varejo - Ganho Tributário Cross</v>
          </cell>
          <cell r="D1410" t="e">
            <v>#VALUE!</v>
          </cell>
          <cell r="E1410" t="str">
            <v>MKT-1-10046657291</v>
          </cell>
        </row>
      </sheetData>
      <sheetData sheetId="12" refreshError="1">
        <row r="1">
          <cell r="B1" t="str">
            <v>Nome plano</v>
          </cell>
          <cell r="C1" t="str">
            <v>Código SBL</v>
          </cell>
        </row>
        <row r="2">
          <cell r="B2" t="str">
            <v>Oi Total Fixo + Pós Conectado 250 + Banda Larga</v>
          </cell>
          <cell r="C2" t="str">
            <v>PCS-4P7pi</v>
          </cell>
        </row>
        <row r="3">
          <cell r="B3" t="str">
            <v>Oi Total Fixo + Pós Conectado 500 + Banda Larga</v>
          </cell>
          <cell r="C3" t="str">
            <v>PCS-4P8pi</v>
          </cell>
        </row>
        <row r="4">
          <cell r="B4" t="str">
            <v>Oi Total Fixo + Pós Conectado 1.000 + Banda Larga</v>
          </cell>
          <cell r="C4" t="str">
            <v>PCS-4P10pi</v>
          </cell>
        </row>
        <row r="5">
          <cell r="B5" t="str">
            <v>Oi Total Fixo + Pós Conectado Mais + Banda Larga</v>
          </cell>
          <cell r="C5" t="str">
            <v>PCS-4P9pi</v>
          </cell>
        </row>
        <row r="6">
          <cell r="B6" t="str">
            <v>Oi Total Fixo + Pós + Banda Larga</v>
          </cell>
          <cell r="C6" t="str">
            <v>PCS-4P1pi</v>
          </cell>
        </row>
        <row r="7">
          <cell r="B7" t="str">
            <v>Oi Total Fixo + Pós 50 + Banda Larga</v>
          </cell>
          <cell r="C7" t="str">
            <v>PCS-4P2pi</v>
          </cell>
        </row>
        <row r="8">
          <cell r="B8" t="str">
            <v>Oi Total Fixo + Pós 100 + Banda Larga</v>
          </cell>
          <cell r="C8" t="str">
            <v>PCS-4P3pi</v>
          </cell>
        </row>
        <row r="9">
          <cell r="B9" t="str">
            <v>Oi Total Fixo + Pós 250 + Banda Larga</v>
          </cell>
          <cell r="C9" t="str">
            <v>PCS-4P4pi</v>
          </cell>
        </row>
        <row r="10">
          <cell r="B10" t="str">
            <v>Oi Total Fixo + Pós 500 + Banda Larga</v>
          </cell>
          <cell r="C10" t="str">
            <v>PCS-4P5pi</v>
          </cell>
        </row>
        <row r="11">
          <cell r="B11" t="str">
            <v>Oi Total Fixo + Pós 800 + Banda Larga</v>
          </cell>
          <cell r="C11" t="str">
            <v>PCS-4P6pi</v>
          </cell>
        </row>
        <row r="12">
          <cell r="B12" t="str">
            <v>Oi Total Fixo + Banda Larga + TV 1</v>
          </cell>
          <cell r="C12" t="str">
            <v>PCS-3PLowpi</v>
          </cell>
        </row>
        <row r="13">
          <cell r="B13" t="str">
            <v>Oi Total Fixo + Banda Larga + TV 2</v>
          </cell>
          <cell r="C13" t="str">
            <v>PCS-3PMepi</v>
          </cell>
        </row>
        <row r="14">
          <cell r="B14" t="str">
            <v>Oi Total Fixo + Banda Larga + TV 3</v>
          </cell>
          <cell r="C14" t="str">
            <v>PCS-3PHipi</v>
          </cell>
        </row>
        <row r="15">
          <cell r="B15" t="str">
            <v>Oi Total Fixo +  TV 1</v>
          </cell>
          <cell r="C15" t="str">
            <v>CFG-2Plowpi</v>
          </cell>
        </row>
        <row r="16">
          <cell r="B16" t="str">
            <v>Oi Total Fixo +  TV 2</v>
          </cell>
          <cell r="C16" t="str">
            <v>PCS-2PMepi</v>
          </cell>
        </row>
        <row r="17">
          <cell r="B17" t="str">
            <v>Oi Total Fixo +  TV 3</v>
          </cell>
          <cell r="C17" t="str">
            <v>PCS-2PHipi</v>
          </cell>
        </row>
        <row r="18">
          <cell r="B18" t="str">
            <v>Oi Internet Pra Celular</v>
          </cell>
          <cell r="C18"/>
        </row>
        <row r="19">
          <cell r="B19" t="str">
            <v>Oi Internet pra Celular 500MB</v>
          </cell>
          <cell r="C19"/>
        </row>
        <row r="20">
          <cell r="B20" t="str">
            <v>Oi Internet pra Celular 5GB</v>
          </cell>
          <cell r="C20"/>
        </row>
        <row r="21">
          <cell r="B21" t="str">
            <v>Oi Internet pra Celular 2GB</v>
          </cell>
          <cell r="C21"/>
        </row>
        <row r="22">
          <cell r="B22" t="str">
            <v>Oi Internet pra Celular 10GB</v>
          </cell>
          <cell r="C22"/>
        </row>
        <row r="23">
          <cell r="B23" t="str">
            <v>Oi Internet pra Celular 3GB</v>
          </cell>
          <cell r="C23"/>
        </row>
        <row r="24">
          <cell r="B24" t="str">
            <v>Oi Internet pra Celular 300MB</v>
          </cell>
          <cell r="C24"/>
        </row>
        <row r="25">
          <cell r="B25" t="str">
            <v>Oi Internet pra Celular 1GB</v>
          </cell>
          <cell r="C25"/>
        </row>
        <row r="26">
          <cell r="B26" t="str">
            <v>Oi Conta Total Plug 10GB Downgrade</v>
          </cell>
          <cell r="C26"/>
        </row>
        <row r="27">
          <cell r="B27" t="str">
            <v>Oi Conta Total Plug 10GB Downgrade</v>
          </cell>
          <cell r="C27"/>
        </row>
        <row r="28">
          <cell r="B28" t="str">
            <v>Oi Total Fixo + Banda Larga 1</v>
          </cell>
          <cell r="C28"/>
        </row>
        <row r="29">
          <cell r="B29" t="str">
            <v>Oi Total Fixo + Banda Larga 2</v>
          </cell>
          <cell r="C29"/>
        </row>
        <row r="30">
          <cell r="B30" t="str">
            <v>Oi Total Fixo + Banda Larga 3</v>
          </cell>
        </row>
        <row r="31">
          <cell r="B31" t="str">
            <v>Oi Internet Móvel 5GB</v>
          </cell>
        </row>
        <row r="32">
          <cell r="B32" t="str">
            <v>Oi Internet Móvel 10GB</v>
          </cell>
        </row>
      </sheetData>
      <sheetData sheetId="1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bor_Oit"/>
      <sheetName val="Plan1"/>
      <sheetName val="Plan6"/>
      <sheetName val="Briefing_FID_Conect"/>
      <sheetName val="Plan3"/>
      <sheetName val="Plan5"/>
      <sheetName val="TABELA COM TUDO"/>
      <sheetName val="Dados e SVA"/>
      <sheetName val="Briefing_NFID"/>
      <sheetName val="ARBOR"/>
      <sheetName val="BENEFICIOS"/>
      <sheetName val="PLAN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CODIGO SBL</v>
          </cell>
          <cell r="B1" t="str">
            <v>PRODUTO</v>
          </cell>
          <cell r="C1" t="str">
            <v>PREÇO</v>
          </cell>
        </row>
        <row r="2">
          <cell r="A2" t="str">
            <v>FIXO</v>
          </cell>
          <cell r="B2" t="str">
            <v>Bundle Pacote Oi Fixo</v>
          </cell>
          <cell r="C2">
            <v>75.84</v>
          </cell>
        </row>
        <row r="3">
          <cell r="A3" t="str">
            <v>PCS-21448p2</v>
          </cell>
          <cell r="B3" t="str">
            <v>Oi Internet Móvel Substituta 10GB Redução de Velocidade</v>
          </cell>
          <cell r="C3">
            <v>127.9</v>
          </cell>
        </row>
        <row r="4">
          <cell r="A4" t="str">
            <v>PCS-30874g</v>
          </cell>
          <cell r="B4" t="str">
            <v>Bundle Oi Velox 300 Kb</v>
          </cell>
          <cell r="C4">
            <v>96.93</v>
          </cell>
        </row>
        <row r="5">
          <cell r="A5" t="str">
            <v>PCS-30577g</v>
          </cell>
          <cell r="B5" t="str">
            <v>Bundle Oi Velox 600 Kb</v>
          </cell>
          <cell r="C5">
            <v>96.93</v>
          </cell>
        </row>
        <row r="6">
          <cell r="A6" t="str">
            <v>PCS-30604g</v>
          </cell>
          <cell r="B6" t="str">
            <v>Bundle Oi Velox 1 Mb</v>
          </cell>
          <cell r="C6">
            <v>96.93</v>
          </cell>
        </row>
        <row r="7">
          <cell r="A7" t="str">
            <v>PCS-30631g</v>
          </cell>
          <cell r="B7" t="str">
            <v>Bundle Oi Velox 2 Mb</v>
          </cell>
          <cell r="C7">
            <v>98.26</v>
          </cell>
        </row>
        <row r="8">
          <cell r="A8" t="str">
            <v>PCS-30658g</v>
          </cell>
          <cell r="B8" t="str">
            <v>Bundle Oi Velox 5 Mb</v>
          </cell>
          <cell r="C8">
            <v>112.31</v>
          </cell>
        </row>
        <row r="9">
          <cell r="A9" t="str">
            <v>PCS-30685g</v>
          </cell>
          <cell r="B9" t="str">
            <v>Bundle Oi Velox 10 Mb</v>
          </cell>
          <cell r="C9">
            <v>126.34</v>
          </cell>
        </row>
        <row r="10">
          <cell r="A10" t="str">
            <v>PCS-30712g</v>
          </cell>
          <cell r="B10" t="str">
            <v>Bundle Oi Velox 15 Mb</v>
          </cell>
          <cell r="C10">
            <v>140.38</v>
          </cell>
        </row>
        <row r="11">
          <cell r="A11" t="str">
            <v>PCS-30739g</v>
          </cell>
          <cell r="B11" t="str">
            <v>Bundle Oi Velox 20 Mb</v>
          </cell>
          <cell r="C11">
            <v>210.58</v>
          </cell>
        </row>
        <row r="12">
          <cell r="A12" t="str">
            <v>PCS-30766g</v>
          </cell>
          <cell r="B12" t="str">
            <v>Bundle Oi Velox 25 Mb</v>
          </cell>
          <cell r="C12">
            <v>280.77</v>
          </cell>
        </row>
        <row r="13">
          <cell r="A13" t="str">
            <v>PCS-30793g</v>
          </cell>
          <cell r="B13" t="str">
            <v>Bundle Oi Velox 30 Mb</v>
          </cell>
          <cell r="C13">
            <v>280.77</v>
          </cell>
        </row>
        <row r="14">
          <cell r="A14" t="str">
            <v>PCS-30820g</v>
          </cell>
          <cell r="B14" t="str">
            <v>Bundle Oi Velox 35 Mb</v>
          </cell>
          <cell r="C14">
            <v>280.77</v>
          </cell>
        </row>
        <row r="15">
          <cell r="A15" t="str">
            <v>PCS-30847g</v>
          </cell>
          <cell r="B15" t="str">
            <v>Bundle Oi Velox 40 Mb</v>
          </cell>
          <cell r="C15">
            <v>280.77</v>
          </cell>
        </row>
        <row r="16">
          <cell r="A16" t="str">
            <v>PCS-30901g</v>
          </cell>
          <cell r="B16" t="str">
            <v>Bundle Oi Velox 50 Mb</v>
          </cell>
          <cell r="C16">
            <v>280.77</v>
          </cell>
        </row>
        <row r="17">
          <cell r="A17" t="str">
            <v>PCS-30928g</v>
          </cell>
          <cell r="B17" t="str">
            <v>Bundle Oi Velox 60 Mb</v>
          </cell>
          <cell r="C17">
            <v>280.77</v>
          </cell>
        </row>
        <row r="18">
          <cell r="A18" t="str">
            <v>PCS-30955g</v>
          </cell>
          <cell r="B18" t="str">
            <v>Bundle Oi Velox 70 Mb</v>
          </cell>
          <cell r="C18">
            <v>280.77</v>
          </cell>
        </row>
        <row r="19">
          <cell r="A19" t="str">
            <v>PCS-30982g</v>
          </cell>
          <cell r="B19" t="str">
            <v>Bundle Oi Velox 80 Mb</v>
          </cell>
          <cell r="C19">
            <v>280.77</v>
          </cell>
        </row>
        <row r="20">
          <cell r="A20" t="str">
            <v>PCS-31009g</v>
          </cell>
          <cell r="B20" t="str">
            <v>Bundle Oi Velox 90 Mb</v>
          </cell>
          <cell r="C20">
            <v>280.77</v>
          </cell>
        </row>
        <row r="21">
          <cell r="A21" t="str">
            <v>PCS-31036g</v>
          </cell>
          <cell r="B21" t="str">
            <v>Bundle Oi Velox 100 Mb</v>
          </cell>
          <cell r="C21">
            <v>280.77</v>
          </cell>
        </row>
        <row r="22">
          <cell r="A22" t="str">
            <v>PCS-4P1piASS</v>
          </cell>
          <cell r="B22" t="str">
            <v>Bundle Oi Conta Total</v>
          </cell>
          <cell r="C22">
            <v>22.98</v>
          </cell>
        </row>
        <row r="23">
          <cell r="A23" t="str">
            <v>PCS-4P1pi</v>
          </cell>
          <cell r="B23" t="str">
            <v>Bundle Oi Conta Total</v>
          </cell>
          <cell r="C23">
            <v>73.33</v>
          </cell>
        </row>
        <row r="24">
          <cell r="A24" t="str">
            <v>PCS-4P2piASS</v>
          </cell>
          <cell r="B24" t="str">
            <v>Bundle Oi Conta Total 50</v>
          </cell>
          <cell r="C24">
            <v>22.98</v>
          </cell>
        </row>
        <row r="25">
          <cell r="A25" t="str">
            <v>PCS-4P2pi</v>
          </cell>
          <cell r="B25" t="str">
            <v>Bundle Oi Conta Total 50</v>
          </cell>
          <cell r="C25">
            <v>87.56</v>
          </cell>
        </row>
        <row r="26">
          <cell r="A26" t="str">
            <v>PCS-4P3piASS</v>
          </cell>
          <cell r="B26" t="str">
            <v>Bundle Oi Conta Total 100</v>
          </cell>
          <cell r="C26">
            <v>22.98</v>
          </cell>
        </row>
        <row r="27">
          <cell r="A27" t="str">
            <v>PCS-4P3pi</v>
          </cell>
          <cell r="B27" t="str">
            <v>Bundle Oi Conta Total 100</v>
          </cell>
          <cell r="C27">
            <v>128.07</v>
          </cell>
        </row>
        <row r="28">
          <cell r="A28" t="str">
            <v>PCS-4P4piASS</v>
          </cell>
          <cell r="B28" t="str">
            <v>Bundle Oi Conta Total 250</v>
          </cell>
          <cell r="C28">
            <v>22.98</v>
          </cell>
        </row>
        <row r="29">
          <cell r="A29" t="str">
            <v>PCS-4P4pi</v>
          </cell>
          <cell r="B29" t="str">
            <v>Bundle Oi Conta Total 250</v>
          </cell>
          <cell r="C29">
            <v>213.45</v>
          </cell>
        </row>
        <row r="30">
          <cell r="A30" t="str">
            <v>PCS-4P5piASS</v>
          </cell>
          <cell r="B30" t="str">
            <v>Bundle Oi Conta Total 500</v>
          </cell>
          <cell r="C30">
            <v>22.98</v>
          </cell>
        </row>
        <row r="31">
          <cell r="A31" t="str">
            <v>PCS-4P5pi</v>
          </cell>
          <cell r="B31" t="str">
            <v>Bundle Oi Conta Total 500</v>
          </cell>
          <cell r="C31">
            <v>330.59</v>
          </cell>
        </row>
        <row r="32">
          <cell r="A32" t="str">
            <v>PCS-4P6piASS</v>
          </cell>
          <cell r="B32" t="str">
            <v>Bundle Oi Conta Total 800</v>
          </cell>
          <cell r="C32">
            <v>22.98</v>
          </cell>
        </row>
        <row r="33">
          <cell r="A33" t="str">
            <v>PCS-4P6pi</v>
          </cell>
          <cell r="B33" t="str">
            <v>Bundle Oi Conta Total 800</v>
          </cell>
          <cell r="C33">
            <v>479.46</v>
          </cell>
        </row>
        <row r="34">
          <cell r="A34" t="str">
            <v>PCS-4P7piASS</v>
          </cell>
          <cell r="B34" t="str">
            <v>BUNDLE Oi Completo 250</v>
          </cell>
          <cell r="C34">
            <v>22.98</v>
          </cell>
        </row>
        <row r="35">
          <cell r="A35" t="str">
            <v>PCS-4P7pi</v>
          </cell>
          <cell r="B35" t="str">
            <v>BUNDLE Oi Completo 250</v>
          </cell>
          <cell r="C35">
            <v>114.89</v>
          </cell>
        </row>
        <row r="36">
          <cell r="A36" t="str">
            <v>PCS-4P8piASS</v>
          </cell>
          <cell r="B36" t="str">
            <v>BUNDLE Oi Completo 500</v>
          </cell>
          <cell r="C36">
            <v>22.98</v>
          </cell>
        </row>
        <row r="37">
          <cell r="A37" t="str">
            <v>PCS-4P8pi</v>
          </cell>
          <cell r="B37" t="str">
            <v>BUNDLE Oi Completo 500</v>
          </cell>
          <cell r="C37">
            <v>216.36</v>
          </cell>
        </row>
        <row r="38">
          <cell r="A38" t="str">
            <v>PCS-4P10piASS</v>
          </cell>
          <cell r="B38" t="str">
            <v>BUNDLE Oi Completo 1.000</v>
          </cell>
          <cell r="C38">
            <v>22.98</v>
          </cell>
        </row>
        <row r="39">
          <cell r="A39" t="str">
            <v>PCS-4P10pi</v>
          </cell>
          <cell r="B39" t="str">
            <v>BUNDLE Oi Completo 1.000</v>
          </cell>
          <cell r="C39">
            <v>280.77</v>
          </cell>
        </row>
        <row r="40">
          <cell r="A40" t="str">
            <v>PCS-4P9piASS</v>
          </cell>
          <cell r="B40" t="str">
            <v>BUNDLE Oi Completo Mais</v>
          </cell>
          <cell r="C40">
            <v>22.98</v>
          </cell>
        </row>
        <row r="41">
          <cell r="A41" t="str">
            <v>PCS-4P9pi</v>
          </cell>
          <cell r="B41" t="str">
            <v>BUNDLE Oi Completo Mais</v>
          </cell>
          <cell r="C41">
            <v>345.16</v>
          </cell>
        </row>
        <row r="42">
          <cell r="A42" t="str">
            <v>PCS-OzTL40</v>
          </cell>
          <cell r="B42" t="str">
            <v>BUNDLE OI TV START HD</v>
          </cell>
          <cell r="C42">
            <v>99</v>
          </cell>
        </row>
        <row r="43">
          <cell r="A43" t="str">
            <v>PCS-OzTL740</v>
          </cell>
          <cell r="B43" t="str">
            <v>Bundle Oi TV Start HD DVR</v>
          </cell>
          <cell r="C43">
            <v>121.03</v>
          </cell>
        </row>
        <row r="44">
          <cell r="A44" t="str">
            <v>PCS-OzTL41</v>
          </cell>
          <cell r="B44" t="str">
            <v>BUNDLE OI TV MIX HD</v>
          </cell>
          <cell r="C44">
            <v>121.03</v>
          </cell>
        </row>
        <row r="45">
          <cell r="A45" t="str">
            <v>PCS-OzTL741</v>
          </cell>
          <cell r="B45" t="str">
            <v>Bundle Oi TV Mix HD DVR</v>
          </cell>
          <cell r="C45">
            <v>176.09</v>
          </cell>
        </row>
        <row r="46">
          <cell r="A46" t="str">
            <v>PCS-OzTL44</v>
          </cell>
          <cell r="B46" t="str">
            <v>BUNDLE OI TV MIX HBOMAX HD</v>
          </cell>
          <cell r="C46">
            <v>192.61</v>
          </cell>
        </row>
        <row r="47">
          <cell r="A47" t="str">
            <v>PCS-OzTL744</v>
          </cell>
          <cell r="B47" t="str">
            <v>Bundle Oi TV Mix HBOMax HD DVR</v>
          </cell>
          <cell r="C47">
            <v>209.13</v>
          </cell>
        </row>
        <row r="48">
          <cell r="A48" t="str">
            <v>PCS-OzTL43</v>
          </cell>
          <cell r="B48" t="str">
            <v>BUNDLE OI TV MIX TELECINE HD</v>
          </cell>
          <cell r="C48">
            <v>203.63</v>
          </cell>
        </row>
        <row r="49">
          <cell r="A49" t="str">
            <v>PCS-OzTL743</v>
          </cell>
          <cell r="B49" t="str">
            <v>Bundle Oi TV Mix Telecine HD DVR</v>
          </cell>
          <cell r="C49">
            <v>220.14</v>
          </cell>
        </row>
        <row r="50">
          <cell r="A50" t="str">
            <v>PCS-OzTL45</v>
          </cell>
          <cell r="B50" t="str">
            <v>BUNDLE OI TV MIX CINEMA HD</v>
          </cell>
          <cell r="C50">
            <v>209.13</v>
          </cell>
        </row>
        <row r="51">
          <cell r="A51" t="str">
            <v>PCS-OzTL745</v>
          </cell>
          <cell r="B51" t="str">
            <v>Bundle Oi TV Mix Cinema HD DVR</v>
          </cell>
          <cell r="C51">
            <v>253.18</v>
          </cell>
        </row>
        <row r="52">
          <cell r="A52" t="str">
            <v>PCS-OzTL42</v>
          </cell>
          <cell r="B52" t="str">
            <v>BUNDLE OI TV TOTAL HD</v>
          </cell>
          <cell r="C52">
            <v>165.08</v>
          </cell>
        </row>
        <row r="53">
          <cell r="A53" t="str">
            <v>PCS-OzTL742</v>
          </cell>
          <cell r="B53" t="str">
            <v>Bundle Oi TV Total HD DVR</v>
          </cell>
          <cell r="C53">
            <v>220.14</v>
          </cell>
        </row>
        <row r="54">
          <cell r="A54" t="str">
            <v>PCS-OzTL47</v>
          </cell>
          <cell r="B54" t="str">
            <v>BUNDLE OI TV TOTAL HBOMAX HD</v>
          </cell>
          <cell r="C54">
            <v>203.63</v>
          </cell>
        </row>
        <row r="55">
          <cell r="A55" t="str">
            <v>PCS-OzTL747</v>
          </cell>
          <cell r="B55" t="str">
            <v>Bundle Oi TV Total HBOMax HD DVR</v>
          </cell>
          <cell r="C55">
            <v>258.69</v>
          </cell>
        </row>
        <row r="56">
          <cell r="A56" t="str">
            <v>PCS-OzTL46</v>
          </cell>
          <cell r="B56" t="str">
            <v>BUNDLE OI TV TOTAL TELECINE HD</v>
          </cell>
          <cell r="C56">
            <v>214.64</v>
          </cell>
        </row>
        <row r="57">
          <cell r="A57" t="str">
            <v>PCS-OzTL746</v>
          </cell>
          <cell r="B57" t="str">
            <v>Bundle Oi TV Total Telecine HD DVR</v>
          </cell>
          <cell r="C57">
            <v>269.7</v>
          </cell>
        </row>
        <row r="58">
          <cell r="A58" t="str">
            <v>PCS-OzTL48</v>
          </cell>
          <cell r="B58" t="str">
            <v>BUNDLE OI TV TOTAL CINEMA HD</v>
          </cell>
          <cell r="C58">
            <v>253.18</v>
          </cell>
        </row>
        <row r="59">
          <cell r="A59" t="str">
            <v>PCS-OzTL748</v>
          </cell>
          <cell r="B59" t="str">
            <v>Bundle Oi TV Total Cinema HD DVR</v>
          </cell>
          <cell r="C59">
            <v>308.25</v>
          </cell>
        </row>
        <row r="60">
          <cell r="A60" t="str">
            <v>PCS-OzTL34</v>
          </cell>
          <cell r="B60" t="str">
            <v>Bundle COMBATE</v>
          </cell>
          <cell r="C60">
            <v>110.13</v>
          </cell>
        </row>
        <row r="61">
          <cell r="A61" t="str">
            <v>PCS-OzTL500</v>
          </cell>
          <cell r="B61" t="str">
            <v>Bundle Étnicos</v>
          </cell>
          <cell r="C61">
            <v>11.01</v>
          </cell>
        </row>
        <row r="62">
          <cell r="A62" t="str">
            <v>PCS-OzTL32</v>
          </cell>
          <cell r="B62" t="str">
            <v>Bundle Playboy TV</v>
          </cell>
          <cell r="C62">
            <v>21.91</v>
          </cell>
        </row>
        <row r="63">
          <cell r="A63" t="str">
            <v>PCS-OzTL501</v>
          </cell>
          <cell r="B63" t="str">
            <v>Bundle Premiere FC (2 campeonatos)</v>
          </cell>
          <cell r="C63">
            <v>93.5</v>
          </cell>
        </row>
        <row r="64">
          <cell r="A64" t="str">
            <v>PCS-OzTL502</v>
          </cell>
          <cell r="B64" t="str">
            <v>Bundle Premiere FC (3 campeonatos)</v>
          </cell>
          <cell r="C64">
            <v>115.52</v>
          </cell>
        </row>
        <row r="65">
          <cell r="A65" t="str">
            <v>PCS-OzTL503</v>
          </cell>
          <cell r="B65" t="str">
            <v>Bundle SexPrivê</v>
          </cell>
          <cell r="C65">
            <v>16.399999999999999</v>
          </cell>
        </row>
        <row r="66">
          <cell r="A66" t="str">
            <v>PCS-OzTL31</v>
          </cell>
          <cell r="B66" t="str">
            <v>Bundle Sexy Hot</v>
          </cell>
          <cell r="C66">
            <v>21.91</v>
          </cell>
        </row>
        <row r="67">
          <cell r="A67" t="str">
            <v>PCS-OzTL33</v>
          </cell>
          <cell r="B67" t="str">
            <v>Bundle Sexy Hot + Playboy (Combo)</v>
          </cell>
          <cell r="C67">
            <v>32.92</v>
          </cell>
        </row>
        <row r="68">
          <cell r="A68" t="str">
            <v>PCS-OzTL99</v>
          </cell>
          <cell r="B68" t="str">
            <v>Bundle PONTO ADICIONAL</v>
          </cell>
          <cell r="C68">
            <v>29.9</v>
          </cell>
        </row>
        <row r="69">
          <cell r="A69" t="str">
            <v>PCS-OzTL35</v>
          </cell>
          <cell r="B69" t="str">
            <v>Oi TV Série A + 1 Estadual</v>
          </cell>
          <cell r="C69">
            <v>93.5</v>
          </cell>
        </row>
        <row r="70">
          <cell r="A70" t="str">
            <v>PCS-OzTL36</v>
          </cell>
          <cell r="B70" t="str">
            <v>Oi TV Série A + 2 Estaduais</v>
          </cell>
          <cell r="C70">
            <v>115.52</v>
          </cell>
        </row>
        <row r="71">
          <cell r="A71" t="str">
            <v>PCS-OzTL37</v>
          </cell>
          <cell r="B71" t="str">
            <v>Oi TV Série A + B + 1 Estadual</v>
          </cell>
          <cell r="C71">
            <v>115.52</v>
          </cell>
        </row>
        <row r="72">
          <cell r="A72" t="str">
            <v>PCS-OzTL38</v>
          </cell>
          <cell r="B72" t="str">
            <v>Oi TV Série B + 1 Estadual</v>
          </cell>
          <cell r="C72">
            <v>93.5</v>
          </cell>
        </row>
        <row r="73">
          <cell r="A73" t="str">
            <v>PCS-OzTL50</v>
          </cell>
          <cell r="B73" t="str">
            <v>Coleção OI</v>
          </cell>
          <cell r="C73">
            <v>0</v>
          </cell>
        </row>
        <row r="74">
          <cell r="A74" t="str">
            <v>PCS-OzTL51</v>
          </cell>
          <cell r="B74" t="str">
            <v>Fox Premium</v>
          </cell>
          <cell r="C74">
            <v>24.9</v>
          </cell>
        </row>
        <row r="75">
          <cell r="A75" t="str">
            <v>PCS-OzTL52</v>
          </cell>
          <cell r="B75" t="str">
            <v>PenVr</v>
          </cell>
          <cell r="C75">
            <v>10</v>
          </cell>
        </row>
        <row r="76">
          <cell r="A76" t="str">
            <v>PCS-OzTL53</v>
          </cell>
          <cell r="B76" t="str">
            <v>PFC Completo</v>
          </cell>
          <cell r="C76">
            <v>104.9</v>
          </cell>
        </row>
        <row r="77">
          <cell r="A77" t="str">
            <v>PCS-OzTL54</v>
          </cell>
          <cell r="B77" t="str">
            <v>PFC Básico</v>
          </cell>
          <cell r="C77">
            <v>64.900000000000006</v>
          </cell>
        </row>
        <row r="78">
          <cell r="A78" t="str">
            <v>PCS-813566</v>
          </cell>
          <cell r="B78" t="str">
            <v>300MB</v>
          </cell>
          <cell r="C78">
            <v>18.920000000000002</v>
          </cell>
        </row>
        <row r="79">
          <cell r="A79" t="str">
            <v>PCS-813564</v>
          </cell>
          <cell r="B79" t="str">
            <v>500 MB</v>
          </cell>
          <cell r="C79">
            <v>28.44</v>
          </cell>
        </row>
        <row r="80">
          <cell r="A80" t="str">
            <v>PCS-813565</v>
          </cell>
          <cell r="B80" t="str">
            <v>2GB</v>
          </cell>
          <cell r="C80">
            <v>37.950000000000003</v>
          </cell>
        </row>
        <row r="81">
          <cell r="A81" t="str">
            <v>PCS-51793o08</v>
          </cell>
          <cell r="B81" t="str">
            <v>5GB</v>
          </cell>
          <cell r="C81">
            <v>142.15</v>
          </cell>
        </row>
        <row r="82">
          <cell r="A82" t="str">
            <v>PCS-7171B</v>
          </cell>
          <cell r="B82" t="str">
            <v>3GB</v>
          </cell>
          <cell r="C82">
            <v>98.15</v>
          </cell>
        </row>
        <row r="83">
          <cell r="A83" t="str">
            <v>PCS-7171A</v>
          </cell>
          <cell r="B83" t="str">
            <v>10GB</v>
          </cell>
          <cell r="C83">
            <v>196.31</v>
          </cell>
        </row>
        <row r="84">
          <cell r="A84" t="str">
            <v>PCS-10357</v>
          </cell>
          <cell r="B84" t="str">
            <v>Oi Internet pra Celular 1GB</v>
          </cell>
          <cell r="C84">
            <v>65.680000000000007</v>
          </cell>
        </row>
        <row r="85">
          <cell r="A85" t="str">
            <v>sva</v>
          </cell>
          <cell r="B85" t="str">
            <v>Serviço Valor agregado</v>
          </cell>
          <cell r="C85">
            <v>21.43</v>
          </cell>
        </row>
        <row r="86">
          <cell r="A86" t="str">
            <v>Intragrupo</v>
          </cell>
          <cell r="B86" t="str">
            <v>Intragrupo</v>
          </cell>
          <cell r="C86">
            <v>4.37</v>
          </cell>
        </row>
        <row r="87">
          <cell r="A87" t="str">
            <v>Dependente</v>
          </cell>
          <cell r="B87" t="str">
            <v>Assinatura Dependente</v>
          </cell>
          <cell r="C87">
            <v>22.98</v>
          </cell>
        </row>
      </sheetData>
      <sheetData sheetId="10" refreshError="1">
        <row r="1">
          <cell r="A1" t="str">
            <v>CHAVE</v>
          </cell>
          <cell r="B1" t="str">
            <v>PLANO</v>
          </cell>
          <cell r="C1" t="str">
            <v>TEMPLATE</v>
          </cell>
          <cell r="D1" t="str">
            <v>DESCONTO</v>
          </cell>
          <cell r="E1" t="str">
            <v>CODIGO</v>
          </cell>
          <cell r="F1" t="str">
            <v>NOME BENEFICIO</v>
          </cell>
          <cell r="G1" t="str">
            <v>FORMULA</v>
          </cell>
        </row>
        <row r="2">
          <cell r="A2" t="str">
            <v>Oi Total Fixo + Banda Larga 10.0769Template de desconto FLAT bundle - Fixo - Varejo - Ganho Tributário Cross</v>
          </cell>
          <cell r="B2" t="str">
            <v>Oi Total Fixo + Banda Larga 1</v>
          </cell>
          <cell r="C2" t="str">
            <v>Template de desconto FLAT bundle - Fixo - Varejo - Ganho Tributário Cross</v>
          </cell>
          <cell r="D2">
            <v>7.690000000000001E-2</v>
          </cell>
          <cell r="E2" t="str">
            <v>MKT-1-9824912811</v>
          </cell>
          <cell r="F2" t="str">
            <v>0T3T_REJ17_PCS-2PFBL1_FLAT_FIXO_GT_07.69%</v>
          </cell>
          <cell r="G2">
            <v>7.69</v>
          </cell>
        </row>
        <row r="3">
          <cell r="A3" t="str">
            <v>Oi Total Fixo + Banda Larga 20.0769Template de desconto FLAT bundle - Fixo - Varejo - Ganho Tributário Cross</v>
          </cell>
          <cell r="B3" t="str">
            <v>Oi Total Fixo + Banda Larga 2</v>
          </cell>
          <cell r="C3" t="str">
            <v>Template de desconto FLAT bundle - Fixo - Varejo - Ganho Tributário Cross</v>
          </cell>
          <cell r="D3">
            <v>7.690000000000001E-2</v>
          </cell>
          <cell r="E3" t="str">
            <v>MKT-1-9824913012</v>
          </cell>
          <cell r="F3" t="str">
            <v>0T3T_REJ17_PCS-2PFBL2_FLAT_FIXO_GT_07.69%</v>
          </cell>
          <cell r="G3">
            <v>7.69</v>
          </cell>
        </row>
        <row r="4">
          <cell r="A4" t="str">
            <v>Oi Total Fixo + Banda Larga 30.0769Template de desconto FLAT bundle - Fixo - Varejo - Ganho Tributário Cross</v>
          </cell>
          <cell r="B4" t="str">
            <v>Oi Total Fixo + Banda Larga 3</v>
          </cell>
          <cell r="C4" t="str">
            <v>Template de desconto FLAT bundle - Fixo - Varejo - Ganho Tributário Cross</v>
          </cell>
          <cell r="D4">
            <v>7.690000000000001E-2</v>
          </cell>
          <cell r="E4" t="str">
            <v>MKT-1-9825502213</v>
          </cell>
          <cell r="F4" t="str">
            <v>0T3T_REJ17_PCS-2PFBL3_FLAT_FIXO_GT_07.69%</v>
          </cell>
          <cell r="G4">
            <v>7.69</v>
          </cell>
        </row>
        <row r="5">
          <cell r="A5" t="str">
            <v>Oi Total Fixo + Banda Larga 10.2088Template de desconto FLAT bundle - Fixo - Varejo - Ganho Tributário Cross</v>
          </cell>
          <cell r="B5" t="str">
            <v>Oi Total Fixo + Banda Larga 1</v>
          </cell>
          <cell r="C5" t="str">
            <v>Template de desconto FLAT bundle - Fixo - Varejo - Ganho Tributário Cross</v>
          </cell>
          <cell r="D5">
            <v>0.20879999999999999</v>
          </cell>
          <cell r="E5" t="str">
            <v>MKT-1-9825502414</v>
          </cell>
          <cell r="F5" t="str">
            <v>0T3T_REJ17_PCS-2PFBL1_FLAT_FIXO_GT_20.88%</v>
          </cell>
          <cell r="G5">
            <v>20.88</v>
          </cell>
        </row>
        <row r="6">
          <cell r="A6" t="str">
            <v>Oi Total Fixo + Banda Larga 10.1429Template de desconto FLAT bundle - Fixo - Varejo - Ganho Tributário Cross</v>
          </cell>
          <cell r="B6" t="str">
            <v>Oi Total Fixo + Banda Larga 1</v>
          </cell>
          <cell r="C6" t="str">
            <v>Template de desconto FLAT bundle - Fixo - Varejo - Ganho Tributário Cross</v>
          </cell>
          <cell r="D6">
            <v>0.1429</v>
          </cell>
          <cell r="E6" t="str">
            <v>MKT-1-9825502615</v>
          </cell>
          <cell r="F6" t="str">
            <v>0T3T_REJ17_PCS-2PFBL1_FLAT_FIXO_GT_14.29%</v>
          </cell>
          <cell r="G6">
            <v>14.29</v>
          </cell>
        </row>
        <row r="7">
          <cell r="A7" t="str">
            <v>Oi Total Fixo + Banda Larga 20.2088Template de desconto FLAT bundle - Fixo - Varejo - Ganho Tributário Cross</v>
          </cell>
          <cell r="B7" t="str">
            <v>Oi Total Fixo + Banda Larga 2</v>
          </cell>
          <cell r="C7" t="str">
            <v>Template de desconto FLAT bundle - Fixo - Varejo - Ganho Tributário Cross</v>
          </cell>
          <cell r="D7">
            <v>0.20879999999999999</v>
          </cell>
          <cell r="E7" t="str">
            <v>MKT-1-9825502816</v>
          </cell>
          <cell r="F7" t="str">
            <v>0T3T_REJ17_PCS-2PFBL2_FLAT_FIXO_GT_20.88%</v>
          </cell>
          <cell r="G7">
            <v>20.88</v>
          </cell>
        </row>
        <row r="8">
          <cell r="A8" t="str">
            <v>Oi Total Fixo + Banda Larga 20.1429Template de desconto FLAT bundle - Fixo - Varejo - Ganho Tributário Cross</v>
          </cell>
          <cell r="B8" t="str">
            <v>Oi Total Fixo + Banda Larga 2</v>
          </cell>
          <cell r="C8" t="str">
            <v>Template de desconto FLAT bundle - Fixo - Varejo - Ganho Tributário Cross</v>
          </cell>
          <cell r="D8">
            <v>0.1429</v>
          </cell>
          <cell r="E8" t="str">
            <v>MKT-1-9825503027</v>
          </cell>
          <cell r="F8" t="str">
            <v>0T3T_REJ17_PCS-2PFBL2_FLAT_FIXO_GT_14.29%</v>
          </cell>
          <cell r="G8">
            <v>14.29</v>
          </cell>
        </row>
        <row r="9">
          <cell r="A9" t="str">
            <v>Oi Total Fixo + Banda Larga 30.2088Template de desconto FLAT bundle - Fixo - Varejo - Ganho Tributário Cross</v>
          </cell>
          <cell r="B9" t="str">
            <v>Oi Total Fixo + Banda Larga 3</v>
          </cell>
          <cell r="C9" t="str">
            <v>Template de desconto FLAT bundle - Fixo - Varejo - Ganho Tributário Cross</v>
          </cell>
          <cell r="D9">
            <v>0.20879999999999999</v>
          </cell>
          <cell r="E9" t="str">
            <v>MKT-1-9825510228</v>
          </cell>
          <cell r="F9" t="str">
            <v>0T3T_REJ17_PCS-2PFBL3_FLAT_FIXO_GT_20.88%</v>
          </cell>
          <cell r="G9">
            <v>20.88</v>
          </cell>
        </row>
        <row r="10">
          <cell r="A10" t="str">
            <v>Oi Total Fixo + Banda Larga 30.1429Template de desconto FLAT bundle - Fixo - Varejo - Ganho Tributário Cross</v>
          </cell>
          <cell r="B10" t="str">
            <v>Oi Total Fixo + Banda Larga 3</v>
          </cell>
          <cell r="C10" t="str">
            <v>Template de desconto FLAT bundle - Fixo - Varejo - Ganho Tributário Cross</v>
          </cell>
          <cell r="D10">
            <v>0.1429</v>
          </cell>
          <cell r="E10" t="str">
            <v>MKT-1-9825510429</v>
          </cell>
          <cell r="F10" t="str">
            <v>0T3T_REJ17_PCS-2PFBL3_FLAT_FIXO_GT_14.29%</v>
          </cell>
          <cell r="G10">
            <v>14.29</v>
          </cell>
        </row>
        <row r="11">
          <cell r="A11" t="str">
            <v>Oi Total Fixo +  TV 10.3394Template de desconto FLAT bundle - Fixo - Varejo - Ganho Tributário Cross</v>
          </cell>
          <cell r="B11" t="str">
            <v>Plano Oi Internet Total Low</v>
          </cell>
          <cell r="C11" t="str">
            <v>Template de desconto FLAT bundle - Fixo - Varejo - Ganho Tributário Cross</v>
          </cell>
          <cell r="D11">
            <v>0.33939999999999998</v>
          </cell>
          <cell r="E11" t="str">
            <v>MKT-1-9825510630</v>
          </cell>
          <cell r="F11" t="str">
            <v>0T3T_REJ17_CFG-2Plowpi_FLAT_FIXO_GT_33.94%</v>
          </cell>
          <cell r="G11">
            <v>33.94</v>
          </cell>
        </row>
        <row r="12">
          <cell r="A12" t="str">
            <v>Oi Total Fixo +  TV 20.3394Template de desconto FLAT bundle - Fixo - Varejo - Ganho Tributário Cross</v>
          </cell>
          <cell r="B12" t="str">
            <v>Plano Oi Internet Total Medium</v>
          </cell>
          <cell r="C12" t="str">
            <v>Template de desconto FLAT bundle - Fixo - Varejo - Ganho Tributário Cross</v>
          </cell>
          <cell r="D12">
            <v>0.33939999999999998</v>
          </cell>
          <cell r="E12" t="str">
            <v>MKT-1-9825510831</v>
          </cell>
          <cell r="F12" t="str">
            <v>0T3T_REJ17_PCS-2PMepi_FLAT_FIXO_GT_33.94%</v>
          </cell>
          <cell r="G12">
            <v>33.94</v>
          </cell>
        </row>
        <row r="13">
          <cell r="A13" t="str">
            <v>Oi Total Fixo +  TV 30.3394Template de desconto FLAT bundle - Fixo - Varejo - Ganho Tributário Cross</v>
          </cell>
          <cell r="B13" t="str">
            <v>Plano Oi Internet Total High</v>
          </cell>
          <cell r="C13" t="str">
            <v>Template de desconto FLAT bundle - Fixo - Varejo - Ganho Tributário Cross</v>
          </cell>
          <cell r="D13">
            <v>0.33939999999999998</v>
          </cell>
          <cell r="E13" t="str">
            <v>MKT-1-9825511032</v>
          </cell>
          <cell r="F13" t="str">
            <v>0T3T_REJ17_PCS-2PHipi_FLAT_FIXO_GT_33.94%</v>
          </cell>
          <cell r="G13">
            <v>33.94</v>
          </cell>
        </row>
        <row r="14">
          <cell r="A14" t="str">
            <v>Oi Total Fixo +  TV 10.2735Template de desconto FLAT bundle - Fixo - Varejo - Ganho Tributário Cross</v>
          </cell>
          <cell r="B14" t="str">
            <v>Plano Oi Internet Total Low</v>
          </cell>
          <cell r="C14" t="str">
            <v>Template de desconto FLAT bundle - Fixo - Varejo - Ganho Tributário Cross</v>
          </cell>
          <cell r="D14">
            <v>0.27350000000000002</v>
          </cell>
          <cell r="E14" t="str">
            <v>MKT-1-9825556233</v>
          </cell>
          <cell r="F14" t="str">
            <v>0T3T_REJ17_CFG-2Plowpi_FLAT_FIXO_GT_27.35%</v>
          </cell>
          <cell r="G14">
            <v>27.35</v>
          </cell>
        </row>
        <row r="15">
          <cell r="A15" t="str">
            <v>Oi Total Fixo +  TV 20.2735Template de desconto FLAT bundle - Fixo - Varejo - Ganho Tributário Cross</v>
          </cell>
          <cell r="B15" t="str">
            <v>Plano Oi Internet Total Medium</v>
          </cell>
          <cell r="C15" t="str">
            <v>Template de desconto FLAT bundle - Fixo - Varejo - Ganho Tributário Cross</v>
          </cell>
          <cell r="D15">
            <v>0.27350000000000002</v>
          </cell>
          <cell r="E15" t="str">
            <v>MKT-1-9825556434</v>
          </cell>
          <cell r="F15" t="str">
            <v>0T3T_REJ17_PCS-2PMepi_FLAT_FIXO_GT_27.35%</v>
          </cell>
          <cell r="G15">
            <v>27.35</v>
          </cell>
        </row>
        <row r="16">
          <cell r="A16" t="str">
            <v>Oi Total Fixo +  TV 30.2735Template de desconto FLAT bundle - Fixo - Varejo - Ganho Tributário Cross</v>
          </cell>
          <cell r="B16" t="str">
            <v>Plano Oi Internet Total High</v>
          </cell>
          <cell r="C16" t="str">
            <v>Template de desconto FLAT bundle - Fixo - Varejo - Ganho Tributário Cross</v>
          </cell>
          <cell r="D16">
            <v>0.27350000000000002</v>
          </cell>
          <cell r="E16" t="str">
            <v>MKT-1-9825556635</v>
          </cell>
          <cell r="F16" t="str">
            <v>0T3T_REJ17_PCS-2PHipi_FLAT_FIXO_GT_27.35%</v>
          </cell>
          <cell r="G16">
            <v>27.35</v>
          </cell>
        </row>
        <row r="17">
          <cell r="A17" t="str">
            <v>Oi Total Fixo +  TV 10.143Template de desconto FLAT bundle - Fixo - Varejo - Ganho Tributário Cross</v>
          </cell>
          <cell r="B17" t="str">
            <v>Plano Oi Internet Total Low</v>
          </cell>
          <cell r="C17" t="str">
            <v>Template de desconto FLAT bundle - Fixo - Varejo - Ganho Tributário Cross</v>
          </cell>
          <cell r="D17">
            <v>0.14300000000000002</v>
          </cell>
          <cell r="E17" t="str">
            <v>MKT-1-9825593806</v>
          </cell>
          <cell r="F17" t="str">
            <v>0T3T_REJ17_CFG-2Plowpi_FLAT_FIXO_GT_14.30%</v>
          </cell>
          <cell r="G17">
            <v>14.3</v>
          </cell>
        </row>
        <row r="18">
          <cell r="A18" t="str">
            <v>Oi Total Fixo +  TV 20.143Template de desconto FLAT bundle - Fixo - Varejo - Ganho Tributário Cross</v>
          </cell>
          <cell r="B18" t="str">
            <v>Plano Oi Internet Total Medium</v>
          </cell>
          <cell r="C18" t="str">
            <v>Template de desconto FLAT bundle - Fixo - Varejo - Ganho Tributário Cross</v>
          </cell>
          <cell r="D18">
            <v>0.14300000000000002</v>
          </cell>
          <cell r="E18" t="str">
            <v>MKT-1-9825602517</v>
          </cell>
          <cell r="F18" t="str">
            <v>0T3T_REJ17_PCS-2PMepi_FLAT_FIXO_GT_14.30%</v>
          </cell>
          <cell r="G18">
            <v>14.3</v>
          </cell>
        </row>
        <row r="19">
          <cell r="A19" t="str">
            <v>Oi Total Fixo +  TV 30.143Template de desconto FLAT bundle - Fixo - Varejo - Ganho Tributário Cross</v>
          </cell>
          <cell r="B19" t="str">
            <v>Plano Oi Internet Total High</v>
          </cell>
          <cell r="C19" t="str">
            <v>Template de desconto FLAT bundle - Fixo - Varejo - Ganho Tributário Cross</v>
          </cell>
          <cell r="D19">
            <v>0.14300000000000002</v>
          </cell>
          <cell r="E19" t="str">
            <v>MKT-1-9825602738</v>
          </cell>
          <cell r="F19" t="str">
            <v>0T3T_REJ17_PCS-2PHipi_FLAT_FIXO_GT_14.30%</v>
          </cell>
          <cell r="G19">
            <v>14.3</v>
          </cell>
        </row>
        <row r="20">
          <cell r="A20" t="str">
            <v>Oi Total Fixo +  TV 10.0771Template de desconto FLAT bundle - Fixo - Varejo - Ganho Tributário Cross</v>
          </cell>
          <cell r="B20" t="str">
            <v>Plano Oi Internet Total Low</v>
          </cell>
          <cell r="C20" t="str">
            <v>Template de desconto FLAT bundle - Fixo - Varejo - Ganho Tributário Cross</v>
          </cell>
          <cell r="D20">
            <v>7.7100000000000002E-2</v>
          </cell>
          <cell r="E20" t="str">
            <v>MKT-1-9825602939</v>
          </cell>
          <cell r="F20" t="str">
            <v>0T3T_REJ17_CFG-2Plowpi_FLAT_FIXO_GT_07.71%</v>
          </cell>
          <cell r="G20">
            <v>7.71</v>
          </cell>
        </row>
        <row r="21">
          <cell r="A21" t="str">
            <v>Oi Total Fixo +  TV 20.0771Template de desconto FLAT bundle - Fixo - Varejo - Ganho Tributário Cross</v>
          </cell>
          <cell r="B21" t="str">
            <v>Plano Oi Internet Total Medium</v>
          </cell>
          <cell r="C21" t="str">
            <v>Template de desconto FLAT bundle - Fixo - Varejo - Ganho Tributário Cross</v>
          </cell>
          <cell r="D21">
            <v>7.7100000000000002E-2</v>
          </cell>
          <cell r="E21" t="str">
            <v>MKT-1-9825620140</v>
          </cell>
          <cell r="F21" t="str">
            <v>0T3T_REJ17_PCS-2PMepi_FLAT_FIXO_GT_07.71%</v>
          </cell>
          <cell r="G21">
            <v>7.71</v>
          </cell>
        </row>
        <row r="22">
          <cell r="A22" t="str">
            <v>Oi Total Fixo +  TV 30.0771Template de desconto FLAT bundle - Fixo - Varejo - Ganho Tributário Cross</v>
          </cell>
          <cell r="B22" t="str">
            <v>Plano Oi Internet Total High</v>
          </cell>
          <cell r="C22" t="str">
            <v>Template de desconto FLAT bundle - Fixo - Varejo - Ganho Tributário Cross</v>
          </cell>
          <cell r="D22">
            <v>7.7100000000000002E-2</v>
          </cell>
          <cell r="E22" t="str">
            <v>MKT-1-9825620341</v>
          </cell>
          <cell r="F22" t="str">
            <v>0T3T_REJ17_PCS-2PHipi_FLAT_FIXO_GT_07.71%</v>
          </cell>
          <cell r="G22">
            <v>7.71</v>
          </cell>
        </row>
        <row r="23">
          <cell r="A23" t="str">
            <v>Oi Total Fixo + Pós 50 + Banda Larga0.3393Template de desconto FLAT bundle - Fixo - Varejo - Ganho Tributário Cross</v>
          </cell>
          <cell r="B23" t="str">
            <v>Plano Oi Completo Xsmall</v>
          </cell>
          <cell r="C23" t="str">
            <v>Template de desconto FLAT bundle - Fixo - Varejo - Ganho Tributário Cross</v>
          </cell>
          <cell r="D23">
            <v>0.33929999999999999</v>
          </cell>
          <cell r="E23" t="str">
            <v>MKT-1-9825620542</v>
          </cell>
          <cell r="F23" t="str">
            <v>0T3T_REJ17_PCS-4P2pi_FLAT_FIXO_GT_33.93%</v>
          </cell>
          <cell r="G23">
            <v>33.93</v>
          </cell>
        </row>
        <row r="24">
          <cell r="A24" t="str">
            <v>Oi Total Fixo + Pós Conectado 500 + Banda Larga0.3393Template de desconto FLAT bundle - Fixo - Varejo - Ganho Tributário Cross</v>
          </cell>
          <cell r="B24" t="str">
            <v>Plano Oi Completo 500</v>
          </cell>
          <cell r="C24" t="str">
            <v>Template de desconto FLAT bundle - Fixo - Varejo - Ganho Tributário Cross</v>
          </cell>
          <cell r="D24">
            <v>0.33929999999999999</v>
          </cell>
          <cell r="E24" t="str">
            <v>MKT-1-9825620743</v>
          </cell>
          <cell r="F24" t="str">
            <v>0T3T_REJ17_PCS-4P8pi_FLAT_FIXO_GT_33.93%</v>
          </cell>
          <cell r="G24">
            <v>33.93</v>
          </cell>
        </row>
        <row r="25">
          <cell r="A25" t="str">
            <v>Oi Total Fixo + Pós 100 + Banda Larga0.3393Template de desconto FLAT bundle - Fixo - Varejo - Ganho Tributário Cross</v>
          </cell>
          <cell r="B25" t="str">
            <v>Plano Oi Completo Small</v>
          </cell>
          <cell r="C25" t="str">
            <v>Template de desconto FLAT bundle - Fixo - Varejo - Ganho Tributário Cross</v>
          </cell>
          <cell r="D25">
            <v>0.33929999999999999</v>
          </cell>
          <cell r="E25" t="str">
            <v>MKT-1-9825620944</v>
          </cell>
          <cell r="F25" t="str">
            <v>0T3T_REJ17_PCS-4P3pi_FLAT_FIXO_GT_33.93%</v>
          </cell>
          <cell r="G25">
            <v>33.93</v>
          </cell>
        </row>
        <row r="26">
          <cell r="A26" t="str">
            <v>Oi Total Fixo + Pós Conectado 1.000 + Banda Larga0.3393Template de desconto FLAT bundle - Fixo - Varejo - Ganho Tributário Cross</v>
          </cell>
          <cell r="B26" t="str">
            <v>Plano Oi Completo 1.000</v>
          </cell>
          <cell r="C26" t="str">
            <v>Template de desconto FLAT bundle - Fixo - Varejo - Ganho Tributário Cross</v>
          </cell>
          <cell r="D26">
            <v>0.33929999999999999</v>
          </cell>
          <cell r="E26" t="str">
            <v>MKT-1-9825638145</v>
          </cell>
          <cell r="F26" t="str">
            <v>0T3T_REJ17_PCS-4P10pi_FLAT_FIXO_GT_33.93%</v>
          </cell>
          <cell r="G26">
            <v>33.93</v>
          </cell>
        </row>
        <row r="27">
          <cell r="A27" t="str">
            <v>Oi Total Fixo + Pós Conectado Mais + Banda Larga0.3393Template de desconto FLAT bundle - Fixo - Varejo - Ganho Tributário Cross</v>
          </cell>
          <cell r="B27" t="str">
            <v>Plano Oi Completo Mais</v>
          </cell>
          <cell r="C27" t="str">
            <v>Template de desconto FLAT bundle - Fixo - Varejo - Ganho Tributário Cross</v>
          </cell>
          <cell r="D27">
            <v>0.33929999999999999</v>
          </cell>
          <cell r="E27" t="str">
            <v>MKT-1-9825638346</v>
          </cell>
          <cell r="F27" t="str">
            <v>0T3T_REJ17_PCS-4P9pi_FLAT_FIXO_GT_33.93%</v>
          </cell>
          <cell r="G27">
            <v>33.93</v>
          </cell>
        </row>
        <row r="28">
          <cell r="A28" t="str">
            <v>Oi Total Fixo + Pós 50 + Banda Larga0.1429Template de desconto FLAT bundle - Fixo - Varejo - Ganho Tributário Cross</v>
          </cell>
          <cell r="B28" t="str">
            <v>Plano Oi Completo Xsmall</v>
          </cell>
          <cell r="C28" t="str">
            <v>Template de desconto FLAT bundle - Fixo - Varejo - Ganho Tributário Cross</v>
          </cell>
          <cell r="D28">
            <v>0.1429</v>
          </cell>
          <cell r="E28" t="str">
            <v>MKT-1-9825638547</v>
          </cell>
          <cell r="F28" t="str">
            <v>0T3T_REJ17_PCS-4P2pi_FLAT_FIXO_GT_14.29%</v>
          </cell>
          <cell r="G28">
            <v>14.29</v>
          </cell>
        </row>
        <row r="29">
          <cell r="A29" t="str">
            <v>Oi Total Fixo + Pós Conectado 500 + Banda Larga0.1429Template de desconto FLAT bundle - Fixo - Varejo - Ganho Tributário Cross</v>
          </cell>
          <cell r="B29" t="str">
            <v>Plano Oi Completo 500</v>
          </cell>
          <cell r="C29" t="str">
            <v>Template de desconto FLAT bundle - Fixo - Varejo - Ganho Tributário Cross</v>
          </cell>
          <cell r="D29">
            <v>0.1429</v>
          </cell>
          <cell r="E29" t="str">
            <v>MKT-1-9825638748</v>
          </cell>
          <cell r="F29" t="str">
            <v>0T3T_REJ17_PCS-4P8pi_FLAT_FIXO_GT_14.29%</v>
          </cell>
          <cell r="G29">
            <v>14.29</v>
          </cell>
        </row>
        <row r="30">
          <cell r="A30" t="str">
            <v>Oi Total Fixo + Pós 100 + Banda Larga0.1429Template de desconto FLAT bundle - Fixo - Varejo - Ganho Tributário Cross</v>
          </cell>
          <cell r="B30" t="str">
            <v>Plano Oi Completo Small</v>
          </cell>
          <cell r="C30" t="str">
            <v>Template de desconto FLAT bundle - Fixo - Varejo - Ganho Tributário Cross</v>
          </cell>
          <cell r="D30">
            <v>0.1429</v>
          </cell>
          <cell r="E30" t="str">
            <v>MKT-1-9825638949</v>
          </cell>
          <cell r="F30" t="str">
            <v>0T3T_REJ17_PCS-4P3pi_FLAT_FIXO_GT_14.29%</v>
          </cell>
          <cell r="G30">
            <v>14.29</v>
          </cell>
        </row>
        <row r="31">
          <cell r="A31" t="str">
            <v>Oi Total Fixo + Pós Conectado 1.000 + Banda Larga0.1429Template de desconto FLAT bundle - Fixo - Varejo - Ganho Tributário Cross</v>
          </cell>
          <cell r="B31" t="str">
            <v>Plano Oi Completo 1.000</v>
          </cell>
          <cell r="C31" t="str">
            <v>Template de desconto FLAT bundle - Fixo - Varejo - Ganho Tributário Cross</v>
          </cell>
          <cell r="D31">
            <v>0.1429</v>
          </cell>
          <cell r="E31" t="str">
            <v>MKT-1-9825655150</v>
          </cell>
          <cell r="F31" t="str">
            <v>0T3T_REJ17_PCS-4P10pi_FLAT_FIXO_GT_14.29%</v>
          </cell>
          <cell r="G31">
            <v>14.29</v>
          </cell>
        </row>
        <row r="32">
          <cell r="A32" t="str">
            <v>Oi Total Fixo + Pós Conectado Mais + Banda Larga0.1429Template de desconto FLAT bundle - Fixo - Varejo - Ganho Tributário Cross</v>
          </cell>
          <cell r="B32" t="str">
            <v>Plano Oi Completo Mais</v>
          </cell>
          <cell r="C32" t="str">
            <v>Template de desconto FLAT bundle - Fixo - Varejo - Ganho Tributário Cross</v>
          </cell>
          <cell r="D32">
            <v>0.1429</v>
          </cell>
          <cell r="E32" t="str">
            <v>MKT-1-9825655351</v>
          </cell>
          <cell r="F32" t="str">
            <v>0T3T_REJ17_PCS-4P9pi_FLAT_FIXO_GT_14.29%</v>
          </cell>
          <cell r="G32">
            <v>14.29</v>
          </cell>
        </row>
        <row r="33">
          <cell r="A33" t="str">
            <v>Oi Total Fixo + Banda Larga 10.3406Template de desconto FLAT bundle - Fixo - Varejo - Ganho Tributário Cross</v>
          </cell>
          <cell r="B33" t="str">
            <v>Oi Total Fixo + Banda Larga 1</v>
          </cell>
          <cell r="C33" t="str">
            <v>Template de desconto FLAT bundle - Fixo - Varejo - Ganho Tributário Cross</v>
          </cell>
          <cell r="D33">
            <v>0.34060000000000001</v>
          </cell>
          <cell r="E33" t="str">
            <v>MKT-1-9825655552</v>
          </cell>
          <cell r="F33" t="str">
            <v>0T3T_REJ17_PCS-2PFBL1_FLAT_FIXO_GT_34.06%</v>
          </cell>
          <cell r="G33">
            <v>34.06</v>
          </cell>
        </row>
        <row r="34">
          <cell r="A34" t="str">
            <v>Oi Total Fixo + Banda Larga 10.2747Template de desconto FLAT bundle - Fixo - Varejo - Ganho Tributário Cross</v>
          </cell>
          <cell r="B34" t="str">
            <v>Oi Total Fixo + Banda Larga 1</v>
          </cell>
          <cell r="C34" t="str">
            <v>Template de desconto FLAT bundle - Fixo - Varejo - Ganho Tributário Cross</v>
          </cell>
          <cell r="D34">
            <v>0.2747</v>
          </cell>
          <cell r="E34" t="str">
            <v>MKT-1-9825655753</v>
          </cell>
          <cell r="F34" t="str">
            <v>0T3T_REJ17_PCS-2PFBL1_FLAT_FIXO_GT_27.47%</v>
          </cell>
          <cell r="G34">
            <v>27.47</v>
          </cell>
        </row>
        <row r="35">
          <cell r="A35" t="str">
            <v>Oi Total Fixo + Banda Larga 20.3406Template de desconto FLAT bundle - Fixo - Varejo - Ganho Tributário Cross</v>
          </cell>
          <cell r="B35" t="str">
            <v>Oi Total Fixo + Banda Larga 2</v>
          </cell>
          <cell r="C35" t="str">
            <v>Template de desconto FLAT bundle - Fixo - Varejo - Ganho Tributário Cross</v>
          </cell>
          <cell r="D35">
            <v>0.34060000000000001</v>
          </cell>
          <cell r="E35" t="str">
            <v>MKT-1-9825655954</v>
          </cell>
          <cell r="F35" t="str">
            <v>0T3T_REJ17_PCS-2PFBL2_FLAT_FIXO_GT_34.06%</v>
          </cell>
          <cell r="G35">
            <v>34.06</v>
          </cell>
        </row>
        <row r="36">
          <cell r="A36" t="str">
            <v>Oi Total Fixo + Banda Larga 20.2747Template de desconto FLAT bundle - Fixo - Varejo - Ganho Tributário Cross</v>
          </cell>
          <cell r="B36" t="str">
            <v>Oi Total Fixo + Banda Larga 2</v>
          </cell>
          <cell r="C36" t="str">
            <v>Template de desconto FLAT bundle - Fixo - Varejo - Ganho Tributário Cross</v>
          </cell>
          <cell r="D36">
            <v>0.2747</v>
          </cell>
          <cell r="E36" t="str">
            <v>MKT-1-9825666155</v>
          </cell>
          <cell r="F36" t="str">
            <v>0T3T_REJ17_PCS-2PFBL2_FLAT_FIXO_GT_27.47%</v>
          </cell>
          <cell r="G36">
            <v>27.47</v>
          </cell>
        </row>
        <row r="37">
          <cell r="A37" t="str">
            <v>Oi Total Fixo + Banda Larga 30.3406Template de desconto FLAT bundle - Fixo - Varejo - Ganho Tributário Cross</v>
          </cell>
          <cell r="B37" t="str">
            <v>Oi Total Fixo + Banda Larga 3</v>
          </cell>
          <cell r="C37" t="str">
            <v>Template de desconto FLAT bundle - Fixo - Varejo - Ganho Tributário Cross</v>
          </cell>
          <cell r="D37">
            <v>0.34060000000000001</v>
          </cell>
          <cell r="E37" t="str">
            <v>MKT-1-9825666356</v>
          </cell>
          <cell r="F37" t="str">
            <v>0T3T_REJ17_PCS-2PFBL3_FLAT_FIXO_GT_34.06%</v>
          </cell>
          <cell r="G37">
            <v>34.06</v>
          </cell>
        </row>
        <row r="38">
          <cell r="A38" t="str">
            <v>Oi Total Fixo + Banda Larga 30.2747Template de desconto FLAT bundle - Fixo - Varejo - Ganho Tributário Cross</v>
          </cell>
          <cell r="B38" t="str">
            <v>Oi Total Fixo + Banda Larga 3</v>
          </cell>
          <cell r="C38" t="str">
            <v>Template de desconto FLAT bundle - Fixo - Varejo - Ganho Tributário Cross</v>
          </cell>
          <cell r="D38">
            <v>0.2747</v>
          </cell>
          <cell r="E38" t="str">
            <v>MKT-1-9825666557</v>
          </cell>
          <cell r="F38" t="str">
            <v>0T3T_REJ17_PCS-2PFBL3_FLAT_FIXO_GT_27.47%</v>
          </cell>
          <cell r="G38">
            <v>27.47</v>
          </cell>
        </row>
        <row r="39">
          <cell r="A39" t="str">
            <v>Oi Total Fixo + Banda Larga 10.4725Template de desconto FLAT bundle - Fixo - Varejo - Ganho Tributário Cross</v>
          </cell>
          <cell r="B39" t="str">
            <v>Oi Total Fixo + Banda Larga 1</v>
          </cell>
          <cell r="C39" t="str">
            <v>Template de desconto FLAT bundle - Fixo - Varejo - Ganho Tributário Cross</v>
          </cell>
          <cell r="D39">
            <v>0.47249999999999998</v>
          </cell>
          <cell r="E39" t="str">
            <v>MKT-1-9825666758</v>
          </cell>
          <cell r="F39" t="str">
            <v>0T3T_REJ17_PCS-2PFBL1_FLAT_FIXO_GT_47.25%</v>
          </cell>
          <cell r="G39">
            <v>47.25</v>
          </cell>
        </row>
        <row r="40">
          <cell r="A40" t="str">
            <v>Oi Total Fixo + Banda Larga 10.4066Template de desconto FLAT bundle - Fixo - Varejo - Ganho Tributário Cross</v>
          </cell>
          <cell r="B40" t="str">
            <v>Oi Total Fixo + Banda Larga 1</v>
          </cell>
          <cell r="C40" t="str">
            <v>Template de desconto FLAT bundle - Fixo - Varejo - Ganho Tributário Cross</v>
          </cell>
          <cell r="D40">
            <v>0.40659999999999996</v>
          </cell>
          <cell r="E40" t="str">
            <v>MKT-1-9825666959</v>
          </cell>
          <cell r="F40" t="str">
            <v>0T3T_REJ17_PCS-2PFBL1_FLAT_FIXO_GT_40.66%</v>
          </cell>
          <cell r="G40">
            <v>40.659999999999997</v>
          </cell>
        </row>
        <row r="41">
          <cell r="A41" t="str">
            <v>Oi Total Fixo + Banda Larga 20.4725Template de desconto FLAT bundle - Fixo - Varejo - Ganho Tributário Cross</v>
          </cell>
          <cell r="B41" t="str">
            <v>Oi Total Fixo + Banda Larga 2</v>
          </cell>
          <cell r="C41" t="str">
            <v>Template de desconto FLAT bundle - Fixo - Varejo - Ganho Tributário Cross</v>
          </cell>
          <cell r="D41">
            <v>0.47249999999999998</v>
          </cell>
          <cell r="E41" t="str">
            <v>MKT-1-9825684160</v>
          </cell>
          <cell r="F41" t="str">
            <v>0T3T_REJ17_PCS-2PFBL2_FLAT_FIXO_GT_47.25%</v>
          </cell>
          <cell r="G41">
            <v>47.25</v>
          </cell>
        </row>
        <row r="42">
          <cell r="A42" t="str">
            <v>Oi Total Fixo + Banda Larga 20.4066Template de desconto FLAT bundle - Fixo - Varejo - Ganho Tributário Cross</v>
          </cell>
          <cell r="B42" t="str">
            <v>Oi Total Fixo + Banda Larga 2</v>
          </cell>
          <cell r="C42" t="str">
            <v>Template de desconto FLAT bundle - Fixo - Varejo - Ganho Tributário Cross</v>
          </cell>
          <cell r="D42">
            <v>0.40659999999999996</v>
          </cell>
          <cell r="E42" t="str">
            <v>MKT-1-9825684361</v>
          </cell>
          <cell r="F42" t="str">
            <v>0T3T_REJ17_PCS-2PFBL2_FLAT_FIXO_GT_40.66%</v>
          </cell>
          <cell r="G42">
            <v>40.659999999999997</v>
          </cell>
        </row>
        <row r="43">
          <cell r="A43" t="str">
            <v>Oi Total Fixo + Banda Larga 30.4725Template de desconto FLAT bundle - Fixo - Varejo - Ganho Tributário Cross</v>
          </cell>
          <cell r="B43" t="str">
            <v>Oi Total Fixo + Banda Larga 3</v>
          </cell>
          <cell r="C43" t="str">
            <v>Template de desconto FLAT bundle - Fixo - Varejo - Ganho Tributário Cross</v>
          </cell>
          <cell r="D43">
            <v>0.47249999999999998</v>
          </cell>
          <cell r="E43" t="str">
            <v>MKT-1-9825684562</v>
          </cell>
          <cell r="F43" t="str">
            <v>0T3T_REJ17_PCS-2PFBL3_FLAT_FIXO_GT_47.25%</v>
          </cell>
          <cell r="G43">
            <v>47.25</v>
          </cell>
        </row>
        <row r="44">
          <cell r="A44" t="str">
            <v>Oi Total Fixo + Banda Larga 30.4066Template de desconto FLAT bundle - Fixo - Varejo - Ganho Tributário Cross</v>
          </cell>
          <cell r="B44" t="str">
            <v>Oi Total Fixo + Banda Larga 3</v>
          </cell>
          <cell r="C44" t="str">
            <v>Template de desconto FLAT bundle - Fixo - Varejo - Ganho Tributário Cross</v>
          </cell>
          <cell r="D44">
            <v>0.40659999999999996</v>
          </cell>
          <cell r="E44" t="str">
            <v>MKT-1-9825684803</v>
          </cell>
          <cell r="F44" t="str">
            <v>0T3T_REJ17_PCS-2PFBL3_FLAT_FIXO_GT_40.66%</v>
          </cell>
          <cell r="G44">
            <v>40.659999999999997</v>
          </cell>
        </row>
        <row r="45">
          <cell r="A45" t="str">
            <v>Oi Total Fixo + Banda Larga + TV 10.3393Template de desconto FLAT bundle - Fixo - Varejo - Ganho Tributário Cross</v>
          </cell>
          <cell r="B45" t="str">
            <v>Plano Oi Convergente Low</v>
          </cell>
          <cell r="C45" t="str">
            <v>Template de desconto FLAT bundle - Fixo - Varejo - Ganho Tributário Cross</v>
          </cell>
          <cell r="D45">
            <v>0.33929999999999999</v>
          </cell>
          <cell r="E45" t="str">
            <v>MKT-1-9825718484</v>
          </cell>
          <cell r="F45" t="str">
            <v>0T3T_REJ17_PCS-3PLowpi_FLAT_FIXO_GT_33.93%</v>
          </cell>
          <cell r="G45">
            <v>33.93</v>
          </cell>
        </row>
        <row r="46">
          <cell r="A46" t="str">
            <v>Oi Total Fixo + Banda Larga + TV 20.3393Template de desconto FLAT bundle - Fixo - Varejo - Ganho Tributário Cross</v>
          </cell>
          <cell r="B46" t="str">
            <v>Plano Oi Convergente Medium</v>
          </cell>
          <cell r="C46" t="str">
            <v>Template de desconto FLAT bundle - Fixo - Varejo - Ganho Tributário Cross</v>
          </cell>
          <cell r="D46">
            <v>0.33929999999999999</v>
          </cell>
          <cell r="E46" t="str">
            <v>MKT-1-9825718835</v>
          </cell>
          <cell r="F46" t="str">
            <v>0T3T_REJ17_PCS-3PMepi_FLAT_FIXO_GT_33.93%</v>
          </cell>
          <cell r="G46">
            <v>33.93</v>
          </cell>
        </row>
        <row r="47">
          <cell r="A47" t="str">
            <v>Oi Total Fixo + Banda Larga + TV 30.3393Template de desconto FLAT bundle - Fixo - Varejo - Ganho Tributário Cross</v>
          </cell>
          <cell r="B47" t="str">
            <v>Plano Oi Convergente High</v>
          </cell>
          <cell r="C47" t="str">
            <v>Template de desconto FLAT bundle - Fixo - Varejo - Ganho Tributário Cross</v>
          </cell>
          <cell r="D47">
            <v>0.33929999999999999</v>
          </cell>
          <cell r="E47" t="str">
            <v>MKT-1-9825728196</v>
          </cell>
          <cell r="F47" t="str">
            <v>0T3T_REJ17_PCS-3PHipi_FLAT_FIXO_GT_33.93%</v>
          </cell>
          <cell r="G47">
            <v>33.93</v>
          </cell>
        </row>
        <row r="48">
          <cell r="A48" t="str">
            <v>Oi Total Fixo + Banda Larga + TV 10.2734Template de desconto FLAT bundle - Fixo - Varejo - Ganho Tributário Cross</v>
          </cell>
          <cell r="B48" t="str">
            <v>Plano Oi Convergente Low</v>
          </cell>
          <cell r="C48" t="str">
            <v>Template de desconto FLAT bundle - Fixo - Varejo - Ganho Tributário Cross</v>
          </cell>
          <cell r="D48">
            <v>0.27339999999999998</v>
          </cell>
          <cell r="E48" t="str">
            <v>MKT-1-9825728397</v>
          </cell>
          <cell r="F48" t="str">
            <v>0T3T_REJ17_PCS-3PLowpi_FLAT_FIXO_GT_27.34%</v>
          </cell>
          <cell r="G48">
            <v>27.34</v>
          </cell>
        </row>
        <row r="49">
          <cell r="A49" t="str">
            <v>Oi Total Fixo + Banda Larga + TV 20.2734Template de desconto FLAT bundle - Fixo - Varejo - Ganho Tributário Cross</v>
          </cell>
          <cell r="B49" t="str">
            <v>Plano Oi Convergente Medium</v>
          </cell>
          <cell r="C49" t="str">
            <v>Template de desconto FLAT bundle - Fixo - Varejo - Ganho Tributário Cross</v>
          </cell>
          <cell r="D49">
            <v>0.27339999999999998</v>
          </cell>
          <cell r="E49" t="str">
            <v>MKT-1-9825728598</v>
          </cell>
          <cell r="F49" t="str">
            <v>0T3T_REJ17_PCS-3PMepi_FLAT_FIXO_GT_27.34%</v>
          </cell>
          <cell r="G49">
            <v>27.34</v>
          </cell>
        </row>
        <row r="50">
          <cell r="A50" t="str">
            <v>Oi Total Fixo + Banda Larga + TV 30.2734Template de desconto FLAT bundle - Fixo - Varejo - Ganho Tributário Cross</v>
          </cell>
          <cell r="B50" t="str">
            <v>Plano Oi Convergente High</v>
          </cell>
          <cell r="C50" t="str">
            <v>Template de desconto FLAT bundle - Fixo - Varejo - Ganho Tributário Cross</v>
          </cell>
          <cell r="D50">
            <v>0.27339999999999998</v>
          </cell>
          <cell r="E50" t="str">
            <v>MKT-1-9825728869</v>
          </cell>
          <cell r="F50" t="str">
            <v>0T3T_REJ17_PCS-3PHipi_FLAT_FIXO_GT_27.34%</v>
          </cell>
          <cell r="G50">
            <v>27.34</v>
          </cell>
        </row>
        <row r="51">
          <cell r="A51" t="str">
            <v>Oi Total Fixo + Banda Larga + TV 10.1429Template de desconto FLAT bundle - Fixo - Varejo - Ganho Tributário Cross</v>
          </cell>
          <cell r="B51" t="str">
            <v>Plano Oi Convergente Low</v>
          </cell>
          <cell r="C51" t="str">
            <v>Template de desconto FLAT bundle - Fixo - Varejo - Ganho Tributário Cross</v>
          </cell>
          <cell r="D51">
            <v>0.1429</v>
          </cell>
          <cell r="E51" t="str">
            <v>MKT-1-9825765440</v>
          </cell>
          <cell r="F51" t="str">
            <v>0T3T_REJ17_PCS-3PLowpi_FLAT_FIXO_GT_14.29%</v>
          </cell>
          <cell r="G51">
            <v>14.29</v>
          </cell>
        </row>
        <row r="52">
          <cell r="A52" t="str">
            <v>Oi Total Fixo + Banda Larga + TV 20.1429Template de desconto FLAT bundle - Fixo - Varejo - Ganho Tributário Cross</v>
          </cell>
          <cell r="B52" t="str">
            <v>Plano Oi Convergente Medium</v>
          </cell>
          <cell r="C52" t="str">
            <v>Template de desconto FLAT bundle - Fixo - Varejo - Ganho Tributário Cross</v>
          </cell>
          <cell r="D52">
            <v>0.1429</v>
          </cell>
          <cell r="E52" t="str">
            <v>MKT-1-9825765881</v>
          </cell>
          <cell r="F52" t="str">
            <v>0T3T_REJ17_PCS-3PMepi_FLAT_FIXO_GT_14.29%</v>
          </cell>
          <cell r="G52">
            <v>14.29</v>
          </cell>
        </row>
        <row r="53">
          <cell r="A53" t="str">
            <v>Oi Total Fixo + Banda Larga + TV 30.1429Template de desconto FLAT bundle - Fixo - Varejo - Ganho Tributário Cross</v>
          </cell>
          <cell r="B53" t="str">
            <v>Plano Oi Convergente High</v>
          </cell>
          <cell r="C53" t="str">
            <v>Template de desconto FLAT bundle - Fixo - Varejo - Ganho Tributário Cross</v>
          </cell>
          <cell r="D53">
            <v>0.1429</v>
          </cell>
          <cell r="E53" t="str">
            <v>MKT-1-9825766082</v>
          </cell>
          <cell r="F53" t="str">
            <v>0T3T_REJ17_PCS-3PHipi_FLAT_FIXO_GT_14.29%</v>
          </cell>
          <cell r="G53">
            <v>14.29</v>
          </cell>
        </row>
        <row r="54">
          <cell r="A54" t="str">
            <v>Oi Total Fixo + Banda Larga + TV 10.0771Template de desconto FLAT bundle - Fixo - Varejo - Ganho Tributário Cross</v>
          </cell>
          <cell r="B54" t="str">
            <v>Plano Oi Convergente Low</v>
          </cell>
          <cell r="C54" t="str">
            <v>Template de desconto FLAT bundle - Fixo - Varejo - Ganho Tributário Cross</v>
          </cell>
          <cell r="D54">
            <v>7.7100000000000002E-2</v>
          </cell>
          <cell r="E54" t="str">
            <v>MKT-1-9825771383</v>
          </cell>
          <cell r="F54" t="str">
            <v>0T3T_REJ17_PCS-3PLowpi_FLAT_FIXO_GT_07.71%</v>
          </cell>
          <cell r="G54">
            <v>7.71</v>
          </cell>
        </row>
        <row r="55">
          <cell r="A55" t="str">
            <v>Oi Total Fixo + Banda Larga + TV 20.0771Template de desconto FLAT bundle - Fixo - Varejo - Ganho Tributário Cross</v>
          </cell>
          <cell r="B55" t="str">
            <v>Plano Oi Convergente Medium</v>
          </cell>
          <cell r="C55" t="str">
            <v>Template de desconto FLAT bundle - Fixo - Varejo - Ganho Tributário Cross</v>
          </cell>
          <cell r="D55">
            <v>7.7100000000000002E-2</v>
          </cell>
          <cell r="E55" t="str">
            <v>MKT-1-9825771744</v>
          </cell>
          <cell r="F55" t="str">
            <v>0T3T_REJ17_PCS-3PMepi_FLAT_FIXO_GT_07.71%</v>
          </cell>
          <cell r="G55">
            <v>7.71</v>
          </cell>
        </row>
        <row r="56">
          <cell r="A56" t="str">
            <v>Oi Total Fixo + Banda Larga + TV 30.0771Template de desconto FLAT bundle - Fixo - Varejo - Ganho Tributário Cross</v>
          </cell>
          <cell r="B56" t="str">
            <v>Plano Oi Convergente High</v>
          </cell>
          <cell r="C56" t="str">
            <v>Template de desconto FLAT bundle - Fixo - Varejo - Ganho Tributário Cross</v>
          </cell>
          <cell r="D56">
            <v>7.7100000000000002E-2</v>
          </cell>
          <cell r="E56" t="str">
            <v>MKT-1-9825772095</v>
          </cell>
          <cell r="F56" t="str">
            <v>0T3T_REJ17_PCS-3PHipi_FLAT_FIXO_GT_07.71%</v>
          </cell>
          <cell r="G56">
            <v>7.71</v>
          </cell>
        </row>
        <row r="57">
          <cell r="A57" t="str">
            <v>Oi Total Fixo +  TV 10.2089Template de desconto FLAT bundle - Fixo - Varejo - Ganho Tributário Cross</v>
          </cell>
          <cell r="B57" t="str">
            <v>Plano Oi Internet Total Low</v>
          </cell>
          <cell r="C57" t="str">
            <v>Template de desconto FLAT bundle - Fixo - Varejo - Ganho Tributário Cross</v>
          </cell>
          <cell r="D57">
            <v>0.2089</v>
          </cell>
          <cell r="E57" t="str">
            <v>MKT-1-9825781376</v>
          </cell>
          <cell r="F57" t="str">
            <v>0T3T_REJ17_CFG-2Plowpi_FLAT_FIXO_GT_20.89%</v>
          </cell>
          <cell r="G57">
            <v>20.89</v>
          </cell>
        </row>
        <row r="58">
          <cell r="A58" t="str">
            <v>Oi Total Fixo +  TV 20.2089Template de desconto FLAT bundle - Fixo - Varejo - Ganho Tributário Cross</v>
          </cell>
          <cell r="B58" t="str">
            <v>Plano Oi Internet Total Medium</v>
          </cell>
          <cell r="C58" t="str">
            <v>Template de desconto FLAT bundle - Fixo - Varejo - Ganho Tributário Cross</v>
          </cell>
          <cell r="D58">
            <v>0.2089</v>
          </cell>
          <cell r="E58" t="str">
            <v>MKT-1-9825781597</v>
          </cell>
          <cell r="F58" t="str">
            <v>0T3T_REJ17_PCS-2PMepi_FLAT_FIXO_GT_20.89%</v>
          </cell>
          <cell r="G58">
            <v>20.89</v>
          </cell>
        </row>
        <row r="59">
          <cell r="A59" t="str">
            <v>Oi Total Fixo +  TV 30.2089Template de desconto FLAT bundle - Fixo - Varejo - Ganho Tributário Cross</v>
          </cell>
          <cell r="B59" t="str">
            <v>Plano Oi Internet Total High</v>
          </cell>
          <cell r="C59" t="str">
            <v>Template de desconto FLAT bundle - Fixo - Varejo - Ganho Tributário Cross</v>
          </cell>
          <cell r="D59">
            <v>0.2089</v>
          </cell>
          <cell r="E59" t="str">
            <v>MKT-1-9825781798</v>
          </cell>
          <cell r="F59" t="str">
            <v>0T3T_REJ17_PCS-2PHipi_FLAT_FIXO_GT_20.89%</v>
          </cell>
          <cell r="G59">
            <v>20.89</v>
          </cell>
        </row>
        <row r="60">
          <cell r="A60" t="str">
            <v>Oi Total Fixo +  TV 20.4067Template de desconto FLAT bundle - Fixo - Varejo - Ganho Tributário Cross</v>
          </cell>
          <cell r="B60" t="str">
            <v>Plano Oi Internet Total Medium</v>
          </cell>
          <cell r="C60" t="str">
            <v>Template de desconto FLAT bundle - Fixo - Varejo - Ganho Tributário Cross</v>
          </cell>
          <cell r="D60">
            <v>0.40670000000000001</v>
          </cell>
          <cell r="E60" t="str">
            <v>MKT-1-9825781999</v>
          </cell>
          <cell r="F60" t="str">
            <v>0T3T_REJ17_PCS-2PMepi_FLAT_FIXO_GT_40.67%</v>
          </cell>
          <cell r="G60">
            <v>40.67</v>
          </cell>
        </row>
        <row r="61">
          <cell r="A61" t="str">
            <v>Oi Total Fixo +  TV 30.4067Template de desconto FLAT bundle - Fixo - Varejo - Ganho Tributário Cross</v>
          </cell>
          <cell r="B61" t="str">
            <v>Plano Oi Internet Total High</v>
          </cell>
          <cell r="C61" t="str">
            <v>Template de desconto FLAT bundle - Fixo - Varejo - Ganho Tributário Cross</v>
          </cell>
          <cell r="D61">
            <v>0.40670000000000001</v>
          </cell>
          <cell r="E61" t="str">
            <v>MKT-1-9825789200</v>
          </cell>
          <cell r="F61" t="str">
            <v>0T3T_REJ17_PCS-2PHipi_FLAT_FIXO_GT_40.67%</v>
          </cell>
          <cell r="G61">
            <v>40.67</v>
          </cell>
        </row>
        <row r="62">
          <cell r="A62" t="str">
            <v>Oi Total Fixo +  TV 20.5386Template de desconto FLAT bundle - Fixo - Varejo - Ganho Tributário Cross</v>
          </cell>
          <cell r="B62" t="str">
            <v>Plano Oi Internet Total Medium</v>
          </cell>
          <cell r="C62" t="str">
            <v>Template de desconto FLAT bundle - Fixo - Varejo - Ganho Tributário Cross</v>
          </cell>
          <cell r="D62">
            <v>0.53859999999999997</v>
          </cell>
          <cell r="E62" t="str">
            <v>MKT-1-9825789661</v>
          </cell>
          <cell r="F62" t="str">
            <v>0T3T_REJ17_PCS-2PMepi_FLAT_FIXO_GT_53.86%</v>
          </cell>
          <cell r="G62">
            <v>53.86</v>
          </cell>
        </row>
        <row r="63">
          <cell r="A63" t="str">
            <v>Oi Total Fixo +  TV 30.5386Template de desconto FLAT bundle - Fixo - Varejo - Ganho Tributário Cross</v>
          </cell>
          <cell r="B63" t="str">
            <v>Plano Oi Internet Total High</v>
          </cell>
          <cell r="C63" t="str">
            <v>Template de desconto FLAT bundle - Fixo - Varejo - Ganho Tributário Cross</v>
          </cell>
          <cell r="D63">
            <v>0.53859999999999997</v>
          </cell>
          <cell r="E63" t="str">
            <v>MKT-1-9825789862</v>
          </cell>
          <cell r="F63" t="str">
            <v>0T3T_REJ17_PCS-2PHipi_FLAT_FIXO_GT_53.86%</v>
          </cell>
          <cell r="G63">
            <v>53.86</v>
          </cell>
        </row>
        <row r="64">
          <cell r="A64" t="str">
            <v>Oi Total Fixo + Banda Larga + TV 10.2089Template de desconto FLAT bundle - Fixo - Varejo - Ganho Tributário Cross</v>
          </cell>
          <cell r="B64" t="str">
            <v>Plano Oi Convergente Low</v>
          </cell>
          <cell r="C64" t="str">
            <v>Template de desconto FLAT bundle - Fixo - Varejo - Ganho Tributário Cross</v>
          </cell>
          <cell r="D64">
            <v>0.2089</v>
          </cell>
          <cell r="E64" t="str">
            <v>MKT-1-9825798123</v>
          </cell>
          <cell r="F64" t="str">
            <v>0T3T_REJ17_PCS-3PLowpi_FLAT_FIXO_GT_20.89%</v>
          </cell>
          <cell r="G64">
            <v>20.89</v>
          </cell>
        </row>
        <row r="65">
          <cell r="A65" t="str">
            <v>Oi Total Fixo + Banda Larga + TV 20.2089Template de desconto FLAT bundle - Fixo - Varejo - Ganho Tributário Cross</v>
          </cell>
          <cell r="B65" t="str">
            <v>Plano Oi Convergente Medium</v>
          </cell>
          <cell r="C65" t="str">
            <v>Template de desconto FLAT bundle - Fixo - Varejo - Ganho Tributário Cross</v>
          </cell>
          <cell r="D65">
            <v>0.2089</v>
          </cell>
          <cell r="E65" t="str">
            <v>MKT-1-9825798454</v>
          </cell>
          <cell r="F65" t="str">
            <v>0T3T_REJ17_PCS-3PMepi_FLAT_FIXO_GT_20.89%</v>
          </cell>
          <cell r="G65">
            <v>20.89</v>
          </cell>
        </row>
        <row r="66">
          <cell r="A66" t="str">
            <v>Oi Total Fixo + Banda Larga + TV 30.2089Template de desconto FLAT bundle - Fixo - Varejo - Ganho Tributário Cross</v>
          </cell>
          <cell r="B66" t="str">
            <v>Plano Oi Convergente High</v>
          </cell>
          <cell r="C66" t="str">
            <v>Template de desconto FLAT bundle - Fixo - Varejo - Ganho Tributário Cross</v>
          </cell>
          <cell r="D66">
            <v>0.2089</v>
          </cell>
          <cell r="E66" t="str">
            <v>MKT-1-9825798895</v>
          </cell>
          <cell r="F66" t="str">
            <v>0T3T_REJ17_PCS-3PHipi_FLAT_FIXO_GT_20.89%</v>
          </cell>
          <cell r="G66">
            <v>20.89</v>
          </cell>
        </row>
        <row r="67">
          <cell r="A67" t="str">
            <v>Oi Total Fixo + Banda Larga + TV 20.4067Template de desconto FLAT bundle - Fixo - Varejo - Ganho Tributário Cross</v>
          </cell>
          <cell r="B67" t="str">
            <v>Plano Oi Convergente Medium</v>
          </cell>
          <cell r="C67" t="str">
            <v>Template de desconto FLAT bundle - Fixo - Varejo - Ganho Tributário Cross</v>
          </cell>
          <cell r="D67">
            <v>0.40670000000000001</v>
          </cell>
          <cell r="E67" t="str">
            <v>MKT-1-9825806296</v>
          </cell>
          <cell r="F67" t="str">
            <v>0T3T_REJ17_PCS-3PMepi_FLAT_FIXO_GT_40.67%</v>
          </cell>
          <cell r="G67">
            <v>40.67</v>
          </cell>
        </row>
        <row r="68">
          <cell r="A68" t="str">
            <v>Oi Total Fixo + Banda Larga + TV 30.4067Template de desconto FLAT bundle - Fixo - Varejo - Ganho Tributário Cross</v>
          </cell>
          <cell r="B68" t="str">
            <v>Plano Oi Convergente High</v>
          </cell>
          <cell r="C68" t="str">
            <v>Template de desconto FLAT bundle - Fixo - Varejo - Ganho Tributário Cross</v>
          </cell>
          <cell r="D68">
            <v>0.40670000000000001</v>
          </cell>
          <cell r="E68" t="str">
            <v>MKT-1-9825806677</v>
          </cell>
          <cell r="F68" t="str">
            <v>0T3T_REJ17_PCS-3PHipi_FLAT_FIXO_GT_40.67%</v>
          </cell>
          <cell r="G68">
            <v>40.67</v>
          </cell>
        </row>
        <row r="69">
          <cell r="A69" t="str">
            <v>Oi Total Fixo + Banda Larga + TV 20.5386Template de desconto FLAT bundle - Fixo - Varejo - Ganho Tributário Cross</v>
          </cell>
          <cell r="B69" t="str">
            <v>Plano Oi Convergente Medium</v>
          </cell>
          <cell r="C69" t="str">
            <v>Template de desconto FLAT bundle - Fixo - Varejo - Ganho Tributário Cross</v>
          </cell>
          <cell r="D69">
            <v>0.53859999999999997</v>
          </cell>
          <cell r="E69" t="str">
            <v>MKT-1-9825806968</v>
          </cell>
          <cell r="F69" t="str">
            <v>0T3T_REJ17_PCS-3PMepi_FLAT_FIXO_GT_53.86%</v>
          </cell>
          <cell r="G69">
            <v>53.86</v>
          </cell>
        </row>
        <row r="70">
          <cell r="A70" t="str">
            <v>Oi Total Fixo + Banda Larga + TV 30.5386Template de desconto FLAT bundle - Fixo - Varejo - Ganho Tributário Cross</v>
          </cell>
          <cell r="B70" t="str">
            <v>Plano Oi Convergente High</v>
          </cell>
          <cell r="C70" t="str">
            <v>Template de desconto FLAT bundle - Fixo - Varejo - Ganho Tributário Cross</v>
          </cell>
          <cell r="D70">
            <v>0.53859999999999997</v>
          </cell>
          <cell r="E70" t="str">
            <v>MKT-1-9825816349</v>
          </cell>
          <cell r="F70" t="str">
            <v>0T3T_REJ17_PCS-3PHipi_FLAT_FIXO_GT_53.86%</v>
          </cell>
          <cell r="G70">
            <v>53.86</v>
          </cell>
        </row>
        <row r="71">
          <cell r="A71" t="str">
            <v>Oi Total Fixo + Pós 100 + Banda Larga0.2353Template de desconto FLAT bundle - Fixo - Varejo - Ganho Tributário Cross</v>
          </cell>
          <cell r="B71" t="str">
            <v>Plano Oi Completo Small</v>
          </cell>
          <cell r="C71" t="str">
            <v>Template de desconto FLAT bundle - Fixo - Varejo - Ganho Tributário Cross</v>
          </cell>
          <cell r="D71">
            <v>0.23530000000000001</v>
          </cell>
          <cell r="E71" t="str">
            <v>MKT-1-9825816730</v>
          </cell>
          <cell r="F71" t="str">
            <v>0T3T_REJ17_PCS-4P3pi_FLAT_FIXO_GT_23.53%</v>
          </cell>
          <cell r="G71">
            <v>23.53</v>
          </cell>
        </row>
        <row r="72">
          <cell r="A72" t="str">
            <v>Oi Total Fixo + Pós 250 + Banda Larga0.2353Template de desconto FLAT bundle - Fixo - Varejo - Ganho Tributário Cross</v>
          </cell>
          <cell r="B72" t="str">
            <v>Plano Oi Completo Medium</v>
          </cell>
          <cell r="C72" t="str">
            <v>Template de desconto FLAT bundle - Fixo - Varejo - Ganho Tributário Cross</v>
          </cell>
          <cell r="D72">
            <v>0.23530000000000001</v>
          </cell>
          <cell r="E72" t="str">
            <v>MKT-1-9825819111</v>
          </cell>
          <cell r="F72" t="str">
            <v>0T3T_REJ17_PCS-4P4pi_FLAT_FIXO_GT_23.53%</v>
          </cell>
          <cell r="G72">
            <v>23.53</v>
          </cell>
        </row>
        <row r="73">
          <cell r="A73" t="str">
            <v>Oi Total Fixo + Pós Conectado 500 + Banda Larga0.2353Template de desconto FLAT bundle - Fixo - Varejo - Ganho Tributário Cross</v>
          </cell>
          <cell r="B73" t="str">
            <v>Plano Oi Completo 500</v>
          </cell>
          <cell r="C73" t="str">
            <v>Template de desconto FLAT bundle - Fixo - Varejo - Ganho Tributário Cross</v>
          </cell>
          <cell r="D73">
            <v>0.23530000000000001</v>
          </cell>
          <cell r="E73" t="str">
            <v>MKT-1-9825819402</v>
          </cell>
          <cell r="F73" t="str">
            <v>0T3T_REJ17_PCS-4P8pi_FLAT_FIXO_GT_23.53%</v>
          </cell>
          <cell r="G73">
            <v>23.53</v>
          </cell>
        </row>
        <row r="74">
          <cell r="A74" t="str">
            <v>Oi Total Fixo + Pós Conectado 1.000 + Banda Larga0.2353Template de desconto FLAT bundle - Fixo - Varejo - Ganho Tributário Cross</v>
          </cell>
          <cell r="B74" t="str">
            <v>Plano Oi Completo 1.000</v>
          </cell>
          <cell r="C74" t="str">
            <v>Template de desconto FLAT bundle - Fixo - Varejo - Ganho Tributário Cross</v>
          </cell>
          <cell r="D74">
            <v>0.23530000000000001</v>
          </cell>
          <cell r="E74" t="str">
            <v>MKT-1-9825819623</v>
          </cell>
          <cell r="F74" t="str">
            <v>0T3T_REJ17_PCS-4P10pi_FLAT_FIXO_GT_23.53%</v>
          </cell>
          <cell r="G74">
            <v>23.53</v>
          </cell>
        </row>
        <row r="75">
          <cell r="A75" t="str">
            <v>Oi Total Fixo + Pós Conectado Mais + Banda Larga0.2353Template de desconto FLAT bundle - Fixo - Varejo - Ganho Tributário Cross</v>
          </cell>
          <cell r="B75" t="str">
            <v>Plano Oi Completo Mais</v>
          </cell>
          <cell r="C75" t="str">
            <v>Template de desconto FLAT bundle - Fixo - Varejo - Ganho Tributário Cross</v>
          </cell>
          <cell r="D75">
            <v>0.23530000000000001</v>
          </cell>
          <cell r="E75" t="str">
            <v>MKT-1-9825819854</v>
          </cell>
          <cell r="F75" t="str">
            <v>0T3T_REJ17_PCS-4P9pi_FLAT_FIXO_GT_23.53%</v>
          </cell>
          <cell r="G75">
            <v>23.53</v>
          </cell>
        </row>
        <row r="76">
          <cell r="A76" t="str">
            <v>Oi Total Fixo + Pós 500 + Banda Larga0.2353Template de desconto FLAT bundle - Fixo - Varejo - Ganho Tributário Cross</v>
          </cell>
          <cell r="B76" t="str">
            <v>Plano Oi Completo Large</v>
          </cell>
          <cell r="C76" t="str">
            <v>Template de desconto FLAT bundle - Fixo - Varejo - Ganho Tributário Cross</v>
          </cell>
          <cell r="D76">
            <v>0.23530000000000001</v>
          </cell>
          <cell r="E76" t="str">
            <v>MKT-1-9825820075</v>
          </cell>
          <cell r="F76" t="str">
            <v>0T3T_REJ17_PCS-4P5pi_FLAT_FIXO_GT_23.53%</v>
          </cell>
          <cell r="G76">
            <v>23.53</v>
          </cell>
        </row>
        <row r="77">
          <cell r="A77" t="e">
            <v>#N/A</v>
          </cell>
          <cell r="B77" t="str">
            <v>DIVERSOS</v>
          </cell>
          <cell r="C77" t="str">
            <v>Template desconto % Combate nível conta</v>
          </cell>
          <cell r="D77">
            <v>0.31900000000000001</v>
          </cell>
          <cell r="E77" t="str">
            <v>MKT-1-9825406035</v>
          </cell>
          <cell r="F77" t="str">
            <v>0T0T_REJ17_ALACARTE_COMBATE_31.90%</v>
          </cell>
          <cell r="G77">
            <v>31.9</v>
          </cell>
        </row>
        <row r="78">
          <cell r="A78" t="e">
            <v>#N/A</v>
          </cell>
          <cell r="B78" t="str">
            <v>DIVERSOS</v>
          </cell>
          <cell r="C78" t="str">
            <v>Template desconto % Sexy Hot nível conta</v>
          </cell>
          <cell r="D78">
            <v>9.1799999999999993E-2</v>
          </cell>
          <cell r="E78" t="str">
            <v>MKT-1-9825544125</v>
          </cell>
          <cell r="F78" t="str">
            <v>0T0T_REJ17_ALACARTE_SEXHOT_09.18%</v>
          </cell>
          <cell r="G78">
            <v>9.18</v>
          </cell>
        </row>
        <row r="79">
          <cell r="A79" t="e">
            <v>#N/A</v>
          </cell>
          <cell r="B79" t="str">
            <v>DIVERSOS</v>
          </cell>
          <cell r="C79" t="str">
            <v>Template desconto % Playboy nível conta</v>
          </cell>
          <cell r="D79">
            <v>9.1799999999999993E-2</v>
          </cell>
          <cell r="E79" t="str">
            <v>MKT-1-9825544215</v>
          </cell>
          <cell r="F79" t="str">
            <v>0T0T_REJ17_ALACARTE_PLAYBOY_09.18%</v>
          </cell>
          <cell r="G79">
            <v>9.18</v>
          </cell>
        </row>
        <row r="80">
          <cell r="A80" t="e">
            <v>#N/A</v>
          </cell>
          <cell r="B80" t="str">
            <v>DIVERSOS</v>
          </cell>
          <cell r="C80" t="str">
            <v>Template desconto % Sexy Hot + Playboy nível conta</v>
          </cell>
          <cell r="D80">
            <v>9.1799999999999993E-2</v>
          </cell>
          <cell r="E80" t="str">
            <v>MKT-1-9825544305</v>
          </cell>
          <cell r="F80" t="str">
            <v>0T0T_REJ17_ALACARTE_SEXPLAY_09.18%</v>
          </cell>
          <cell r="G80">
            <v>9.18</v>
          </cell>
        </row>
        <row r="81">
          <cell r="A81" t="e">
            <v>#N/A</v>
          </cell>
          <cell r="B81" t="str">
            <v>DIVERSOS</v>
          </cell>
          <cell r="C81" t="str">
            <v>Template desconto % SexPrivê nível conta</v>
          </cell>
          <cell r="D81">
            <v>9.1499999999999998E-2</v>
          </cell>
          <cell r="E81" t="str">
            <v>MKT-1-9825544400</v>
          </cell>
          <cell r="F81" t="str">
            <v>0T0T_REJ17_ALACARTE_SEXPRIVE_09.15%</v>
          </cell>
          <cell r="G81">
            <v>9.15</v>
          </cell>
        </row>
        <row r="82">
          <cell r="A82" t="e">
            <v>#N/A</v>
          </cell>
          <cell r="B82" t="str">
            <v>DIVERSOS</v>
          </cell>
          <cell r="C82" t="str">
            <v>Template desconto % Étnico nível conta</v>
          </cell>
          <cell r="D82">
            <v>9.1799999999999993E-2</v>
          </cell>
          <cell r="E82" t="str">
            <v>MKT-1-9825544490</v>
          </cell>
          <cell r="F82" t="str">
            <v>0T0T_REJ17_ALACARTE_ETNICO_09.18%</v>
          </cell>
          <cell r="G82">
            <v>9.18</v>
          </cell>
        </row>
        <row r="83">
          <cell r="A83" t="e">
            <v>#N/A</v>
          </cell>
          <cell r="B83" t="str">
            <v>DIVERSOS</v>
          </cell>
          <cell r="C83" t="str">
            <v>Template desconto % Ponto adicional nível conta</v>
          </cell>
          <cell r="D83">
            <v>0.1673</v>
          </cell>
          <cell r="E83" t="str">
            <v>MKT-1-9825544580</v>
          </cell>
          <cell r="F83" t="str">
            <v>0T0T_REJ17_TV_PONTO_ADICIONAL_16.73%</v>
          </cell>
          <cell r="G83">
            <v>16.73</v>
          </cell>
        </row>
        <row r="84">
          <cell r="A84" t="str">
            <v>Oi Conta Total Plug 10GB Downgrade0.3753Template de desconto percentual BL Móvel - Internet Total - Varejo</v>
          </cell>
          <cell r="B84" t="str">
            <v>OCT Plug 10GB Downgrade</v>
          </cell>
          <cell r="C84" t="str">
            <v>Template de desconto percentual BL Móvel - Internet Total - Varejo</v>
          </cell>
          <cell r="D84">
            <v>0.37530000000000002</v>
          </cell>
          <cell r="E84" t="str">
            <v>MKT-1-9825544670</v>
          </cell>
          <cell r="F84" t="str">
            <v>0T0T_REJ17_INTSUB-10G_37.53%</v>
          </cell>
          <cell r="G84">
            <v>37.53</v>
          </cell>
        </row>
        <row r="85">
          <cell r="A85" t="str">
            <v>Oi Conta Total Plug 10GB Downgrade0.649Template de desconto percentual BL Móvel - Internet Total - Varejo</v>
          </cell>
          <cell r="B85" t="str">
            <v>OCT Plug 10GB Downgrade</v>
          </cell>
          <cell r="C85" t="str">
            <v>Template de desconto percentual BL Móvel - Internet Total - Varejo</v>
          </cell>
          <cell r="D85">
            <v>0.64900000000000002</v>
          </cell>
          <cell r="E85" t="str">
            <v>MKT-1-9825544790</v>
          </cell>
          <cell r="F85" t="str">
            <v>0T0T_REJ17_INTSUB-10G_64.90%</v>
          </cell>
          <cell r="G85">
            <v>64.900000000000006</v>
          </cell>
        </row>
        <row r="86">
          <cell r="A86" t="str">
            <v>Oi Conta Total Plug 10GB Downgrade0.4058Template de desconto percentual BL Móvel - Internet Total - Varejo</v>
          </cell>
          <cell r="B86" t="str">
            <v>OCT Plug 10GB Downgrade</v>
          </cell>
          <cell r="C86" t="str">
            <v>Template de desconto percentual BL Móvel - Internet Total - Varejo</v>
          </cell>
          <cell r="D86">
            <v>0.40579999999999999</v>
          </cell>
          <cell r="E86" t="str">
            <v>MKT-1-9825544910</v>
          </cell>
          <cell r="F86" t="str">
            <v>0T0T_REJ17_INTSUB-10G_40.58%</v>
          </cell>
          <cell r="G86">
            <v>40.58</v>
          </cell>
        </row>
        <row r="87">
          <cell r="A87" t="str">
            <v>Oi Conta Total Plug 10GB Downgrade0.6099Template de desconto percentual BL Móvel - Internet Total - Varejo</v>
          </cell>
          <cell r="B87" t="str">
            <v>OCT Plug 10GB Downgrade</v>
          </cell>
          <cell r="C87" t="str">
            <v>Template de desconto percentual BL Móvel - Internet Total - Varejo</v>
          </cell>
          <cell r="D87">
            <v>0.6099</v>
          </cell>
          <cell r="E87" t="str">
            <v>MKT-1-9825545030</v>
          </cell>
          <cell r="F87" t="str">
            <v>0T0T_REJ17_INTSUB-10G_60.99%</v>
          </cell>
          <cell r="G87">
            <v>60.99</v>
          </cell>
        </row>
        <row r="88">
          <cell r="A88" t="str">
            <v>Oi Conta Total Plug 10GB Downgrade0.6881Template de desconto percentual BL Móvel - Internet Total - Varejo</v>
          </cell>
          <cell r="B88" t="str">
            <v>OCT Plug 10GB Downgrade</v>
          </cell>
          <cell r="C88" t="str">
            <v>Template de desconto percentual BL Móvel - Internet Total - Varejo</v>
          </cell>
          <cell r="D88">
            <v>0.68810000000000004</v>
          </cell>
          <cell r="E88" t="str">
            <v>MKT-1-9825601150</v>
          </cell>
          <cell r="F88" t="str">
            <v>0T0T_REJ17_INTSUB-10G_68.81%</v>
          </cell>
          <cell r="G88">
            <v>68.81</v>
          </cell>
        </row>
        <row r="89">
          <cell r="A89" t="e">
            <v>#N/A</v>
          </cell>
          <cell r="B89" t="str">
            <v>DIVERSOS</v>
          </cell>
          <cell r="C89" t="str">
            <v>Template Desc. % sobre Serviço SVA B2C</v>
          </cell>
          <cell r="D89">
            <v>0.23010000000000003</v>
          </cell>
          <cell r="E89" t="str">
            <v>MKT-1-9825601270</v>
          </cell>
          <cell r="F89" t="str">
            <v>0T0T_REJ17_IND_SVA_BL_23.01%</v>
          </cell>
          <cell r="G89">
            <v>23.01</v>
          </cell>
        </row>
        <row r="90">
          <cell r="A90" t="e">
            <v>#N/A</v>
          </cell>
          <cell r="B90" t="str">
            <v>DIVERSOS</v>
          </cell>
          <cell r="C90" t="str">
            <v>Template Desc. % sobre Serviço SVA B2C</v>
          </cell>
          <cell r="D90">
            <v>7.1399999999999991E-2</v>
          </cell>
          <cell r="E90" t="str">
            <v>MKT-1-9825601765</v>
          </cell>
          <cell r="F90" t="str">
            <v>0T0T_REJ17_IND_SVA_BL_07.14%</v>
          </cell>
          <cell r="G90">
            <v>7.14</v>
          </cell>
        </row>
        <row r="91">
          <cell r="A91" t="e">
            <v>#N/A</v>
          </cell>
          <cell r="B91" t="str">
            <v>DIVERSOS</v>
          </cell>
          <cell r="C91" t="str">
            <v>Template Desc. % sobre Serviço SVA B2C</v>
          </cell>
          <cell r="D91">
            <v>0.92859999999999998</v>
          </cell>
          <cell r="E91" t="str">
            <v>MKT-1-9825618260</v>
          </cell>
          <cell r="F91" t="str">
            <v>0T0T_REJ17_DET_SVA_BL_92.86%</v>
          </cell>
          <cell r="G91">
            <v>92.86</v>
          </cell>
        </row>
        <row r="92">
          <cell r="A92" t="e">
            <v>#N/A</v>
          </cell>
          <cell r="B92" t="str">
            <v>DIVERSOS</v>
          </cell>
          <cell r="C92" t="str">
            <v>Template desconto % intra-grupo Oi Total</v>
          </cell>
          <cell r="D92">
            <v>0.28920000000000001</v>
          </cell>
          <cell r="E92" t="str">
            <v>MKT-1-9825618761</v>
          </cell>
          <cell r="F92" t="str">
            <v>0T0T_REJ17_INTRAGRUPO_IND_28.92%</v>
          </cell>
          <cell r="G92">
            <v>28.92</v>
          </cell>
        </row>
        <row r="93">
          <cell r="A93" t="str">
            <v>Oi Total Fixo + Banda Larga 10.1778Template de desconto percentual Bundle - Velox XDSL - Varejo</v>
          </cell>
          <cell r="B93" t="str">
            <v>Oi Total Fixo + Banda Larga 1</v>
          </cell>
          <cell r="C93" t="str">
            <v>Template de desconto percentual Bundle - Velox XDSL - Varejo</v>
          </cell>
          <cell r="D93">
            <v>0.17780000000000001</v>
          </cell>
          <cell r="E93" t="str">
            <v>MKT-1-9825561921</v>
          </cell>
          <cell r="F93" t="str">
            <v>0T3T_REJ17_PCS-2PFBL1_DET_BL_17.78%</v>
          </cell>
          <cell r="G93">
            <v>17.78</v>
          </cell>
        </row>
        <row r="94">
          <cell r="A94" t="str">
            <v>Oi Total Fixo + Banda Larga 20.1778Template de desconto percentual Bundle - Velox XDSL - Varejo</v>
          </cell>
          <cell r="B94" t="str">
            <v>Oi Total Fixo + Banda Larga 2</v>
          </cell>
          <cell r="C94" t="str">
            <v>Template de desconto percentual Bundle - Velox XDSL - Varejo</v>
          </cell>
          <cell r="D94">
            <v>0.17780000000000001</v>
          </cell>
          <cell r="E94" t="str">
            <v>MKT-1-9825605232</v>
          </cell>
          <cell r="F94" t="str">
            <v>0T3T_REJ17_PCS-2PFBL2_DET_BL_17.78%</v>
          </cell>
          <cell r="G94">
            <v>17.78</v>
          </cell>
        </row>
        <row r="95">
          <cell r="A95" t="str">
            <v>Oi Total Fixo + Banda Larga 30.1778Template de desconto percentual Bundle - Velox XDSL - Varejo</v>
          </cell>
          <cell r="B95" t="str">
            <v>Oi Total Fixo + Banda Larga 3</v>
          </cell>
          <cell r="C95" t="str">
            <v>Template de desconto percentual Bundle - Velox XDSL - Varejo</v>
          </cell>
          <cell r="D95">
            <v>0.17780000000000001</v>
          </cell>
          <cell r="E95" t="str">
            <v>MKT-1-9825605594</v>
          </cell>
          <cell r="F95" t="str">
            <v>0T3T_REJ17_PCS-2PFBL3_DET_BL_17.78%</v>
          </cell>
          <cell r="G95">
            <v>17.78</v>
          </cell>
        </row>
        <row r="96">
          <cell r="A96" t="str">
            <v>Oi Total Fixo + Banda Larga 10.1334Template de desconto percentual Bundle - Velox XDSL - Varejo</v>
          </cell>
          <cell r="B96" t="str">
            <v>Oi Total Fixo + Banda Larga 1</v>
          </cell>
          <cell r="C96" t="str">
            <v>Template de desconto percentual Bundle - Velox XDSL - Varejo</v>
          </cell>
          <cell r="D96">
            <v>0.13339999999999999</v>
          </cell>
          <cell r="E96" t="str">
            <v>MKT-1-9825605798</v>
          </cell>
          <cell r="F96" t="str">
            <v>0T3T_REJ17_PCS-2PFBL1_DET_BL_13.34%</v>
          </cell>
          <cell r="G96">
            <v>13.34</v>
          </cell>
        </row>
        <row r="97">
          <cell r="A97" t="str">
            <v>Oi Total Fixo + Banda Larga 20.1334Template de desconto percentual Bundle - Velox XDSL - Varejo</v>
          </cell>
          <cell r="B97" t="str">
            <v>Oi Total Fixo + Banda Larga 2</v>
          </cell>
          <cell r="C97" t="str">
            <v>Template de desconto percentual Bundle - Velox XDSL - Varejo</v>
          </cell>
          <cell r="D97">
            <v>0.13339999999999999</v>
          </cell>
          <cell r="E97" t="str">
            <v>MKT-1-9825629192</v>
          </cell>
          <cell r="F97" t="str">
            <v>0T3T_REJ17_PCS-2PFBL2_DET_BL_13.34%</v>
          </cell>
          <cell r="G97">
            <v>13.34</v>
          </cell>
        </row>
        <row r="98">
          <cell r="A98" t="str">
            <v>Oi Total Fixo + Banda Larga 30.1334Template de desconto percentual Bundle - Velox XDSL - Varejo</v>
          </cell>
          <cell r="B98" t="str">
            <v>Oi Total Fixo + Banda Larga 3</v>
          </cell>
          <cell r="C98" t="str">
            <v>Template de desconto percentual Bundle - Velox XDSL - Varejo</v>
          </cell>
          <cell r="D98">
            <v>0.13339999999999999</v>
          </cell>
          <cell r="E98" t="str">
            <v>MKT-1-9825629588</v>
          </cell>
          <cell r="F98" t="str">
            <v>0T3T_REJ17_PCS-2PFBL3_DET_BL_13.34%</v>
          </cell>
          <cell r="G98">
            <v>13.34</v>
          </cell>
        </row>
        <row r="99">
          <cell r="A99" t="str">
            <v>Oi Total Fixo + Banda Larga 10.1512Template de desconto percentual Bundle - Velox XDSL - Varejo</v>
          </cell>
          <cell r="B99" t="str">
            <v>Oi Total Fixo + Banda Larga 1</v>
          </cell>
          <cell r="C99" t="str">
            <v>Template de desconto percentual Bundle - Velox XDSL - Varejo</v>
          </cell>
          <cell r="D99">
            <v>0.1512</v>
          </cell>
          <cell r="E99" t="str">
            <v>MKT-1-9825629732</v>
          </cell>
          <cell r="F99" t="str">
            <v>0T3T_REJ17_PCS-2PFBL1_DET_BL_15.12%</v>
          </cell>
          <cell r="G99">
            <v>15.12</v>
          </cell>
        </row>
        <row r="100">
          <cell r="A100" t="str">
            <v>Oi Total Fixo + Banda Larga 20.1512Template de desconto percentual Bundle - Velox XDSL - Varejo</v>
          </cell>
          <cell r="B100" t="str">
            <v>Oi Total Fixo + Banda Larga 2</v>
          </cell>
          <cell r="C100" t="str">
            <v>Template de desconto percentual Bundle - Velox XDSL - Varejo</v>
          </cell>
          <cell r="D100">
            <v>0.1512</v>
          </cell>
          <cell r="E100" t="str">
            <v>MKT-1-9825629920</v>
          </cell>
          <cell r="F100" t="str">
            <v>0T3T_REJ17_PCS-2PFBL2_DET_BL_15.12%</v>
          </cell>
          <cell r="G100">
            <v>15.12</v>
          </cell>
        </row>
        <row r="101">
          <cell r="A101" t="str">
            <v>Oi Total Fixo + Banda Larga 30.1512Template de desconto percentual Bundle - Velox XDSL - Varejo</v>
          </cell>
          <cell r="B101" t="str">
            <v>Oi Total Fixo + Banda Larga 3</v>
          </cell>
          <cell r="C101" t="str">
            <v>Template de desconto percentual Bundle - Velox XDSL - Varejo</v>
          </cell>
          <cell r="D101">
            <v>0.1512</v>
          </cell>
          <cell r="E101" t="str">
            <v>MKT-1-9825629826</v>
          </cell>
          <cell r="F101" t="str">
            <v>0T3T_REJ17_PCS-2PFBL3_DET_BL_15.12%</v>
          </cell>
          <cell r="G101">
            <v>15.12</v>
          </cell>
        </row>
        <row r="102">
          <cell r="A102" t="str">
            <v>Oi Total Fixo + Pós 50 + Banda Larga0.1422Template de desconto percentual Bundle - Velox XDSL - Varejo</v>
          </cell>
          <cell r="B102" t="str">
            <v>Plano Oi Completo XSmall</v>
          </cell>
          <cell r="C102" t="str">
            <v>Template de desconto percentual Bundle - Velox XDSL - Varejo</v>
          </cell>
          <cell r="D102">
            <v>0.14219999999999999</v>
          </cell>
          <cell r="E102" t="str">
            <v>MKT-1-9825630022</v>
          </cell>
          <cell r="F102" t="str">
            <v>0T3T_REJ17_PCS-4P2pi_DET_BL_14.22%</v>
          </cell>
          <cell r="G102">
            <v>14.22</v>
          </cell>
        </row>
        <row r="103">
          <cell r="A103" t="str">
            <v>Oi Total Fixo + Pós Conectado 500 + Banda Larga0.1422Template de desconto percentual Bundle - Velox XDSL - Varejo</v>
          </cell>
          <cell r="B103" t="str">
            <v>Plano Oi Completo 500</v>
          </cell>
          <cell r="C103" t="str">
            <v>Template de desconto percentual Bundle - Velox XDSL - Varejo</v>
          </cell>
          <cell r="D103">
            <v>0.14219999999999999</v>
          </cell>
          <cell r="E103" t="str">
            <v>MKT-1-9825691118</v>
          </cell>
          <cell r="F103" t="str">
            <v>0T3T_REJ17_PCS-4P8pi_DET_BL_14.22%</v>
          </cell>
          <cell r="G103">
            <v>14.22</v>
          </cell>
        </row>
        <row r="104">
          <cell r="A104" t="str">
            <v>Oi Total Fixo + Pós 100 + Banda Larga0.1422Template de desconto percentual Bundle - Velox XDSL - Varejo</v>
          </cell>
          <cell r="B104" t="str">
            <v>Plano Oi Completo Small</v>
          </cell>
          <cell r="C104" t="str">
            <v>Template de desconto percentual Bundle - Velox XDSL - Varejo</v>
          </cell>
          <cell r="D104">
            <v>0.14219999999999999</v>
          </cell>
          <cell r="E104" t="str">
            <v>MKT-1-9825691220</v>
          </cell>
          <cell r="F104" t="str">
            <v>0T3T_REJ17_PCS-4P3pi_DET_BL_14.22%</v>
          </cell>
          <cell r="G104">
            <v>14.22</v>
          </cell>
        </row>
        <row r="105">
          <cell r="A105" t="str">
            <v>Oi Total Fixo + Pós Conectado 1.000 + Banda Larga0.1422Template de desconto percentual Bundle - Velox XDSL - Varejo</v>
          </cell>
          <cell r="B105" t="str">
            <v>Plano Oi Completo 1.000</v>
          </cell>
          <cell r="C105" t="str">
            <v>Template de desconto percentual Bundle - Velox XDSL - Varejo</v>
          </cell>
          <cell r="D105">
            <v>0.14219999999999999</v>
          </cell>
          <cell r="E105" t="str">
            <v>MKT-1-9825691316</v>
          </cell>
          <cell r="F105" t="str">
            <v>0T3T_REJ17_PCS-4P10pi_DET_BL_14.22%</v>
          </cell>
          <cell r="G105">
            <v>14.22</v>
          </cell>
        </row>
        <row r="106">
          <cell r="A106" t="str">
            <v>Oi Total Fixo + Pós Conectado Mais + Banda Larga0.1422Template de desconto percentual Bundle - Velox XDSL - Varejo</v>
          </cell>
          <cell r="B106" t="str">
            <v>Plano Oi Completo Mais</v>
          </cell>
          <cell r="C106" t="str">
            <v>Template de desconto percentual Bundle - Velox XDSL - Varejo</v>
          </cell>
          <cell r="D106">
            <v>0.14219999999999999</v>
          </cell>
          <cell r="E106" t="str">
            <v>MKT-1-9825691410</v>
          </cell>
          <cell r="F106" t="str">
            <v>0T3T_REJ17_PCS-4P9pi_DET_BL_14.22%</v>
          </cell>
          <cell r="G106">
            <v>14.22</v>
          </cell>
        </row>
        <row r="107">
          <cell r="A107" t="str">
            <v>Oi Total Fixo + Pós 50 + Banda Larga0.1067Template de desconto percentual Bundle - Velox XDSL - Varejo</v>
          </cell>
          <cell r="B107" t="str">
            <v>Plano Oi Completo XSmall</v>
          </cell>
          <cell r="C107" t="str">
            <v>Template de desconto percentual Bundle - Velox XDSL - Varejo</v>
          </cell>
          <cell r="D107">
            <v>0.1067</v>
          </cell>
          <cell r="E107" t="str">
            <v>MKT-1-9825840461</v>
          </cell>
          <cell r="F107" t="str">
            <v>0T3T_REJ17_PCS-4P2pi_DET_BL_10.67%</v>
          </cell>
          <cell r="G107">
            <v>10.67</v>
          </cell>
        </row>
        <row r="108">
          <cell r="A108" t="str">
            <v>Oi Total Fixo + Pós Conectado 500 + Banda Larga0.1067Template de desconto percentual Bundle - Velox XDSL - Varejo</v>
          </cell>
          <cell r="B108" t="str">
            <v>Plano Oi Completo 500</v>
          </cell>
          <cell r="C108" t="str">
            <v>Template de desconto percentual Bundle - Velox XDSL - Varejo</v>
          </cell>
          <cell r="D108">
            <v>0.1067</v>
          </cell>
          <cell r="E108" t="str">
            <v>MKT-1-9825840645</v>
          </cell>
          <cell r="F108" t="str">
            <v>0T3T_REJ17_PCS-4P8pi_DET_BL_10.67%</v>
          </cell>
          <cell r="G108">
            <v>10.67</v>
          </cell>
        </row>
        <row r="109">
          <cell r="A109" t="str">
            <v>Oi Total Fixo + Pós 100 + Banda Larga0.1067Template de desconto percentual Bundle - Velox XDSL - Varejo</v>
          </cell>
          <cell r="B109" t="str">
            <v>Plano Oi Completo Small</v>
          </cell>
          <cell r="C109" t="str">
            <v>Template de desconto percentual Bundle - Velox XDSL - Varejo</v>
          </cell>
          <cell r="D109">
            <v>0.1067</v>
          </cell>
          <cell r="E109" t="str">
            <v>MKT-1-9825961399</v>
          </cell>
          <cell r="F109" t="str">
            <v>0T3T_REJ17_PCS-4P3pi_DET_BL_10.67%</v>
          </cell>
          <cell r="G109">
            <v>10.67</v>
          </cell>
        </row>
        <row r="110">
          <cell r="A110" t="str">
            <v>Oi Total Fixo + Pós Conectado 1.000 + Banda Larga0.1067Template de desconto percentual Bundle - Velox XDSL - Varejo</v>
          </cell>
          <cell r="B110" t="str">
            <v>Plano Oi Completo 1.000</v>
          </cell>
          <cell r="C110" t="str">
            <v>Template de desconto percentual Bundle - Velox XDSL - Varejo</v>
          </cell>
          <cell r="D110">
            <v>0.1067</v>
          </cell>
          <cell r="E110" t="str">
            <v>MKT-1-9825961623</v>
          </cell>
          <cell r="F110" t="str">
            <v>0T3T_REJ17_PCS-4P10pi_DET_BL_10.67%</v>
          </cell>
          <cell r="G110">
            <v>10.67</v>
          </cell>
        </row>
        <row r="111">
          <cell r="A111" t="str">
            <v>Oi Total Fixo + Pós Conectado Mais + Banda Larga0.1067Template de desconto percentual Bundle - Velox XDSL - Varejo</v>
          </cell>
          <cell r="B111" t="str">
            <v>Plano Oi Completo Mais</v>
          </cell>
          <cell r="C111" t="str">
            <v>Template de desconto percentual Bundle - Velox XDSL - Varejo</v>
          </cell>
          <cell r="D111">
            <v>0.1067</v>
          </cell>
          <cell r="E111" t="str">
            <v>MKT-1-9825988107</v>
          </cell>
          <cell r="F111" t="str">
            <v>0T3T_REJ17_PCS-4P9pi_DET_BL_10.67%</v>
          </cell>
          <cell r="G111">
            <v>10.67</v>
          </cell>
        </row>
        <row r="112">
          <cell r="A112" t="str">
            <v>Oi Total Fixo + Pós 50 + Banda Larga0.1245Template de desconto percentual Bundle - Velox XDSL - Varejo</v>
          </cell>
          <cell r="B112" t="str">
            <v>Plano Oi Completo XSmall</v>
          </cell>
          <cell r="C112" t="str">
            <v>Template de desconto percentual Bundle - Velox XDSL - Varejo</v>
          </cell>
          <cell r="D112">
            <v>0.1245</v>
          </cell>
          <cell r="E112" t="str">
            <v>MKT-1-9825988991</v>
          </cell>
          <cell r="F112" t="str">
            <v>0T3T_REJ17_PCS-4P2pi_DET_BL_12.45%</v>
          </cell>
          <cell r="G112">
            <v>12.45</v>
          </cell>
        </row>
        <row r="113">
          <cell r="A113" t="str">
            <v>Oi Total Fixo + Pós Conectado 500 + Banda Larga0.1245Template de desconto percentual Bundle - Velox XDSL - Varejo</v>
          </cell>
          <cell r="B113" t="str">
            <v>Plano Oi Completo 500</v>
          </cell>
          <cell r="C113" t="str">
            <v>Template de desconto percentual Bundle - Velox XDSL - Varejo</v>
          </cell>
          <cell r="D113">
            <v>0.1245</v>
          </cell>
          <cell r="E113" t="str">
            <v>MKT-1-9826014255</v>
          </cell>
          <cell r="F113" t="str">
            <v>0T3T_REJ17_PCS-4P8pi_DET_BL_12.45%</v>
          </cell>
          <cell r="G113">
            <v>12.45</v>
          </cell>
        </row>
        <row r="114">
          <cell r="A114" t="str">
            <v>Oi Total Fixo + Pós 100 + Banda Larga0.1245Template de desconto percentual Bundle - Velox XDSL - Varejo</v>
          </cell>
          <cell r="B114" t="str">
            <v>Plano Oi Completo Small</v>
          </cell>
          <cell r="C114" t="str">
            <v>Template de desconto percentual Bundle - Velox XDSL - Varejo</v>
          </cell>
          <cell r="D114">
            <v>0.1245</v>
          </cell>
          <cell r="E114" t="str">
            <v>MKT-1-9826014569</v>
          </cell>
          <cell r="F114" t="str">
            <v>0T3T_REJ17_PCS-4P3pi_DET_BL_12.45%</v>
          </cell>
          <cell r="G114">
            <v>12.45</v>
          </cell>
        </row>
        <row r="115">
          <cell r="A115" t="str">
            <v>Oi Total Fixo + Pós Conectado 1.000 + Banda Larga0.1245Template de desconto percentual Bundle - Velox XDSL - Varejo</v>
          </cell>
          <cell r="B115" t="str">
            <v>Plano Oi Completo 1.000</v>
          </cell>
          <cell r="C115" t="str">
            <v>Template de desconto percentual Bundle - Velox XDSL - Varejo</v>
          </cell>
          <cell r="D115">
            <v>0.1245</v>
          </cell>
          <cell r="E115" t="str">
            <v>MKT-1-9826014795</v>
          </cell>
          <cell r="F115" t="str">
            <v>0T3T_REJ17_PCS-4P10pi_DET_BL_12.45%</v>
          </cell>
          <cell r="G115">
            <v>12.45</v>
          </cell>
        </row>
        <row r="116">
          <cell r="A116" t="str">
            <v>Oi Total Fixo + Pós Conectado Mais + Banda Larga0.1245Template de desconto percentual Bundle - Velox XDSL - Varejo</v>
          </cell>
          <cell r="B116" t="str">
            <v>Plano Oi Completo Mais</v>
          </cell>
          <cell r="C116" t="str">
            <v>Template de desconto percentual Bundle - Velox XDSL - Varejo</v>
          </cell>
          <cell r="D116">
            <v>0.1245</v>
          </cell>
          <cell r="E116" t="str">
            <v>MKT-1-9826014999</v>
          </cell>
          <cell r="F116" t="str">
            <v>0T3T_REJ17_PCS-4P9pi_DET_BL_12.45%</v>
          </cell>
          <cell r="G116">
            <v>12.45</v>
          </cell>
        </row>
        <row r="117">
          <cell r="A117" t="str">
            <v>Oi Total Fixo + Banda Larga + TV 20.1245Template de desconto percentual Bundle - Velox XDSL - Varejo</v>
          </cell>
          <cell r="B117" t="str">
            <v>Plano Oi Convergente Medium</v>
          </cell>
          <cell r="C117" t="str">
            <v>Template de desconto percentual Bundle - Velox XDSL - Varejo</v>
          </cell>
          <cell r="D117">
            <v>0.1245</v>
          </cell>
          <cell r="E117" t="str">
            <v>MKT-1-9826046173</v>
          </cell>
          <cell r="F117" t="str">
            <v>0T3T_REJ17_PCS-3PMepi_DET_BL_12.45%</v>
          </cell>
          <cell r="G117">
            <v>12.45</v>
          </cell>
        </row>
        <row r="118">
          <cell r="A118" t="str">
            <v>Oi Total Fixo + Banda Larga + TV 30.1245Template de desconto percentual Bundle - Velox XDSL - Varejo</v>
          </cell>
          <cell r="B118" t="str">
            <v>Plano Oi Convergente High</v>
          </cell>
          <cell r="C118" t="str">
            <v>Template de desconto percentual Bundle - Velox XDSL - Varejo</v>
          </cell>
          <cell r="D118">
            <v>0.1245</v>
          </cell>
          <cell r="E118" t="str">
            <v>MKT-1-9826047043</v>
          </cell>
          <cell r="F118" t="str">
            <v>0T3T_REJ17_PCS-3PHipi_DET_BL_12.45%</v>
          </cell>
          <cell r="G118">
            <v>12.45</v>
          </cell>
        </row>
        <row r="119">
          <cell r="A119" t="str">
            <v>Oi Total Fixo + Pós 50 + Banda Larga0.3491Template de desconto percentual FLAT Móvel - Conta Total - Varejo - Ganho Tributário Cross</v>
          </cell>
          <cell r="B119" t="str">
            <v>Plano Oi Completo XSmall</v>
          </cell>
          <cell r="C119" t="str">
            <v>Template de desconto percentual FLAT Móvel - Conta Total - Varejo - Ganho Tributário Cross</v>
          </cell>
          <cell r="D119">
            <v>0.34909999999999997</v>
          </cell>
          <cell r="E119" t="str">
            <v>MKT-1-9824982861</v>
          </cell>
          <cell r="F119" t="str">
            <v>0T3T_REJ17_PCS-4P2pi_FLAT_MÓVEL_GT_34.91%</v>
          </cell>
          <cell r="G119">
            <v>34.909999999999997</v>
          </cell>
        </row>
        <row r="120">
          <cell r="A120" t="str">
            <v>Oi Total Fixo + Pós Conectado 500 + Banda Larga0.7366Template de desconto percentual FLAT Móvel - Conta Total - Varejo - Ganho Tributário Cross</v>
          </cell>
          <cell r="B120" t="str">
            <v>Plano Oi Completo 500</v>
          </cell>
          <cell r="C120" t="str">
            <v>Template de desconto percentual FLAT Móvel - Conta Total - Varejo - Ganho Tributário Cross</v>
          </cell>
          <cell r="D120">
            <v>0.73659999999999992</v>
          </cell>
          <cell r="E120" t="str">
            <v>MKT-1-9824983072</v>
          </cell>
          <cell r="F120" t="str">
            <v>0T3T_REJ17_PCS-4P8pi_FLAT_MÓVEL_GT_73.66%</v>
          </cell>
          <cell r="G120">
            <v>73.66</v>
          </cell>
        </row>
        <row r="121">
          <cell r="A121" t="str">
            <v>Oi Total Fixo + Pós 100 + Banda Larga0.5316Template de desconto percentual FLAT Móvel - Conta Total - Varejo - Ganho Tributário Cross</v>
          </cell>
          <cell r="B121" t="str">
            <v>Plano Oi Completo Small</v>
          </cell>
          <cell r="C121" t="str">
            <v>Template de desconto percentual FLAT Móvel - Conta Total - Varejo - Ganho Tributário Cross</v>
          </cell>
          <cell r="D121">
            <v>0.53159999999999996</v>
          </cell>
          <cell r="E121" t="str">
            <v>MKT-1-9825693273</v>
          </cell>
          <cell r="F121" t="str">
            <v>0T3T_REJ17_PCS-4P3pi_FLAT_MÓVEL_GT_53.16%</v>
          </cell>
          <cell r="G121">
            <v>53.16</v>
          </cell>
        </row>
        <row r="122">
          <cell r="A122" t="str">
            <v>Oi Total Fixo + Pós Conectado 1.000 + Banda Larga0.7864Template de desconto percentual FLAT Móvel - Conta Total - Varejo - Ganho Tributário Cross</v>
          </cell>
          <cell r="B122" t="str">
            <v>Plano Oi Completo 1.000</v>
          </cell>
          <cell r="C122" t="str">
            <v>Template de desconto percentual FLAT Móvel - Conta Total - Varejo - Ganho Tributário Cross</v>
          </cell>
          <cell r="D122">
            <v>0.78639999999999999</v>
          </cell>
          <cell r="E122" t="str">
            <v>MKT-1-9825693474</v>
          </cell>
          <cell r="F122" t="str">
            <v>0T3T_REJ17_PCS-4P10pi_FLAT_MÓVEL_GT_78.64%</v>
          </cell>
          <cell r="G122">
            <v>78.64</v>
          </cell>
        </row>
        <row r="123">
          <cell r="A123" t="str">
            <v>Oi Total Fixo + Pós Conectado Mais + Banda Larga0.7103Template de desconto percentual FLAT Móvel - Conta Total - Varejo - Ganho Tributário Cross</v>
          </cell>
          <cell r="B123" t="str">
            <v>Plano Oi Completo Mais</v>
          </cell>
          <cell r="C123" t="str">
            <v>Template de desconto percentual FLAT Móvel - Conta Total - Varejo - Ganho Tributário Cross</v>
          </cell>
          <cell r="D123">
            <v>0.71030000000000004</v>
          </cell>
          <cell r="E123" t="str">
            <v>MKT-1-9825693675</v>
          </cell>
          <cell r="F123" t="str">
            <v>0T3T_REJ17_PCS-4P9pi_FLAT_MÓVEL_GT_71.03%</v>
          </cell>
          <cell r="G123">
            <v>71.03</v>
          </cell>
        </row>
        <row r="124">
          <cell r="A124" t="str">
            <v>Oi Total Fixo + Pós 50 + Banda Larga0.1104Template de desconto percentual FLAT Móvel - Conta Total - Varejo - Ganho Tributário Cross</v>
          </cell>
          <cell r="B124" t="str">
            <v>Plano Oi Completo XSmall</v>
          </cell>
          <cell r="C124" t="str">
            <v>Template de desconto percentual FLAT Móvel - Conta Total - Varejo - Ganho Tributário Cross</v>
          </cell>
          <cell r="D124">
            <v>0.1104</v>
          </cell>
          <cell r="E124" t="str">
            <v>MKT-1-9825693876</v>
          </cell>
          <cell r="F124" t="str">
            <v>0T3T_REJ17_PCS-4P2pi_FLAT_MÓVEL_GT_11.04%</v>
          </cell>
          <cell r="G124">
            <v>11.04</v>
          </cell>
        </row>
        <row r="125">
          <cell r="A125" t="str">
            <v>Oi Total Fixo + Pós Conectado 500 + Banda Larga0.64Template de desconto percentual FLAT Móvel - Conta Total - Varejo - Ganho Tributário Cross</v>
          </cell>
          <cell r="B125" t="str">
            <v>Plano Oi Completo 500</v>
          </cell>
          <cell r="C125" t="str">
            <v>Template de desconto percentual FLAT Móvel - Conta Total - Varejo - Ganho Tributário Cross</v>
          </cell>
          <cell r="D125">
            <v>0.64</v>
          </cell>
          <cell r="E125" t="str">
            <v>MKT-1-9825694077</v>
          </cell>
          <cell r="F125" t="str">
            <v>0T3T_REJ17_PCS-4P8pi_FLAT_MÓVEL_GT_64.00%</v>
          </cell>
          <cell r="G125">
            <v>64</v>
          </cell>
        </row>
        <row r="126">
          <cell r="A126" t="str">
            <v>Oi Total Fixo + Pós 100 + Banda Larga0.3754Template de desconto percentual FLAT Móvel - Conta Total - Varejo - Ganho Tributário Cross</v>
          </cell>
          <cell r="B126" t="str">
            <v>Plano Oi Completo Small</v>
          </cell>
          <cell r="C126" t="str">
            <v>Template de desconto percentual FLAT Móvel - Conta Total - Varejo - Ganho Tributário Cross</v>
          </cell>
          <cell r="D126">
            <v>0.37540000000000001</v>
          </cell>
          <cell r="E126" t="str">
            <v>MKT-1-9825737278</v>
          </cell>
          <cell r="F126" t="str">
            <v>0T3T_REJ17_PCS-4P3pi_FLAT_MÓVEL_GT_37.54%</v>
          </cell>
          <cell r="G126">
            <v>37.54</v>
          </cell>
        </row>
        <row r="127">
          <cell r="A127" t="str">
            <v>Oi Total Fixo + Pós Conectado 1.000 + Banda Larga0.7151Template de desconto percentual FLAT Móvel - Conta Total - Varejo - Ganho Tributário Cross</v>
          </cell>
          <cell r="B127" t="str">
            <v>Plano Oi Completo 1.000</v>
          </cell>
          <cell r="C127" t="str">
            <v>Template de desconto percentual FLAT Móvel - Conta Total - Varejo - Ganho Tributário Cross</v>
          </cell>
          <cell r="D127">
            <v>0.71510000000000007</v>
          </cell>
          <cell r="E127" t="str">
            <v>MKT-1-9825737479</v>
          </cell>
          <cell r="F127" t="str">
            <v>0T3T_REJ17_PCS-4P10pi_FLAT_MÓVEL_GT_71.51%</v>
          </cell>
          <cell r="G127">
            <v>71.510000000000005</v>
          </cell>
        </row>
        <row r="128">
          <cell r="A128" t="str">
            <v>Oi Total Fixo + Pós Conectado Mais + Banda Larga0.5944Template de desconto percentual FLAT Móvel - Conta Total - Varejo - Ganho Tributário Cross</v>
          </cell>
          <cell r="B128" t="str">
            <v>Plano Oi Completo Mais</v>
          </cell>
          <cell r="C128" t="str">
            <v>Template de desconto percentual FLAT Móvel - Conta Total - Varejo - Ganho Tributário Cross</v>
          </cell>
          <cell r="D128">
            <v>0.59439999999999993</v>
          </cell>
          <cell r="E128" t="str">
            <v>MKT-1-9825737680</v>
          </cell>
          <cell r="F128" t="str">
            <v>0T3T_REJ17_PCS-4P9pi_FLAT_MÓVEL_GT_59.44%</v>
          </cell>
          <cell r="G128">
            <v>59.44</v>
          </cell>
        </row>
        <row r="129">
          <cell r="A129" t="str">
            <v>Oi Total Fixo + Pós 50 + Banda Larga0.4062Template de desconto percentual FLAT Móvel - Conta Total - Varejo - Ganho Tributário Cross</v>
          </cell>
          <cell r="B129" t="str">
            <v>Plano Oi Completo XSmall</v>
          </cell>
          <cell r="C129" t="str">
            <v>Template de desconto percentual FLAT Móvel - Conta Total - Varejo - Ganho Tributário Cross</v>
          </cell>
          <cell r="D129">
            <v>0.40619999999999995</v>
          </cell>
          <cell r="E129" t="str">
            <v>MKT-1-9825737881</v>
          </cell>
          <cell r="F129" t="str">
            <v>0T3T_REJ17_PCS-4P2pi_FLAT_MÓVEL_GT_40.62%</v>
          </cell>
          <cell r="G129">
            <v>40.619999999999997</v>
          </cell>
        </row>
        <row r="130">
          <cell r="A130" t="str">
            <v>Oi Total Fixo + Pós Conectado 500 + Banda Larga0.7597Template de desconto percentual FLAT Móvel - Conta Total - Varejo - Ganho Tributário Cross</v>
          </cell>
          <cell r="B130" t="str">
            <v>Plano Oi Completo 500</v>
          </cell>
          <cell r="C130" t="str">
            <v>Template de desconto percentual FLAT Móvel - Conta Total - Varejo - Ganho Tributário Cross</v>
          </cell>
          <cell r="D130">
            <v>0.75970000000000004</v>
          </cell>
          <cell r="E130" t="str">
            <v>MKT-1-9825738082</v>
          </cell>
          <cell r="F130" t="str">
            <v>0T3T_REJ17_PCS-4P8pi_FLAT_MÓVEL_GT_75.97%</v>
          </cell>
          <cell r="G130">
            <v>75.97</v>
          </cell>
        </row>
        <row r="131">
          <cell r="A131" t="str">
            <v>Oi Total Fixo + Pós 100 + Banda Larga0.5706Template de desconto percentual FLAT Móvel - Conta Total - Varejo - Ganho Tributário Cross</v>
          </cell>
          <cell r="B131" t="str">
            <v>Plano Oi Completo Small</v>
          </cell>
          <cell r="C131" t="str">
            <v>Template de desconto percentual FLAT Móvel - Conta Total - Varejo - Ganho Tributário Cross</v>
          </cell>
          <cell r="D131">
            <v>0.5706</v>
          </cell>
          <cell r="E131" t="str">
            <v>MKT-1-9825897283</v>
          </cell>
          <cell r="F131" t="str">
            <v>0T3T_REJ17_PCS-4P3pi_FLAT_MÓVEL_GT_57.06%</v>
          </cell>
          <cell r="G131">
            <v>57.06</v>
          </cell>
        </row>
        <row r="132">
          <cell r="A132" t="str">
            <v>Oi Total Fixo + Pós Conectado 1.000 + Banda Larga0.8042Template de desconto percentual FLAT Móvel - Conta Total - Varejo - Ganho Tributário Cross</v>
          </cell>
          <cell r="B132" t="str">
            <v>Plano Oi Completo 1.000</v>
          </cell>
          <cell r="C132" t="str">
            <v>Template de desconto percentual FLAT Móvel - Conta Total - Varejo - Ganho Tributário Cross</v>
          </cell>
          <cell r="D132">
            <v>0.80420000000000003</v>
          </cell>
          <cell r="E132" t="str">
            <v>MKT-1-9825897484</v>
          </cell>
          <cell r="F132" t="str">
            <v>0T3T_REJ17_PCS-4P10pi_FLAT_MÓVEL_GT_80.42%</v>
          </cell>
          <cell r="G132">
            <v>80.42</v>
          </cell>
        </row>
        <row r="133">
          <cell r="A133" t="str">
            <v>Oi Total Fixo + Pós Conectado Mais + Banda Larga0.7248Template de desconto percentual FLAT Móvel - Conta Total - Varejo - Ganho Tributário Cross</v>
          </cell>
          <cell r="B133" t="str">
            <v>Plano Oi Completo Mais</v>
          </cell>
          <cell r="C133" t="str">
            <v>Template de desconto percentual FLAT Móvel - Conta Total - Varejo - Ganho Tributário Cross</v>
          </cell>
          <cell r="D133">
            <v>0.7248</v>
          </cell>
          <cell r="E133" t="str">
            <v>MKT-1-9825897685</v>
          </cell>
          <cell r="F133" t="str">
            <v>0T3T_REJ17_PCS-4P9pi_FLAT_MÓVEL_GT_72.48%</v>
          </cell>
          <cell r="G133">
            <v>72.48</v>
          </cell>
        </row>
        <row r="134">
          <cell r="A134" t="str">
            <v>Oi Total Fixo + Pós 50 + Banda Larga0.1675Template de desconto percentual FLAT Móvel - Conta Total - Varejo - Ganho Tributário Cross</v>
          </cell>
          <cell r="B134" t="str">
            <v>Plano Oi Completo XSmall</v>
          </cell>
          <cell r="C134" t="str">
            <v>Template de desconto percentual FLAT Móvel - Conta Total - Varejo - Ganho Tributário Cross</v>
          </cell>
          <cell r="D134">
            <v>0.16750000000000001</v>
          </cell>
          <cell r="E134" t="str">
            <v>MKT-1-9825897886</v>
          </cell>
          <cell r="F134" t="str">
            <v>0T3T_REJ17_PCS-4P2pi_FLAT_MÓVEL_GT_16.75%</v>
          </cell>
          <cell r="G134">
            <v>16.75</v>
          </cell>
        </row>
        <row r="135">
          <cell r="A135" t="str">
            <v>Oi Total Fixo + Pós Conectado 500 + Banda Larga0.6631Template de desconto percentual FLAT Móvel - Conta Total - Varejo - Ganho Tributário Cross</v>
          </cell>
          <cell r="B135" t="str">
            <v>Plano Oi Completo 500</v>
          </cell>
          <cell r="C135" t="str">
            <v>Template de desconto percentual FLAT Móvel - Conta Total - Varejo - Ganho Tributário Cross</v>
          </cell>
          <cell r="D135">
            <v>0.66310000000000002</v>
          </cell>
          <cell r="E135" t="str">
            <v>MKT-1-9825898087</v>
          </cell>
          <cell r="F135" t="str">
            <v>0T3T_REJ17_PCS-4P8pi_FLAT_MÓVEL_GT_66.31%</v>
          </cell>
          <cell r="G135">
            <v>66.31</v>
          </cell>
        </row>
        <row r="136">
          <cell r="A136" t="str">
            <v>Oi Total Fixo + Pós 100 + Banda Larga0.4144Template de desconto percentual FLAT Móvel - Conta Total - Varejo - Ganho Tributário Cross</v>
          </cell>
          <cell r="B136" t="str">
            <v>Plano Oi Completo Small</v>
          </cell>
          <cell r="C136" t="str">
            <v>Template de desconto percentual FLAT Móvel - Conta Total - Varejo - Ganho Tributário Cross</v>
          </cell>
          <cell r="D136">
            <v>0.41439999999999999</v>
          </cell>
          <cell r="E136" t="str">
            <v>MKT-1-9825957298</v>
          </cell>
          <cell r="F136" t="str">
            <v>0T3T_REJ17_PCS-4P3pi_FLAT_MÓVEL_GT_41.44%</v>
          </cell>
          <cell r="G136">
            <v>41.44</v>
          </cell>
        </row>
        <row r="137">
          <cell r="A137" t="str">
            <v>Oi Total Fixo + Pós Conectado 1.000 + Banda Larga0.7329Template de desconto percentual FLAT Móvel - Conta Total - Varejo - Ganho Tributário Cross</v>
          </cell>
          <cell r="B137" t="str">
            <v>Plano Oi Completo 1.000</v>
          </cell>
          <cell r="C137" t="str">
            <v>Template de desconto percentual FLAT Móvel - Conta Total - Varejo - Ganho Tributário Cross</v>
          </cell>
          <cell r="D137">
            <v>0.73290000000000011</v>
          </cell>
          <cell r="E137" t="str">
            <v>MKT-1-9825957499</v>
          </cell>
          <cell r="F137" t="str">
            <v>0T3T_REJ17_PCS-4P10pi_FLAT_MÓVEL_GT_73.29%</v>
          </cell>
          <cell r="G137">
            <v>73.290000000000006</v>
          </cell>
        </row>
        <row r="138">
          <cell r="A138" t="str">
            <v>Oi Total Fixo + Pós Conectado Mais + Banda Larga0.6089Template de desconto percentual FLAT Móvel - Conta Total - Varejo - Ganho Tributário Cross</v>
          </cell>
          <cell r="B138" t="str">
            <v>Plano Oi Completo Mais</v>
          </cell>
          <cell r="C138" t="str">
            <v>Template de desconto percentual FLAT Móvel - Conta Total - Varejo - Ganho Tributário Cross</v>
          </cell>
          <cell r="D138">
            <v>0.6089</v>
          </cell>
          <cell r="E138" t="str">
            <v>MKT-1-9825957700</v>
          </cell>
          <cell r="F138" t="str">
            <v>0T3T_REJ17_PCS-4P9pi_FLAT_MÓVEL_GT_60.89%</v>
          </cell>
          <cell r="G138">
            <v>60.89</v>
          </cell>
        </row>
        <row r="139">
          <cell r="A139" t="str">
            <v>Oi Total Fixo + Pós 100 + Banda Larga0.594Template de desconto percentual FLAT Móvel - Conta Total - Varejo - Ganho Tributário Cross</v>
          </cell>
          <cell r="B139" t="str">
            <v>Plano Oi Completo Small</v>
          </cell>
          <cell r="C139" t="str">
            <v>Template de desconto percentual FLAT Móvel - Conta Total - Varejo - Ganho Tributário Cross</v>
          </cell>
          <cell r="D139">
            <v>0.59399999999999997</v>
          </cell>
          <cell r="E139" t="str">
            <v>MKT-1-9825957901</v>
          </cell>
          <cell r="F139" t="str">
            <v>0T3T_REJ17_PCS-4P3pi_FLAT_MÓVEL_GT_59.40%</v>
          </cell>
          <cell r="G139">
            <v>59.4</v>
          </cell>
        </row>
        <row r="140">
          <cell r="A140" t="str">
            <v>Oi Total Fixo + Pós 250 + Banda Larga0.7564Template de desconto percentual FLAT Móvel - Conta Total - Varejo - Ganho Tributário Cross</v>
          </cell>
          <cell r="B140" t="str">
            <v>Plano Oi Completo Medium</v>
          </cell>
          <cell r="C140" t="str">
            <v>Template de desconto percentual FLAT Móvel - Conta Total - Varejo - Ganho Tributário Cross</v>
          </cell>
          <cell r="D140">
            <v>0.75639999999999996</v>
          </cell>
          <cell r="E140" t="str">
            <v>MKT-1-9825970102</v>
          </cell>
          <cell r="F140" t="str">
            <v>0T3T_REJ17_PCS-4P4pi_FLAT_MÓVEL_GT_75.64%</v>
          </cell>
          <cell r="G140">
            <v>75.64</v>
          </cell>
        </row>
        <row r="141">
          <cell r="A141" t="str">
            <v>Oi Total Fixo + Pós Conectado 1.000 + Banda Larga0.8148Template de desconto percentual FLAT Móvel - Conta Total - Varejo - Ganho Tributário Cross</v>
          </cell>
          <cell r="B141" t="str">
            <v>Plano Oi Completo 1.000</v>
          </cell>
          <cell r="C141" t="str">
            <v>Template de desconto percentual FLAT Móvel - Conta Total - Varejo - Ganho Tributário Cross</v>
          </cell>
          <cell r="D141">
            <v>0.81480000000000008</v>
          </cell>
          <cell r="E141" t="str">
            <v>MKT-1-9825970303</v>
          </cell>
          <cell r="F141" t="str">
            <v>0T3T_REJ17_PCS-4P10pi_FLAT_MÓVEL_GT_81.48%</v>
          </cell>
          <cell r="G141">
            <v>81.48</v>
          </cell>
        </row>
        <row r="142">
          <cell r="A142" t="str">
            <v>Oi Total Fixo + Pós Conectado Mais + Banda Larga0.8494Template de desconto percentual FLAT Móvel - Conta Total - Varejo - Ganho Tributário Cross</v>
          </cell>
          <cell r="B142" t="str">
            <v>Plano Oi Completo Mais</v>
          </cell>
          <cell r="C142" t="str">
            <v>Template de desconto percentual FLAT Móvel - Conta Total - Varejo - Ganho Tributário Cross</v>
          </cell>
          <cell r="D142">
            <v>0.84939999999999993</v>
          </cell>
          <cell r="E142" t="str">
            <v>MKT-1-9825970504</v>
          </cell>
          <cell r="F142" t="str">
            <v>0T3T_REJ17_PCS-4P9pi_FLAT_MÓVEL_GT_84.94%</v>
          </cell>
          <cell r="G142">
            <v>84.94</v>
          </cell>
        </row>
        <row r="143">
          <cell r="A143" t="str">
            <v>Oi Total Fixo + Pós Conectado Mais + Banda Larga0.832Template de desconto percentual FLAT Móvel - Conta Total - Varejo - Ganho Tributário Cross</v>
          </cell>
          <cell r="B143" t="str">
            <v>Plano Oi Completo Mais</v>
          </cell>
          <cell r="C143" t="str">
            <v>Template de desconto percentual FLAT Móvel - Conta Total - Varejo - Ganho Tributário Cross</v>
          </cell>
          <cell r="D143">
            <v>0.83200000000000007</v>
          </cell>
          <cell r="E143" t="str">
            <v>MKT-1-9825970705</v>
          </cell>
          <cell r="F143" t="str">
            <v>0T3T_REJ17_PCS-4P9pi_FLAT_MÓVEL_GT_83.20%</v>
          </cell>
          <cell r="G143">
            <v>83.2</v>
          </cell>
        </row>
        <row r="144">
          <cell r="A144" t="str">
            <v>Oi Total Fixo + Pós 500 + Banda Larga0.8428Template de desconto percentual FLAT Móvel - Conta Total - Varejo - Ganho Tributário Cross</v>
          </cell>
          <cell r="B144" t="str">
            <v>Plano Oi Completo Large</v>
          </cell>
          <cell r="C144" t="str">
            <v>Template de desconto percentual FLAT Móvel - Conta Total - Varejo - Ganho Tributário Cross</v>
          </cell>
          <cell r="D144">
            <v>0.84279999999999999</v>
          </cell>
          <cell r="E144" t="str">
            <v>MKT-1-9825970906</v>
          </cell>
          <cell r="F144" t="str">
            <v>0T3T_REJ17_PCS-4P5pi_FLAT_MÓVEL_GT_84.28%</v>
          </cell>
          <cell r="G144">
            <v>84.28</v>
          </cell>
        </row>
        <row r="145">
          <cell r="A145" t="str">
            <v>Oi Internet pra Celular 3GB0.7667Template Flat Instância Dados</v>
          </cell>
          <cell r="B145" t="str">
            <v>Oi Internet pra Celular 3GB</v>
          </cell>
          <cell r="C145" t="str">
            <v>Template Flat Instância Dados</v>
          </cell>
          <cell r="D145">
            <v>0.76670000000000005</v>
          </cell>
          <cell r="E145" t="str">
            <v>MKT-1-9826002751</v>
          </cell>
          <cell r="F145" t="str">
            <v>0T3T_REJ17_INTCEL-3G_76.67%</v>
          </cell>
          <cell r="G145">
            <v>76.67</v>
          </cell>
        </row>
        <row r="146">
          <cell r="A146" t="str">
            <v>Oi Internet pra Celular 5GB0.7193Template Flat Instância Dados</v>
          </cell>
          <cell r="B146" t="str">
            <v>Oi Internet pra Celular 5GB</v>
          </cell>
          <cell r="C146" t="str">
            <v>Template Flat Instância Dados</v>
          </cell>
          <cell r="D146">
            <v>0.71930000000000005</v>
          </cell>
          <cell r="E146" t="str">
            <v>MKT-1-9826020123</v>
          </cell>
          <cell r="F146" t="str">
            <v>0T3T_REJ17_INTCEL-5G_71.93%</v>
          </cell>
          <cell r="G146">
            <v>71.930000000000007</v>
          </cell>
        </row>
        <row r="147">
          <cell r="A147" t="str">
            <v>Oi Internet pra Celular 10GB0.6439Template Flat Instância Dados</v>
          </cell>
          <cell r="B147" t="str">
            <v>Oi Internet pra Celular 10GB</v>
          </cell>
          <cell r="C147" t="str">
            <v>Template Flat Instância Dados</v>
          </cell>
          <cell r="D147">
            <v>0.64390000000000003</v>
          </cell>
          <cell r="E147" t="str">
            <v>MKT-1-9826020495</v>
          </cell>
          <cell r="F147" t="str">
            <v>0T3T_REJ17_INTCEL-10G_64.39%</v>
          </cell>
          <cell r="G147">
            <v>64.39</v>
          </cell>
        </row>
        <row r="148">
          <cell r="A148" t="str">
            <v>Oi Internet pra Celular 10GB0.5421Template Flat Instância Dados</v>
          </cell>
          <cell r="B148" t="str">
            <v>Oi Internet pra Celular 10GB</v>
          </cell>
          <cell r="C148" t="str">
            <v>Template Flat Instância Dados</v>
          </cell>
          <cell r="D148">
            <v>0.54210000000000003</v>
          </cell>
          <cell r="E148" t="str">
            <v>MKT-1-9826020867</v>
          </cell>
          <cell r="F148" t="str">
            <v>0T3T_REJ17_INTCEL-10G_54.21%</v>
          </cell>
          <cell r="G148">
            <v>54.21</v>
          </cell>
        </row>
        <row r="149">
          <cell r="A149" t="str">
            <v>Oi Internet pra Celular 10GB0.2874Template Flat Instância Dados</v>
          </cell>
          <cell r="B149" t="str">
            <v>Oi Internet pra Celular 10GB</v>
          </cell>
          <cell r="C149" t="str">
            <v>Template Flat Instância Dados</v>
          </cell>
          <cell r="D149">
            <v>0.28739999999999999</v>
          </cell>
          <cell r="E149" t="str">
            <v>MKT-1-9826037239</v>
          </cell>
          <cell r="F149" t="str">
            <v>0T3T_REJ17_INTCEL-10G_28.74%</v>
          </cell>
          <cell r="G149">
            <v>28.74</v>
          </cell>
        </row>
        <row r="150">
          <cell r="A150" t="str">
            <v>Oi Internet pra Celular 3GB0.8675Template Flat Instância Dados</v>
          </cell>
          <cell r="B150" t="str">
            <v>Oi Internet pra Celular 3GB</v>
          </cell>
          <cell r="C150" t="str">
            <v>Template Flat Instância Dados</v>
          </cell>
          <cell r="D150">
            <v>0.86750000000000005</v>
          </cell>
          <cell r="E150" t="str">
            <v>MKT-1-9826037631</v>
          </cell>
          <cell r="F150" t="str">
            <v>0T3T_REJ17_INTCEL-3G_86.75%</v>
          </cell>
          <cell r="G150">
            <v>86.75</v>
          </cell>
        </row>
        <row r="151">
          <cell r="A151" t="str">
            <v>Oi Internet pra Celular 5GB0.789Template Flat Instância Dados</v>
          </cell>
          <cell r="B151" t="str">
            <v>Oi Internet pra Celular 5GB</v>
          </cell>
          <cell r="C151" t="str">
            <v>Template Flat Instância Dados</v>
          </cell>
          <cell r="D151">
            <v>0.78900000000000003</v>
          </cell>
          <cell r="E151" t="str">
            <v>MKT-1-9826038003</v>
          </cell>
          <cell r="F151" t="str">
            <v>0T3T_REJ17_INTCEL-5G_78.90%</v>
          </cell>
          <cell r="G151">
            <v>78.900000000000006</v>
          </cell>
        </row>
        <row r="152">
          <cell r="A152" t="str">
            <v>Oi Internet pra Celular 10GB0.6944Template Flat Instância Dados</v>
          </cell>
          <cell r="B152" t="str">
            <v>Oi Internet pra Celular 10GB</v>
          </cell>
          <cell r="C152" t="str">
            <v>Template Flat Instância Dados</v>
          </cell>
          <cell r="D152">
            <v>0.69440000000000002</v>
          </cell>
          <cell r="E152" t="str">
            <v>MKT-1-9826044375</v>
          </cell>
          <cell r="F152" t="str">
            <v>0T3T_REJ17_INTCEL-10G_69.44%</v>
          </cell>
          <cell r="G152">
            <v>69.44</v>
          </cell>
        </row>
        <row r="153">
          <cell r="A153" t="str">
            <v>Oi Internet pra Celular 10GB0.5925Template Flat Instância Dados</v>
          </cell>
          <cell r="B153" t="str">
            <v>Oi Internet pra Celular 10GB</v>
          </cell>
          <cell r="C153" t="str">
            <v>Template Flat Instância Dados</v>
          </cell>
          <cell r="D153">
            <v>0.59250000000000003</v>
          </cell>
          <cell r="E153" t="str">
            <v>MKT-1-9826044747</v>
          </cell>
          <cell r="F153" t="str">
            <v>0T3T_REJ17_INTCEL-10G_59.25%</v>
          </cell>
          <cell r="G153">
            <v>59.25</v>
          </cell>
        </row>
        <row r="154">
          <cell r="A154" t="str">
            <v>Oi Internet pra Celular 10GB0.3383Template Flat Instância Dados</v>
          </cell>
          <cell r="B154" t="str">
            <v>Oi Internet pra Celular 10GB</v>
          </cell>
          <cell r="C154" t="str">
            <v>Template Flat Instância Dados</v>
          </cell>
          <cell r="D154">
            <v>0.33829999999999999</v>
          </cell>
          <cell r="E154" t="str">
            <v>MKT-1-9826048119</v>
          </cell>
          <cell r="F154" t="str">
            <v>0T3T_REJ17_INTCEL-10G_33.83%</v>
          </cell>
          <cell r="G154">
            <v>33.83</v>
          </cell>
        </row>
        <row r="155">
          <cell r="A155" t="str">
            <v>Oi Internet pra Celular 5GB0.7186Template Flat Instância Dados</v>
          </cell>
          <cell r="B155" t="str">
            <v>Oi Internet pra Celular 5GB</v>
          </cell>
          <cell r="C155" t="str">
            <v>Template Flat Instância Dados</v>
          </cell>
          <cell r="D155">
            <v>0.71860000000000002</v>
          </cell>
          <cell r="E155" t="str">
            <v>MKT-1-9826048491</v>
          </cell>
          <cell r="F155" t="str">
            <v>0T3T_REJ17_INTCEL-5G_71.86%</v>
          </cell>
          <cell r="G155">
            <v>71.86</v>
          </cell>
        </row>
        <row r="156">
          <cell r="A156" t="str">
            <v>Oi Internet pra Celular 5GB0.6834Template Flat Instância Dados</v>
          </cell>
          <cell r="B156" t="str">
            <v>Oi Internet pra Celular 5GB</v>
          </cell>
          <cell r="C156" t="str">
            <v>Template Flat Instância Dados</v>
          </cell>
          <cell r="D156">
            <v>0.68340000000000001</v>
          </cell>
          <cell r="E156" t="str">
            <v>MKT-1-9826048863</v>
          </cell>
          <cell r="F156" t="str">
            <v>0T3T_REJ17_INTCEL-5G_68.34%</v>
          </cell>
          <cell r="G156">
            <v>68.34</v>
          </cell>
        </row>
        <row r="157">
          <cell r="A157" t="str">
            <v>Oi Internet pra Celular 5GB0.6131Template Flat Instância Dados</v>
          </cell>
          <cell r="B157" t="str">
            <v>Oi Internet pra Celular 5GB</v>
          </cell>
          <cell r="C157" t="str">
            <v>Template Flat Instância Dados</v>
          </cell>
          <cell r="D157">
            <v>0.61309999999999998</v>
          </cell>
          <cell r="E157" t="str">
            <v>MKT-1-9826055235</v>
          </cell>
          <cell r="F157" t="str">
            <v>0T3T_REJ17_INTCEL-5G_61.31%</v>
          </cell>
          <cell r="G157">
            <v>61.31</v>
          </cell>
        </row>
        <row r="158">
          <cell r="A158" t="str">
            <v>Oi Internet pra Celular 3GB0.7453Template Flat Instância Dados</v>
          </cell>
          <cell r="B158" t="str">
            <v>Oi Internet pra Celular 3GB</v>
          </cell>
          <cell r="C158" t="str">
            <v>Template Flat Instância Dados</v>
          </cell>
          <cell r="D158">
            <v>0.74529999999999996</v>
          </cell>
          <cell r="E158" t="str">
            <v>MKT-1-9826055607</v>
          </cell>
          <cell r="F158" t="str">
            <v>0T3T_REJ17_INTCEL-3G_74.53%</v>
          </cell>
          <cell r="G158">
            <v>74.53</v>
          </cell>
        </row>
        <row r="159">
          <cell r="A159" t="str">
            <v>Oi Internet pra Celular 3GB0.6434Template Flat Instância Dados</v>
          </cell>
          <cell r="B159" t="str">
            <v>Oi Internet pra Celular 3GB</v>
          </cell>
          <cell r="C159" t="str">
            <v>Template Flat Instância Dados</v>
          </cell>
          <cell r="D159">
            <v>0.64340000000000008</v>
          </cell>
          <cell r="E159" t="str">
            <v>MKT-1-9826063159</v>
          </cell>
          <cell r="F159" t="str">
            <v>0T3T_REJ17_INTCEL-3G_64.34%</v>
          </cell>
          <cell r="G159">
            <v>64.34</v>
          </cell>
        </row>
        <row r="160">
          <cell r="A160" t="str">
            <v>Oi Internet pra Celular 5GB0.6483Template Flat Instância Dados</v>
          </cell>
          <cell r="B160" t="str">
            <v>Oi Internet pra Celular 5GB</v>
          </cell>
          <cell r="C160" t="str">
            <v>Template Flat Instância Dados</v>
          </cell>
          <cell r="D160">
            <v>0.64829999999999999</v>
          </cell>
          <cell r="E160" t="str">
            <v>MKT-1-9826063831</v>
          </cell>
          <cell r="F160" t="str">
            <v>0T3T_REJ17_INTCEL-5G_64.83%</v>
          </cell>
          <cell r="G160">
            <v>64.83</v>
          </cell>
        </row>
        <row r="161">
          <cell r="A161" t="str">
            <v>Oi Internet pra Celular 5GB0.5779Template Flat Instância Dados</v>
          </cell>
          <cell r="B161" t="str">
            <v>Oi Internet pra Celular 5GB</v>
          </cell>
          <cell r="C161" t="str">
            <v>Template Flat Instância Dados</v>
          </cell>
          <cell r="D161">
            <v>0.57789999999999997</v>
          </cell>
          <cell r="E161" t="str">
            <v>MKT-1-9826070493</v>
          </cell>
          <cell r="F161" t="str">
            <v>0T3T_REJ17_INTCEL-5G_57.79%</v>
          </cell>
          <cell r="G161">
            <v>57.79</v>
          </cell>
        </row>
        <row r="162">
          <cell r="A162" t="str">
            <v>Oi Internet pra Celular 5GB0.5076Template Flat Instância Dados</v>
          </cell>
          <cell r="B162" t="str">
            <v>Oi Internet pra Celular 5GB</v>
          </cell>
          <cell r="C162" t="str">
            <v>Template Flat Instância Dados</v>
          </cell>
          <cell r="D162">
            <v>0.50759999999999994</v>
          </cell>
          <cell r="E162" t="str">
            <v>MKT-1-9826077135</v>
          </cell>
          <cell r="F162" t="str">
            <v>0T3T_REJ17_INTCEL-5G_50.76%</v>
          </cell>
          <cell r="G162">
            <v>50.76</v>
          </cell>
        </row>
        <row r="163">
          <cell r="A163" t="str">
            <v>Oi Internet pra Celular 10GB0.567Template Flat Instância Dados</v>
          </cell>
          <cell r="B163" t="str">
            <v>Oi Internet pra Celular 10GB</v>
          </cell>
          <cell r="C163" t="str">
            <v>Template Flat Instância Dados</v>
          </cell>
          <cell r="D163">
            <v>0.56700000000000006</v>
          </cell>
          <cell r="E163" t="str">
            <v>MKT-1-9826077897</v>
          </cell>
          <cell r="F163" t="str">
            <v>0T3T_REJ17_INTCEL-10G_56.70%</v>
          </cell>
          <cell r="G163">
            <v>56.7</v>
          </cell>
        </row>
        <row r="164">
          <cell r="A164" t="str">
            <v>Oi Internet pra Celular 3GB0.134Template Flat Instância Dados</v>
          </cell>
          <cell r="B164" t="str">
            <v>Oi Internet pra Celular 3GB</v>
          </cell>
          <cell r="C164" t="str">
            <v>Template Flat Instância Dados</v>
          </cell>
          <cell r="D164">
            <v>0.13400000000000001</v>
          </cell>
          <cell r="E164" t="str">
            <v>MKT-1-9826082499</v>
          </cell>
          <cell r="F164" t="str">
            <v>0T3T_REJ17_INTCEL-3G_13.40%</v>
          </cell>
          <cell r="G164">
            <v>13.4</v>
          </cell>
        </row>
        <row r="165">
          <cell r="A165" t="str">
            <v>Oi Internet pra Celular 3GB0.0932Template Flat Instância Dados</v>
          </cell>
          <cell r="B165" t="str">
            <v>Oi Internet pra Celular 3GB</v>
          </cell>
          <cell r="C165" t="str">
            <v>Template Flat Instância Dados</v>
          </cell>
          <cell r="D165">
            <v>9.3200000000000005E-2</v>
          </cell>
          <cell r="E165" t="str">
            <v>MKT-1-9826090531</v>
          </cell>
          <cell r="F165" t="str">
            <v>0T3T_REJ17_INTCEL-3G_09.32%</v>
          </cell>
          <cell r="G165">
            <v>9.32</v>
          </cell>
        </row>
        <row r="166">
          <cell r="A166" t="str">
            <v>Oi Internet pra Celular 5GB0.191Template Flat Instância Dados</v>
          </cell>
          <cell r="B166" t="str">
            <v>Oi Internet pra Celular 5GB</v>
          </cell>
          <cell r="C166" t="str">
            <v>Template Flat Instância Dados</v>
          </cell>
          <cell r="D166">
            <v>0.191</v>
          </cell>
          <cell r="E166" t="str">
            <v>MKT-1-9826093103</v>
          </cell>
          <cell r="F166" t="str">
            <v>0T3T_REJ17_INTCEL-5G_19.10%</v>
          </cell>
          <cell r="G166">
            <v>19.100000000000001</v>
          </cell>
        </row>
        <row r="167">
          <cell r="A167" t="str">
            <v>Oi Internet pra Celular 10GB0.6434Template Flat Instância Dados</v>
          </cell>
          <cell r="B167" t="str">
            <v>Oi Internet pra Celular 10GB</v>
          </cell>
          <cell r="C167" t="str">
            <v>Template Flat Instância Dados</v>
          </cell>
          <cell r="D167">
            <v>0.64340000000000008</v>
          </cell>
          <cell r="E167" t="str">
            <v>MKT-1-9826093995</v>
          </cell>
          <cell r="F167" t="str">
            <v>0T3T_REJ17_INTCEL-10G_64.34%</v>
          </cell>
          <cell r="G167">
            <v>64.34</v>
          </cell>
        </row>
        <row r="168">
          <cell r="A168" t="str">
            <v>Oi Internet pra Celular 3GB0.3887Template Flat Instância Dados</v>
          </cell>
          <cell r="B168" t="str">
            <v>Oi Internet pra Celular 3GB</v>
          </cell>
          <cell r="C168" t="str">
            <v>Template Flat Instância Dados</v>
          </cell>
          <cell r="D168">
            <v>0.38869999999999999</v>
          </cell>
          <cell r="E168" t="str">
            <v>MKT-1-9826107341</v>
          </cell>
          <cell r="F168" t="str">
            <v>0T3T_REJ17_INTCEL-3G_38.87%</v>
          </cell>
          <cell r="G168">
            <v>38.869999999999997</v>
          </cell>
        </row>
        <row r="169">
          <cell r="A169" t="str">
            <v>Oi Internet pra Celular 3GB0.4906Template Flat Instância Dados</v>
          </cell>
          <cell r="B169" t="str">
            <v>Oi Internet pra Celular 3GB</v>
          </cell>
          <cell r="C169" t="str">
            <v>Template Flat Instância Dados</v>
          </cell>
          <cell r="D169">
            <v>0.49060000000000004</v>
          </cell>
          <cell r="E169" t="str">
            <v>MKT-1-9826107843</v>
          </cell>
          <cell r="F169" t="str">
            <v>0T3T_REJ17_INTCEL-3G_49.06%</v>
          </cell>
          <cell r="G169">
            <v>49.06</v>
          </cell>
        </row>
        <row r="170">
          <cell r="A170" t="str">
            <v>Oi Internet pra Celular 5GB0.4372Template Flat Instância Dados</v>
          </cell>
          <cell r="B170" t="str">
            <v>Oi Internet pra Celular 5GB</v>
          </cell>
          <cell r="C170" t="str">
            <v>Template Flat Instância Dados</v>
          </cell>
          <cell r="D170">
            <v>0.43719999999999998</v>
          </cell>
          <cell r="E170" t="str">
            <v>MKT-1-9826125633</v>
          </cell>
          <cell r="F170" t="str">
            <v>0T3T_REJ17_INTCEL-5G_43.72%</v>
          </cell>
          <cell r="G170">
            <v>43.72</v>
          </cell>
        </row>
        <row r="171">
          <cell r="A171" t="str">
            <v>Oi Total Fixo +  TV 10.092Template desconto FLAT Plano Principal Oi TV nível conta</v>
          </cell>
          <cell r="B171" t="str">
            <v>Plano Oi Internet Total Low</v>
          </cell>
          <cell r="C171" t="str">
            <v>Template desconto FLAT Plano Principal Oi TV nível conta</v>
          </cell>
          <cell r="D171">
            <v>9.1999999999999998E-2</v>
          </cell>
          <cell r="E171" t="str">
            <v>MKT-1-9825999111</v>
          </cell>
          <cell r="F171" t="str">
            <v>0T3T_REJ17_CFG-2Plowpi_FLAT_TV_09.20%</v>
          </cell>
          <cell r="G171">
            <v>9.1999999999999993</v>
          </cell>
        </row>
        <row r="172">
          <cell r="A172" t="str">
            <v>Oi Total Fixo +  TV 20.092Template desconto FLAT Plano Principal Oi TV nível conta</v>
          </cell>
          <cell r="B172" t="str">
            <v>Plano Oi Internet Total Medium</v>
          </cell>
          <cell r="C172" t="str">
            <v>Template desconto FLAT Plano Principal Oi TV nível conta</v>
          </cell>
          <cell r="D172">
            <v>9.1999999999999998E-2</v>
          </cell>
          <cell r="E172" t="str">
            <v>MKT-1-9825999366</v>
          </cell>
          <cell r="F172" t="str">
            <v>0T3T_REJ17_PCS-2PMepi_FLAT_TV_09.20%</v>
          </cell>
          <cell r="G172">
            <v>9.1999999999999993</v>
          </cell>
        </row>
        <row r="173">
          <cell r="A173" t="str">
            <v>Oi Total Fixo +  TV 30.2478Template desconto FLAT Plano Principal Oi TV nível conta</v>
          </cell>
          <cell r="B173" t="str">
            <v>Plano Oi Internet Total High</v>
          </cell>
          <cell r="C173" t="str">
            <v>Template desconto FLAT Plano Principal Oi TV nível conta</v>
          </cell>
          <cell r="D173">
            <v>0.24780000000000002</v>
          </cell>
          <cell r="E173" t="str">
            <v>MKT-1-9825999621</v>
          </cell>
          <cell r="F173" t="str">
            <v>0T3T_REJ17_PCS-2PHipi_FLAT_TV_24.78%</v>
          </cell>
          <cell r="G173">
            <v>24.78</v>
          </cell>
        </row>
        <row r="174">
          <cell r="A174" t="str">
            <v>Oi Total Fixo +  TV 30.2394Template desconto FLAT Plano Principal Oi TV nível conta</v>
          </cell>
          <cell r="B174" t="str">
            <v>Plano Oi Internet Total High</v>
          </cell>
          <cell r="C174" t="str">
            <v>Template desconto FLAT Plano Principal Oi TV nível conta</v>
          </cell>
          <cell r="D174">
            <v>0.2394</v>
          </cell>
          <cell r="E174" t="str">
            <v>MKT-1-9825999876</v>
          </cell>
          <cell r="F174" t="str">
            <v>0T3T_REJ17_PCS-2PHipi_FLAT_TV_23.94%</v>
          </cell>
          <cell r="G174">
            <v>23.94</v>
          </cell>
        </row>
        <row r="175">
          <cell r="A175" t="str">
            <v>Oi Total Fixo +  TV 30.092Template desconto FLAT Plano Principal Oi TV nível conta</v>
          </cell>
          <cell r="B175" t="str">
            <v>Plano Oi Internet Total High</v>
          </cell>
          <cell r="C175" t="str">
            <v>Template desconto FLAT Plano Principal Oi TV nível conta</v>
          </cell>
          <cell r="D175">
            <v>9.1999999999999998E-2</v>
          </cell>
          <cell r="E175" t="str">
            <v>MKT-1-9826106131</v>
          </cell>
          <cell r="F175" t="str">
            <v>0T3T_REJ17_PCS-2PHipi_FLAT_TV_09.20%</v>
          </cell>
          <cell r="G175">
            <v>9.1999999999999993</v>
          </cell>
        </row>
        <row r="176">
          <cell r="A176" t="str">
            <v>Oi Total Fixo +  TV 30.2115Template desconto FLAT Plano Principal Oi TV nível conta</v>
          </cell>
          <cell r="B176" t="str">
            <v>Plano Oi Internet Total High</v>
          </cell>
          <cell r="C176" t="str">
            <v>Template desconto FLAT Plano Principal Oi TV nível conta</v>
          </cell>
          <cell r="D176">
            <v>0.21149999999999999</v>
          </cell>
          <cell r="E176" t="str">
            <v>MKT-1-9826106386</v>
          </cell>
          <cell r="F176" t="str">
            <v>0T3T_REJ17_PCS-2PHipi_FLAT_TV_21.15%</v>
          </cell>
          <cell r="G176">
            <v>21.15</v>
          </cell>
        </row>
        <row r="177">
          <cell r="A177" t="str">
            <v>Oi Total Fixo +  TV 30.2056Template desconto FLAT Plano Principal Oi TV nível conta</v>
          </cell>
          <cell r="B177" t="str">
            <v>Plano Oi Internet Total High</v>
          </cell>
          <cell r="C177" t="str">
            <v>Template desconto FLAT Plano Principal Oi TV nível conta</v>
          </cell>
          <cell r="D177">
            <v>0.20559999999999998</v>
          </cell>
          <cell r="E177" t="str">
            <v>MKT-1-9826106641</v>
          </cell>
          <cell r="F177" t="str">
            <v>0T3T_REJ17_PCS-2PHipi_FLAT_TV_20.56%</v>
          </cell>
          <cell r="G177">
            <v>20.56</v>
          </cell>
        </row>
        <row r="178">
          <cell r="A178" t="str">
            <v>Oi Total Fixo + Banda Larga + TV 30.4289Template desconto FLAT Plano Principal Oi TV nível conta</v>
          </cell>
          <cell r="B178" t="str">
            <v>Plano Oi Convergente High</v>
          </cell>
          <cell r="C178" t="str">
            <v>Template desconto FLAT Plano Principal Oi TV nível conta</v>
          </cell>
          <cell r="D178">
            <v>0.4289</v>
          </cell>
          <cell r="E178" t="str">
            <v>MKT-1-9826279250</v>
          </cell>
          <cell r="F178" t="str">
            <v>0T3T_REJ17_PCS-3PHipi_FLAT_TV_42.89%</v>
          </cell>
          <cell r="G178">
            <v>42.89</v>
          </cell>
        </row>
        <row r="179">
          <cell r="A179" t="str">
            <v>Oi Total Fixo + Pós Conectado Mais + Banda Larga0.5134Template desconto FLAT Plano Principal Oi TV nível conta</v>
          </cell>
          <cell r="B179" t="str">
            <v>Plano Oi Completo Mais</v>
          </cell>
          <cell r="C179" t="str">
            <v>Template desconto FLAT Plano Principal Oi TV nível conta</v>
          </cell>
          <cell r="D179">
            <v>0.51340000000000008</v>
          </cell>
          <cell r="E179" t="str">
            <v>MKT-1-9826851225</v>
          </cell>
          <cell r="F179" t="str">
            <v>0T3T_REJ17_PCS-4P9pi_FLAT_TV_51.34%</v>
          </cell>
          <cell r="G179">
            <v>51.34</v>
          </cell>
        </row>
        <row r="180">
          <cell r="A180" t="str">
            <v>Oi Total Fixo + Pós Conectado 1.000 + Banda Larga0.4485Template desconto FLAT Plano Principal Oi TV nível conta</v>
          </cell>
          <cell r="B180" t="str">
            <v>Plano Oi Completo 1.000</v>
          </cell>
          <cell r="C180" t="str">
            <v>Template desconto FLAT Plano Principal Oi TV nível conta</v>
          </cell>
          <cell r="D180">
            <v>0.44850000000000001</v>
          </cell>
          <cell r="E180" t="str">
            <v>MKT-1-9826877370</v>
          </cell>
          <cell r="F180" t="str">
            <v>0T3T_REJ17_PCS-4P10pi_FLAT_TV_44.85%</v>
          </cell>
          <cell r="G180">
            <v>44.85</v>
          </cell>
        </row>
        <row r="181">
          <cell r="A181" t="str">
            <v>Oi Total Fixo + Pós 500 + Banda Larga0.5134Template desconto FLAT Plano Principal Oi TV nível conta</v>
          </cell>
          <cell r="B181" t="str">
            <v>Plano Oi Completo Large</v>
          </cell>
          <cell r="C181" t="str">
            <v>Template desconto FLAT Plano Principal Oi TV nível conta</v>
          </cell>
          <cell r="D181">
            <v>0.51340000000000008</v>
          </cell>
          <cell r="E181" t="str">
            <v>MKT-1-9826877795</v>
          </cell>
          <cell r="F181" t="str">
            <v>0T3T_REJ17_PCS-4P5pi_FLAT_TV_51.34%</v>
          </cell>
          <cell r="G181">
            <v>51.34</v>
          </cell>
        </row>
        <row r="182">
          <cell r="A182" t="str">
            <v>Oi Total Fixo +  TV 30.171Template desconto FLAT Plano Principal Oi TV nível conta</v>
          </cell>
          <cell r="B182" t="str">
            <v>Plano Oi Internet Total High</v>
          </cell>
          <cell r="C182" t="str">
            <v>Template desconto FLAT Plano Principal Oi TV nível conta</v>
          </cell>
          <cell r="D182">
            <v>0.17100000000000001</v>
          </cell>
          <cell r="E182" t="str">
            <v>MKT-1-9826893481</v>
          </cell>
          <cell r="F182" t="str">
            <v>0T3T_REJ17_PCS-2PHipi_FLAT_TV_17.10%</v>
          </cell>
          <cell r="G182">
            <v>17.100000000000001</v>
          </cell>
        </row>
        <row r="183">
          <cell r="A183" t="str">
            <v>Oi Total Fixo +  TV 20.2283Template desconto FLAT Plano Principal Oi TV nível conta</v>
          </cell>
          <cell r="B183" t="str">
            <v>Plano Oi Internet Total Medium</v>
          </cell>
          <cell r="C183" t="str">
            <v>Template desconto FLAT Plano Principal Oi TV nível conta</v>
          </cell>
          <cell r="D183">
            <v>0.22829999999999998</v>
          </cell>
          <cell r="E183" t="str">
            <v>MKT-1-9826893826</v>
          </cell>
          <cell r="F183" t="str">
            <v>0T3T_REJ17_PCS-2PMepi_FLAT_TV_22.83%</v>
          </cell>
          <cell r="G183">
            <v>22.83</v>
          </cell>
        </row>
        <row r="184">
          <cell r="A184" t="str">
            <v>Oi Total Fixo +  TV 30.208Template desconto FLAT Plano Principal Oi TV nível conta</v>
          </cell>
          <cell r="B184" t="str">
            <v>Plano Oi Internet Total High</v>
          </cell>
          <cell r="C184" t="str">
            <v>Template desconto FLAT Plano Principal Oi TV nível conta</v>
          </cell>
          <cell r="D184">
            <v>0.20800000000000002</v>
          </cell>
          <cell r="E184" t="str">
            <v>MKT-1-9827111851</v>
          </cell>
          <cell r="F184" t="str">
            <v>0T3T_REJ17_PCS-2PHipi_FLAT_TV_20.80%</v>
          </cell>
          <cell r="G184">
            <v>20.8</v>
          </cell>
        </row>
        <row r="185">
          <cell r="A185" t="str">
            <v>Oi Total Fixo +  TV 30.2032Template desconto FLAT Plano Principal Oi TV nível conta</v>
          </cell>
          <cell r="B185" t="str">
            <v>Plano Oi Internet Total High</v>
          </cell>
          <cell r="C185" t="str">
            <v>Template desconto FLAT Plano Principal Oi TV nível conta</v>
          </cell>
          <cell r="D185">
            <v>0.20319999999999999</v>
          </cell>
          <cell r="E185" t="str">
            <v>MKT-1-9827117306</v>
          </cell>
          <cell r="F185" t="str">
            <v>0T3T_REJ17_PCS-2PHipi_FLAT_TV_20.32%</v>
          </cell>
          <cell r="G185">
            <v>20.32</v>
          </cell>
        </row>
        <row r="186">
          <cell r="A186" t="str">
            <v>Oi Total Fixo +  TV 30.1893Template desconto FLAT Plano Principal Oi TV nível conta</v>
          </cell>
          <cell r="B186" t="str">
            <v>Plano Oi Internet Total High</v>
          </cell>
          <cell r="C186" t="str">
            <v>Template desconto FLAT Plano Principal Oi TV nível conta</v>
          </cell>
          <cell r="D186">
            <v>0.1893</v>
          </cell>
          <cell r="E186" t="str">
            <v>MKT-1-9827132901</v>
          </cell>
          <cell r="F186" t="str">
            <v>0T3T_REJ17_PCS-2PHipi_FLAT_TV_18.93%</v>
          </cell>
          <cell r="G186">
            <v>18.93</v>
          </cell>
        </row>
        <row r="187">
          <cell r="A187" t="str">
            <v>Oi Total Fixo +  TV 10.1435Template desconto FLAT Plano Principal Oi TV nível conta</v>
          </cell>
          <cell r="B187" t="str">
            <v>Plano Oi Internet Total Low</v>
          </cell>
          <cell r="C187" t="str">
            <v>Template desconto FLAT Plano Principal Oi TV nível conta</v>
          </cell>
          <cell r="D187">
            <v>0.14349999999999999</v>
          </cell>
          <cell r="E187" t="str">
            <v>MKT-1-9827145196</v>
          </cell>
          <cell r="F187" t="str">
            <v>0T3T_REJ17_CFG-2Plowpi_FLAT_TV_14.35%</v>
          </cell>
          <cell r="G187">
            <v>14.35</v>
          </cell>
        </row>
        <row r="188">
          <cell r="A188" t="str">
            <v>Oi Total Fixo +  TV 20.1341Template desconto FLAT Plano Principal Oi TV nível conta</v>
          </cell>
          <cell r="B188" t="str">
            <v>Plano Oi Internet Total Medium</v>
          </cell>
          <cell r="C188" t="str">
            <v>Template desconto FLAT Plano Principal Oi TV nível conta</v>
          </cell>
          <cell r="D188">
            <v>0.1341</v>
          </cell>
          <cell r="E188" t="str">
            <v>MKT-1-9827145451</v>
          </cell>
          <cell r="F188" t="str">
            <v>0T3T_REJ17_PCS-2PMepi_FLAT_TV_13.41%</v>
          </cell>
          <cell r="G188">
            <v>13.41</v>
          </cell>
        </row>
        <row r="189">
          <cell r="A189" t="str">
            <v>Oi Total Fixo +  TV 30.2742Template desconto FLAT Plano Principal Oi TV nível conta</v>
          </cell>
          <cell r="B189" t="str">
            <v>Plano Oi Internet Total High</v>
          </cell>
          <cell r="C189" t="str">
            <v>Template desconto FLAT Plano Principal Oi TV nível conta</v>
          </cell>
          <cell r="D189">
            <v>0.2742</v>
          </cell>
          <cell r="E189" t="str">
            <v>MKT-1-9827187011</v>
          </cell>
          <cell r="F189" t="str">
            <v>0T3T_REJ17_PCS-2PHipi_FLAT_TV_27.42%</v>
          </cell>
          <cell r="G189">
            <v>27.42</v>
          </cell>
        </row>
        <row r="190">
          <cell r="A190" t="str">
            <v>Oi Total Fixo +  TV 30.2644Template desconto FLAT Plano Principal Oi TV nível conta</v>
          </cell>
          <cell r="B190" t="str">
            <v>Plano Oi Internet Total High</v>
          </cell>
          <cell r="C190" t="str">
            <v>Template desconto FLAT Plano Principal Oi TV nível conta</v>
          </cell>
          <cell r="D190">
            <v>0.26440000000000002</v>
          </cell>
          <cell r="E190" t="str">
            <v>MKT-1-9827285266</v>
          </cell>
          <cell r="F190" t="str">
            <v>0T3T_REJ17_PCS-2PHipi_FLAT_TV_26.44%</v>
          </cell>
          <cell r="G190">
            <v>26.44</v>
          </cell>
        </row>
        <row r="191">
          <cell r="A191" t="str">
            <v>Oi Total Fixo +  TV 30.1164Template desconto FLAT Plano Principal Oi TV nível conta</v>
          </cell>
          <cell r="B191" t="str">
            <v>Plano Oi Internet Total High</v>
          </cell>
          <cell r="C191" t="str">
            <v>Template desconto FLAT Plano Principal Oi TV nível conta</v>
          </cell>
          <cell r="D191">
            <v>0.1164</v>
          </cell>
          <cell r="E191" t="str">
            <v>MKT-1-9827309371</v>
          </cell>
          <cell r="F191" t="str">
            <v>0T3T_REJ17_PCS-2PHipi_FLAT_TV_11.64%</v>
          </cell>
          <cell r="G191">
            <v>11.64</v>
          </cell>
        </row>
        <row r="192">
          <cell r="A192" t="str">
            <v>Oi Total Fixo +  TV 30.2359Template desconto FLAT Plano Principal Oi TV nível conta</v>
          </cell>
          <cell r="B192" t="str">
            <v>Plano Oi Internet Total High</v>
          </cell>
          <cell r="C192" t="str">
            <v>Template desconto FLAT Plano Principal Oi TV nível conta</v>
          </cell>
          <cell r="D192">
            <v>0.2359</v>
          </cell>
          <cell r="E192" t="str">
            <v>MKT-1-9827309716</v>
          </cell>
          <cell r="F192" t="str">
            <v>0T3T_REJ17_PCS-2PHipi_FLAT_TV_23.59%</v>
          </cell>
          <cell r="G192">
            <v>23.59</v>
          </cell>
        </row>
        <row r="193">
          <cell r="A193" t="str">
            <v>Oi Total Fixo +  TV 30.2287Template desconto FLAT Plano Principal Oi TV nível conta</v>
          </cell>
          <cell r="B193" t="str">
            <v>Plano Oi Internet Total High</v>
          </cell>
          <cell r="C193" t="str">
            <v>Template desconto FLAT Plano Principal Oi TV nível conta</v>
          </cell>
          <cell r="D193">
            <v>0.22870000000000001</v>
          </cell>
          <cell r="E193" t="str">
            <v>MKT-1-9827310051</v>
          </cell>
          <cell r="F193" t="str">
            <v>0T3T_REJ17_PCS-2PHipi_FLAT_TV_22.87%</v>
          </cell>
          <cell r="G193">
            <v>22.87</v>
          </cell>
        </row>
        <row r="194">
          <cell r="A194" t="str">
            <v>Oi Total Fixo +  TV 30.1911Template desconto FLAT Plano Principal Oi TV nível conta</v>
          </cell>
          <cell r="B194" t="str">
            <v>Plano Oi Internet Total High</v>
          </cell>
          <cell r="C194" t="str">
            <v>Template desconto FLAT Plano Principal Oi TV nível conta</v>
          </cell>
          <cell r="D194">
            <v>0.19109999999999999</v>
          </cell>
          <cell r="E194" t="str">
            <v>MKT-1-9827314306</v>
          </cell>
          <cell r="F194" t="str">
            <v>0T3T_REJ17_PCS-2PHipi_FLAT_TV_19.11%</v>
          </cell>
          <cell r="G194">
            <v>19.11</v>
          </cell>
        </row>
        <row r="195">
          <cell r="A195" t="str">
            <v>Oi Total Fixo +  TV 20.1835Template desconto FLAT Plano Principal Oi TV nível conta</v>
          </cell>
          <cell r="B195" t="str">
            <v>Plano Oi Internet Total Medium</v>
          </cell>
          <cell r="C195" t="str">
            <v>Template desconto FLAT Plano Principal Oi TV nível conta</v>
          </cell>
          <cell r="D195">
            <v>0.18350000000000002</v>
          </cell>
          <cell r="E195" t="str">
            <v>MKT-1-9827315051</v>
          </cell>
          <cell r="F195" t="str">
            <v>0T3T_REJ17_PCS-2PMepi_FLAT_TV_18.35%</v>
          </cell>
          <cell r="G195">
            <v>18.350000000000001</v>
          </cell>
        </row>
        <row r="196">
          <cell r="A196" t="str">
            <v>Oi Total Fixo +  TV 30.1662Template desconto FLAT Plano Principal Oi TV nível conta</v>
          </cell>
          <cell r="B196" t="str">
            <v>Plano Oi Internet Total High</v>
          </cell>
          <cell r="C196" t="str">
            <v>Template desconto FLAT Plano Principal Oi TV nível conta</v>
          </cell>
          <cell r="D196">
            <v>0.16620000000000001</v>
          </cell>
          <cell r="E196" t="str">
            <v>MKT-1-9827327376</v>
          </cell>
          <cell r="F196" t="str">
            <v>0T3T_REJ17_PCS-2PHipi_FLAT_TV_16.62%</v>
          </cell>
          <cell r="G196">
            <v>16.62</v>
          </cell>
        </row>
        <row r="197">
          <cell r="A197" t="str">
            <v>Oi Total Fixo + Pós Conectado 1.000 + Banda Larga0.481Template desconto FLAT Plano Principal Oi TV nível conta</v>
          </cell>
          <cell r="B197" t="str">
            <v>Plano Oi Completo 1.000</v>
          </cell>
          <cell r="C197" t="str">
            <v>Template desconto FLAT Plano Principal Oi TV nível conta</v>
          </cell>
          <cell r="D197">
            <v>0.48100000000000004</v>
          </cell>
          <cell r="E197" t="str">
            <v>MKT-1-9827314488</v>
          </cell>
          <cell r="F197" t="str">
            <v>0T3T_REJ17_PCS-4P10pi_FLAT_TV_48.10%</v>
          </cell>
          <cell r="G197">
            <v>48.1</v>
          </cell>
        </row>
        <row r="198">
          <cell r="A198" t="str">
            <v>Oi Total Fixo +  TV 30.1624Template desconto FLAT Plano Principal Oi TV nível conta</v>
          </cell>
          <cell r="B198" t="str">
            <v>Plano Oi Internet Total High</v>
          </cell>
          <cell r="C198" t="str">
            <v>Template desconto FLAT Plano Principal Oi TV nível conta</v>
          </cell>
          <cell r="D198">
            <v>0.16239999999999999</v>
          </cell>
          <cell r="E198" t="str">
            <v>MKT-1-9827327741</v>
          </cell>
          <cell r="F198" t="str">
            <v>0T3T_REJ17_PCS-2PHipi_FLAT_TV_16.24%</v>
          </cell>
          <cell r="G198">
            <v>16.239999999999998</v>
          </cell>
        </row>
        <row r="199">
          <cell r="A199" t="str">
            <v>Oi Total Fixo +  TV 30.2306Template desconto FLAT Plano Principal Oi TV nível conta</v>
          </cell>
          <cell r="B199" t="str">
            <v>Plano Oi Internet Total High</v>
          </cell>
          <cell r="C199" t="str">
            <v>Template desconto FLAT Plano Principal Oi TV nível conta</v>
          </cell>
          <cell r="D199">
            <v>0.2306</v>
          </cell>
          <cell r="E199" t="str">
            <v>MKT-1-9827329325</v>
          </cell>
          <cell r="F199" t="str">
            <v>0T3T_REJ17_PCS-2PHipi_FLAT_TV_23.06%</v>
          </cell>
          <cell r="G199">
            <v>23.06</v>
          </cell>
        </row>
        <row r="200">
          <cell r="A200" t="str">
            <v>Oi Total Fixo +  TV 30.2969Template desconto FLAT Plano Principal Oi TV nível conta</v>
          </cell>
          <cell r="B200" t="str">
            <v>Plano Oi Internet Total High</v>
          </cell>
          <cell r="C200" t="str">
            <v>Template desconto FLAT Plano Principal Oi TV nível conta</v>
          </cell>
          <cell r="D200">
            <v>0.2969</v>
          </cell>
          <cell r="E200" t="str">
            <v>MKT-1-9827329580</v>
          </cell>
          <cell r="F200" t="str">
            <v>0T3T_REJ17_PCS-2PHipi_FLAT_TV_29.69%</v>
          </cell>
          <cell r="G200">
            <v>29.69</v>
          </cell>
        </row>
        <row r="201">
          <cell r="A201" t="str">
            <v>Oi Total Fixo +  TV 30.2664Template desconto FLAT Plano Principal Oi TV nível conta</v>
          </cell>
          <cell r="B201" t="str">
            <v>Plano Oi Internet Total High</v>
          </cell>
          <cell r="C201" t="str">
            <v>Template desconto FLAT Plano Principal Oi TV nível conta</v>
          </cell>
          <cell r="D201">
            <v>0.26640000000000003</v>
          </cell>
          <cell r="E201" t="str">
            <v>MKT-1-9827329855</v>
          </cell>
          <cell r="F201" t="str">
            <v>0T3T_REJ17_PCS-2PHipi_FLAT_TV_26.64%</v>
          </cell>
          <cell r="G201">
            <v>26.64</v>
          </cell>
        </row>
        <row r="202">
          <cell r="A202" t="str">
            <v>Oi Total Fixo +  TV 30.2592Template desconto FLAT Plano Principal Oi TV nível conta</v>
          </cell>
          <cell r="B202" t="str">
            <v>Plano Oi Internet Total High</v>
          </cell>
          <cell r="C202" t="str">
            <v>Template desconto FLAT Plano Principal Oi TV nível conta</v>
          </cell>
          <cell r="D202">
            <v>0.25920000000000004</v>
          </cell>
          <cell r="E202" t="str">
            <v>MKT-1-9827336220</v>
          </cell>
          <cell r="F202" t="str">
            <v>0T3T_REJ17_PCS-2PHipi_FLAT_TV_25.92%</v>
          </cell>
          <cell r="G202">
            <v>25.92</v>
          </cell>
        </row>
        <row r="203">
          <cell r="A203" t="str">
            <v>Oi Total Fixo +  TV 30.3032Template desconto FLAT Plano Principal Oi TV nível conta</v>
          </cell>
          <cell r="B203" t="str">
            <v>Plano Oi Internet Total High</v>
          </cell>
          <cell r="C203" t="str">
            <v>Template desconto FLAT Plano Principal Oi TV nível conta</v>
          </cell>
          <cell r="D203">
            <v>0.30320000000000003</v>
          </cell>
          <cell r="E203" t="str">
            <v>MKT-1-9827336855</v>
          </cell>
          <cell r="F203" t="str">
            <v>0T3T_REJ17_PCS-2PHipi_FLAT_TV_30.32%</v>
          </cell>
          <cell r="G203">
            <v>30.32</v>
          </cell>
        </row>
        <row r="204">
          <cell r="A204" t="str">
            <v>Oi Total Fixo + Banda Larga + TV 20.1746Template desconto FLAT Plano Principal Oi TV nível conta</v>
          </cell>
          <cell r="B204" t="str">
            <v>Plano Oi Convergente Medium</v>
          </cell>
          <cell r="C204" t="str">
            <v>Template desconto FLAT Plano Principal Oi TV nível conta</v>
          </cell>
          <cell r="D204">
            <v>0.17460000000000001</v>
          </cell>
          <cell r="E204" t="str">
            <v>MKT-1-9827346410</v>
          </cell>
          <cell r="F204" t="str">
            <v>0T3T_REJ17_PCS-3PMepi_FLAT_TV_17.46%</v>
          </cell>
          <cell r="G204">
            <v>17.46</v>
          </cell>
        </row>
        <row r="205">
          <cell r="A205" t="str">
            <v>Oi Total Fixo + Banda Larga + TV 30.2997Template desconto FLAT Plano Principal Oi TV nível conta</v>
          </cell>
          <cell r="B205" t="str">
            <v>Plano Oi Convergente High</v>
          </cell>
          <cell r="C205" t="str">
            <v>Template desconto FLAT Plano Principal Oi TV nível conta</v>
          </cell>
          <cell r="D205">
            <v>0.29969999999999997</v>
          </cell>
          <cell r="E205" t="str">
            <v>MKT-1-9827358355</v>
          </cell>
          <cell r="F205" t="str">
            <v>0T3T_REJ17_PCS-3PHipi_FLAT_TV_29.97%</v>
          </cell>
          <cell r="G205">
            <v>29.97</v>
          </cell>
        </row>
        <row r="206">
          <cell r="A206" t="str">
            <v>Oi Total Fixo + Banda Larga + TV 30.2885Template desconto FLAT Plano Principal Oi TV nível conta</v>
          </cell>
          <cell r="B206" t="str">
            <v>Plano Oi Convergente High</v>
          </cell>
          <cell r="C206" t="str">
            <v>Template desconto FLAT Plano Principal Oi TV nível conta</v>
          </cell>
          <cell r="D206">
            <v>0.28850000000000003</v>
          </cell>
          <cell r="E206" t="str">
            <v>MKT-1-9827358670</v>
          </cell>
          <cell r="F206" t="str">
            <v>0T3T_REJ17_PCS-3PHipi_FLAT_TV_28.85%</v>
          </cell>
          <cell r="G206">
            <v>28.85</v>
          </cell>
        </row>
        <row r="207">
          <cell r="A207" t="str">
            <v>Oi Total Fixo + Banda Larga + TV 30.1398Template desconto FLAT Plano Principal Oi TV nível conta</v>
          </cell>
          <cell r="B207" t="str">
            <v>Plano Oi Convergente High</v>
          </cell>
          <cell r="C207" t="str">
            <v>Template desconto FLAT Plano Principal Oi TV nível conta</v>
          </cell>
          <cell r="D207">
            <v>0.13980000000000001</v>
          </cell>
          <cell r="E207" t="str">
            <v>MKT-1-9827358935</v>
          </cell>
          <cell r="F207" t="str">
            <v>0T3T_REJ17_PCS-3PHipi_FLAT_TV_13.98%</v>
          </cell>
          <cell r="G207">
            <v>13.98</v>
          </cell>
        </row>
        <row r="208">
          <cell r="A208" t="str">
            <v>Oi Total Fixo + Banda Larga + TV 30.2594Template desconto FLAT Plano Principal Oi TV nível conta</v>
          </cell>
          <cell r="B208" t="str">
            <v>Plano Oi Convergente High</v>
          </cell>
          <cell r="C208" t="str">
            <v>Template desconto FLAT Plano Principal Oi TV nível conta</v>
          </cell>
          <cell r="D208">
            <v>0.25940000000000002</v>
          </cell>
          <cell r="E208" t="str">
            <v>MKT-1-9827370190</v>
          </cell>
          <cell r="F208" t="str">
            <v>0T3T_REJ17_PCS-3PHipi_FLAT_TV_25.94%</v>
          </cell>
          <cell r="G208">
            <v>25.94</v>
          </cell>
        </row>
        <row r="209">
          <cell r="A209" t="str">
            <v>Oi Total Fixo + Pós 500 + Banda Larga0.5551Template desconto FLAT Plano Principal Oi TV nível conta</v>
          </cell>
          <cell r="B209" t="str">
            <v>Plano Oi Completo Large</v>
          </cell>
          <cell r="C209" t="str">
            <v>Template desconto FLAT Plano Principal Oi TV nível conta</v>
          </cell>
          <cell r="D209">
            <v>0.55509999999999993</v>
          </cell>
          <cell r="E209" t="str">
            <v>MKT-1-9827328063</v>
          </cell>
          <cell r="F209" t="str">
            <v>0T3T_REJ17_PCS-4P5pi_FLAT_TV_55.51%</v>
          </cell>
          <cell r="G209">
            <v>55.51</v>
          </cell>
        </row>
        <row r="210">
          <cell r="A210" t="str">
            <v>Oi Total Fixo + Pós Conectado 1.000 + Banda Larga0.4589Template desconto FLAT Plano Principal Oi TV nível conta</v>
          </cell>
          <cell r="B210" t="str">
            <v>Plano Oi Completo 1.000</v>
          </cell>
          <cell r="C210" t="str">
            <v>Template desconto FLAT Plano Principal Oi TV nível conta</v>
          </cell>
          <cell r="D210">
            <v>0.45890000000000003</v>
          </cell>
          <cell r="E210" t="str">
            <v>MKT-1-9827370768</v>
          </cell>
          <cell r="F210" t="str">
            <v>0T3T_REJ17_PCS-4P10pi_FLAT_TV_45.89%</v>
          </cell>
          <cell r="G210">
            <v>45.89</v>
          </cell>
        </row>
        <row r="211">
          <cell r="A211" t="str">
            <v>Oi Total Fixo + Banda Larga + TV 30.251Template desconto FLAT Plano Principal Oi TV nível conta</v>
          </cell>
          <cell r="B211" t="str">
            <v>Plano Oi Convergente High</v>
          </cell>
          <cell r="C211" t="str">
            <v>Template desconto FLAT Plano Principal Oi TV nível conta</v>
          </cell>
          <cell r="D211">
            <v>0.251</v>
          </cell>
          <cell r="E211" t="str">
            <v>MKT-1-9827370755</v>
          </cell>
          <cell r="F211" t="str">
            <v>0T3T_REJ17_PCS-3PHipi_FLAT_TV_25.10%</v>
          </cell>
          <cell r="G211">
            <v>25.1</v>
          </cell>
        </row>
        <row r="212">
          <cell r="A212" t="str">
            <v>Oi Total Fixo + Banda Larga + TV 30.2105Template desconto FLAT Plano Principal Oi TV nível conta</v>
          </cell>
          <cell r="B212" t="str">
            <v>Plano Oi Convergente High</v>
          </cell>
          <cell r="C212" t="str">
            <v>Template desconto FLAT Plano Principal Oi TV nível conta</v>
          </cell>
          <cell r="D212">
            <v>0.21050000000000002</v>
          </cell>
          <cell r="E212" t="str">
            <v>MKT-1-9827396510</v>
          </cell>
          <cell r="F212" t="str">
            <v>0T3T_REJ17_PCS-3PHipi_FLAT_TV_21.05%</v>
          </cell>
          <cell r="G212">
            <v>21.05</v>
          </cell>
        </row>
        <row r="213">
          <cell r="A213" t="str">
            <v>Oi Total Fixo + Banda Larga + TV 20.41Template desconto FLAT Plano Principal Oi TV nível conta</v>
          </cell>
          <cell r="B213" t="str">
            <v>Plano Oi Convergente Medium</v>
          </cell>
          <cell r="C213" t="str">
            <v>Template desconto FLAT Plano Principal Oi TV nível conta</v>
          </cell>
          <cell r="D213">
            <v>0.41</v>
          </cell>
          <cell r="E213" t="str">
            <v>MKT-1-9827396995</v>
          </cell>
          <cell r="F213" t="str">
            <v>0T3T_REJ17_PCS-3PMepi_FLAT_TV_41.00%</v>
          </cell>
          <cell r="G213">
            <v>41</v>
          </cell>
        </row>
        <row r="214">
          <cell r="A214" t="str">
            <v>Oi Total Fixo + Banda Larga + TV 30.3626Template desconto FLAT Plano Principal Oi TV nível conta</v>
          </cell>
          <cell r="B214" t="str">
            <v>Plano Oi Convergente High</v>
          </cell>
          <cell r="C214" t="str">
            <v>Template desconto FLAT Plano Principal Oi TV nível conta</v>
          </cell>
          <cell r="D214">
            <v>0.36259999999999998</v>
          </cell>
          <cell r="E214" t="str">
            <v>MKT-1-9827398432</v>
          </cell>
          <cell r="F214" t="str">
            <v>0T3T_REJ17_PCS-3PHipi_FLAT_TV_36.26%</v>
          </cell>
          <cell r="G214">
            <v>36.26</v>
          </cell>
        </row>
        <row r="215">
          <cell r="A215" t="str">
            <v>Oi Total Fixo + Banda Larga + TV 30.3516Template desconto FLAT Plano Principal Oi TV nível conta</v>
          </cell>
          <cell r="B215" t="str">
            <v>Plano Oi Convergente High</v>
          </cell>
          <cell r="C215" t="str">
            <v>Template desconto FLAT Plano Principal Oi TV nível conta</v>
          </cell>
          <cell r="D215">
            <v>0.35159999999999997</v>
          </cell>
          <cell r="E215" t="str">
            <v>MKT-1-9827398867</v>
          </cell>
          <cell r="F215" t="str">
            <v>0T3T_REJ17_PCS-3PHipi_FLAT_TV_35.16%</v>
          </cell>
          <cell r="G215">
            <v>35.159999999999997</v>
          </cell>
        </row>
        <row r="216">
          <cell r="A216" t="str">
            <v>Oi Total Fixo + Banda Larga + TV 10.092Template desconto FLAT Plano Principal Oi TV nível conta</v>
          </cell>
          <cell r="B216" t="str">
            <v>Plano Oi Convergente Low</v>
          </cell>
          <cell r="C216" t="str">
            <v>Template desconto FLAT Plano Principal Oi TV nível conta</v>
          </cell>
          <cell r="D216">
            <v>9.1999999999999998E-2</v>
          </cell>
          <cell r="E216" t="str">
            <v>MKT-1-9827406352</v>
          </cell>
          <cell r="F216" t="str">
            <v>0T3T_REJ17_PCS-3PLowpi_FLAT_TV_09.20%</v>
          </cell>
          <cell r="G216">
            <v>9.1999999999999993</v>
          </cell>
        </row>
        <row r="217">
          <cell r="A217" t="str">
            <v>Oi Total Fixo + Banda Larga + TV 20.092Template desconto FLAT Plano Principal Oi TV nível conta</v>
          </cell>
          <cell r="B217" t="str">
            <v>Plano Oi Convergente Medium</v>
          </cell>
          <cell r="C217" t="str">
            <v>Template desconto FLAT Plano Principal Oi TV nível conta</v>
          </cell>
          <cell r="D217">
            <v>9.1999999999999998E-2</v>
          </cell>
          <cell r="E217" t="str">
            <v>MKT-1-9827406857</v>
          </cell>
          <cell r="F217" t="str">
            <v>0T3T_REJ17_PCS-3PMepi_FLAT_TV_09.20%</v>
          </cell>
          <cell r="G217">
            <v>9.1999999999999993</v>
          </cell>
        </row>
        <row r="218">
          <cell r="A218" t="str">
            <v>Oi Total Fixo + Pós 500 + Banda Larga0.5362Template desconto FLAT Plano Principal Oi TV nível conta</v>
          </cell>
          <cell r="B218" t="str">
            <v>Plano Oi Completo Large</v>
          </cell>
          <cell r="C218" t="str">
            <v>Template desconto FLAT Plano Principal Oi TV nível conta</v>
          </cell>
          <cell r="D218">
            <v>0.53620000000000001</v>
          </cell>
          <cell r="E218" t="str">
            <v>MKT-1-9827396515</v>
          </cell>
          <cell r="F218" t="str">
            <v>0T3T_REJ17_PCS-4P5pi_FLAT_TV_53.62%</v>
          </cell>
          <cell r="G218">
            <v>53.62</v>
          </cell>
        </row>
        <row r="219">
          <cell r="A219" t="str">
            <v>Oi Total Fixo + Pós Conectado Mais + Banda Larga0.441Template desconto FLAT Plano Principal Oi TV nível conta</v>
          </cell>
          <cell r="B219" t="str">
            <v>Plano Oi Completo Mais</v>
          </cell>
          <cell r="C219" t="str">
            <v>Template desconto FLAT Plano Principal Oi TV nível conta</v>
          </cell>
          <cell r="D219">
            <v>0.441</v>
          </cell>
          <cell r="E219" t="str">
            <v>MKT-1-9827410860</v>
          </cell>
          <cell r="F219" t="str">
            <v>0T3T_REJ17_PCS-4P9pi_FLAT_TV_44.10%</v>
          </cell>
          <cell r="G219">
            <v>44.1</v>
          </cell>
        </row>
        <row r="220">
          <cell r="A220" t="str">
            <v>Oi Total Fixo + Pós Conectado Mais + Banda Larga0.4107Template desconto FLAT Plano Principal Oi TV nível conta</v>
          </cell>
          <cell r="B220" t="str">
            <v>Plano Oi Completo Mais</v>
          </cell>
          <cell r="C220" t="str">
            <v>Template desconto FLAT Plano Principal Oi TV nível conta</v>
          </cell>
          <cell r="D220">
            <v>0.41070000000000001</v>
          </cell>
          <cell r="E220" t="str">
            <v>MKT-1-9827419345</v>
          </cell>
          <cell r="F220" t="str">
            <v>0T3T_REJ17_PCS-4P9pi_FLAT_TV_41.07%</v>
          </cell>
          <cell r="G220">
            <v>41.07</v>
          </cell>
        </row>
        <row r="221">
          <cell r="A221" t="str">
            <v>Oi Total Fixo + Banda Larga + TV 30.2478Template desconto FLAT Plano Principal Oi TV nível conta</v>
          </cell>
          <cell r="B221" t="str">
            <v>Plano Oi Convergente High</v>
          </cell>
          <cell r="C221" t="str">
            <v>Template desconto FLAT Plano Principal Oi TV nível conta</v>
          </cell>
          <cell r="D221">
            <v>0.24780000000000002</v>
          </cell>
          <cell r="E221" t="str">
            <v>MKT-1-9827410282</v>
          </cell>
          <cell r="F221" t="str">
            <v>0T3T_REJ17_PCS-3PHipi_FLAT_TV_24.78%</v>
          </cell>
          <cell r="G221">
            <v>24.78</v>
          </cell>
        </row>
        <row r="222">
          <cell r="A222" t="str">
            <v>Oi Total Fixo + Banda Larga + TV 30.2394Template desconto FLAT Plano Principal Oi TV nível conta</v>
          </cell>
          <cell r="B222" t="str">
            <v>Plano Oi Convergente High</v>
          </cell>
          <cell r="C222" t="str">
            <v>Template desconto FLAT Plano Principal Oi TV nível conta</v>
          </cell>
          <cell r="D222">
            <v>0.2394</v>
          </cell>
          <cell r="E222" t="str">
            <v>MKT-1-9827430317</v>
          </cell>
          <cell r="F222" t="str">
            <v>0T3T_REJ17_PCS-3PHipi_FLAT_TV_23.94%</v>
          </cell>
          <cell r="G222">
            <v>23.94</v>
          </cell>
        </row>
        <row r="223">
          <cell r="A223" t="str">
            <v>Oi Total Fixo + Pós Conectado Mais + Banda Larga0.3306Template desconto FLAT Plano Principal Oi TV nível conta</v>
          </cell>
          <cell r="B223" t="str">
            <v>Plano Oi Completo Mais</v>
          </cell>
          <cell r="C223" t="str">
            <v>Template desconto FLAT Plano Principal Oi TV nível conta</v>
          </cell>
          <cell r="D223">
            <v>0.3306</v>
          </cell>
          <cell r="E223" t="str">
            <v>MKT-1-9827430330</v>
          </cell>
          <cell r="F223" t="str">
            <v>0T3T_REJ17_PCS-4P9pi_FLAT_TV_33.06%</v>
          </cell>
          <cell r="G223">
            <v>33.06</v>
          </cell>
        </row>
        <row r="224">
          <cell r="A224" t="str">
            <v>Oi Total Fixo + Banda Larga + TV 30.092Template desconto FLAT Plano Principal Oi TV nível conta</v>
          </cell>
          <cell r="B224" t="str">
            <v>Plano Oi Convergente High</v>
          </cell>
          <cell r="C224" t="str">
            <v>Template desconto FLAT Plano Principal Oi TV nível conta</v>
          </cell>
          <cell r="D224">
            <v>9.1999999999999998E-2</v>
          </cell>
          <cell r="E224" t="str">
            <v>MKT-1-9827443982</v>
          </cell>
          <cell r="F224" t="str">
            <v>0T3T_REJ17_PCS-3PHipi_FLAT_TV_09.20%</v>
          </cell>
          <cell r="G224">
            <v>9.1999999999999993</v>
          </cell>
        </row>
        <row r="225">
          <cell r="A225" t="str">
            <v>Oi Total Fixo + Banda Larga + TV 30.2115Template desconto FLAT Plano Principal Oi TV nível conta</v>
          </cell>
          <cell r="B225" t="str">
            <v>Plano Oi Convergente High</v>
          </cell>
          <cell r="C225" t="str">
            <v>Template desconto FLAT Plano Principal Oi TV nível conta</v>
          </cell>
          <cell r="D225">
            <v>0.21149999999999999</v>
          </cell>
          <cell r="E225" t="str">
            <v>MKT-1-9827447487</v>
          </cell>
          <cell r="F225" t="str">
            <v>0T3T_REJ17_PCS-3PHipi_FLAT_TV_21.15%</v>
          </cell>
          <cell r="G225">
            <v>21.15</v>
          </cell>
        </row>
        <row r="226">
          <cell r="A226" t="str">
            <v>Oi Total Fixo + Banda Larga + TV 30.2056Template desconto FLAT Plano Principal Oi TV nível conta</v>
          </cell>
          <cell r="B226" t="str">
            <v>Plano Oi Convergente High</v>
          </cell>
          <cell r="C226" t="str">
            <v>Template desconto FLAT Plano Principal Oi TV nível conta</v>
          </cell>
          <cell r="D226">
            <v>0.20559999999999998</v>
          </cell>
          <cell r="E226" t="str">
            <v>MKT-1-9827447892</v>
          </cell>
          <cell r="F226" t="str">
            <v>0T3T_REJ17_PCS-3PHipi_FLAT_TV_20.56%</v>
          </cell>
          <cell r="G226">
            <v>20.56</v>
          </cell>
        </row>
        <row r="227">
          <cell r="A227" t="str">
            <v>Oi Total Fixo + Banda Larga + TV 30.171Template desconto FLAT Plano Principal Oi TV nível conta</v>
          </cell>
          <cell r="B227" t="str">
            <v>Plano Oi Convergente High</v>
          </cell>
          <cell r="C227" t="str">
            <v>Template desconto FLAT Plano Principal Oi TV nível conta</v>
          </cell>
          <cell r="D227">
            <v>0.17100000000000001</v>
          </cell>
          <cell r="E227" t="str">
            <v>MKT-1-9827450477</v>
          </cell>
          <cell r="F227" t="str">
            <v>0T3T_REJ17_PCS-3PHipi_FLAT_TV_17.10%</v>
          </cell>
          <cell r="G227">
            <v>17.100000000000001</v>
          </cell>
        </row>
        <row r="228">
          <cell r="A228" t="str">
            <v>Oi Total Fixo + Pós Conectado 500 + Banda Larga0.3306Template desconto FLAT Plano Principal Oi TV nível conta</v>
          </cell>
          <cell r="B228" t="str">
            <v>Plano Oi Completo 500</v>
          </cell>
          <cell r="C228" t="str">
            <v>Template desconto FLAT Plano Principal Oi TV nível conta</v>
          </cell>
          <cell r="D228">
            <v>0.3306</v>
          </cell>
          <cell r="E228" t="str">
            <v>MKT-1-9827447237</v>
          </cell>
          <cell r="F228" t="str">
            <v>0T3T_REJ17_PCS-4P8pi_FLAT_TV_33.06%</v>
          </cell>
          <cell r="G228">
            <v>33.06</v>
          </cell>
        </row>
        <row r="229">
          <cell r="A229" t="str">
            <v>Oi Total Fixo + Banda Larga + TV 10.193Template desconto FLAT Plano Principal Oi TV nível conta</v>
          </cell>
          <cell r="B229" t="str">
            <v>Plano Oi Convergente Low</v>
          </cell>
          <cell r="C229" t="str">
            <v>Template desconto FLAT Plano Principal Oi TV nível conta</v>
          </cell>
          <cell r="D229">
            <v>0.193</v>
          </cell>
          <cell r="E229" t="str">
            <v>MKT-1-9827451002</v>
          </cell>
          <cell r="F229" t="str">
            <v>0T3T_REJ17_PCS-3PLowpi_FLAT_TV_19.30%</v>
          </cell>
          <cell r="G229">
            <v>19.3</v>
          </cell>
        </row>
        <row r="230">
          <cell r="A230" t="str">
            <v>Oi Total Fixo + Pós 250 + Banda Larga0.3306Template desconto FLAT Plano Principal Oi TV nível conta</v>
          </cell>
          <cell r="B230" t="str">
            <v>Plano Oi Completo Medium</v>
          </cell>
          <cell r="C230" t="str">
            <v>Template desconto FLAT Plano Principal Oi TV nível conta</v>
          </cell>
          <cell r="D230">
            <v>0.3306</v>
          </cell>
          <cell r="E230" t="str">
            <v>MKT-1-9827463662</v>
          </cell>
          <cell r="F230" t="str">
            <v>0T3T_REJ17_PCS-4P4pi_FLAT_TV_33.06%</v>
          </cell>
          <cell r="G230">
            <v>33.06</v>
          </cell>
        </row>
        <row r="231">
          <cell r="A231" t="str">
            <v>Oi Total Fixo + Banda Larga + TV 30.384Template desconto FLAT Plano Principal Oi TV nível conta</v>
          </cell>
          <cell r="B231" t="str">
            <v>Plano Oi Convergente High</v>
          </cell>
          <cell r="C231" t="str">
            <v>Template desconto FLAT Plano Principal Oi TV nível conta</v>
          </cell>
          <cell r="D231">
            <v>0.38400000000000001</v>
          </cell>
          <cell r="E231" t="str">
            <v>MKT-1-9827464097</v>
          </cell>
          <cell r="F231" t="str">
            <v>0T3T_REJ17_PCS-3PHipi_FLAT_TV_38.40%</v>
          </cell>
          <cell r="G231">
            <v>38.4</v>
          </cell>
        </row>
        <row r="232">
          <cell r="A232" t="str">
            <v>Oi Total Fixo + Pós 50 + Banda Larga0.3445Template desconto FLAT Plano Principal Oi TV nível conta</v>
          </cell>
          <cell r="B232" t="str">
            <v>Plano Oi Completo XSmall</v>
          </cell>
          <cell r="C232" t="str">
            <v>Template desconto FLAT Plano Principal Oi TV nível conta</v>
          </cell>
          <cell r="D232">
            <v>0.34450000000000003</v>
          </cell>
          <cell r="E232" t="str">
            <v>MKT-1-9827493102</v>
          </cell>
          <cell r="F232" t="str">
            <v>0T3T_REJ17_PCS-4P2pi_FLAT_TV_34.45%</v>
          </cell>
          <cell r="G232">
            <v>34.450000000000003</v>
          </cell>
        </row>
        <row r="233">
          <cell r="A233" t="str">
            <v>Oi Total Fixo + Pós Conectado 500 + Banda Larga0.3445Template desconto FLAT Plano Principal Oi TV nível conta</v>
          </cell>
          <cell r="B233" t="str">
            <v>Plano Oi Completo 500</v>
          </cell>
          <cell r="C233" t="str">
            <v>Template desconto FLAT Plano Principal Oi TV nível conta</v>
          </cell>
          <cell r="D233">
            <v>0.34450000000000003</v>
          </cell>
          <cell r="E233" t="str">
            <v>MKT-1-9827493417</v>
          </cell>
          <cell r="F233" t="str">
            <v>0T3T_REJ17_PCS-4P8pi_FLAT_TV_34.45%</v>
          </cell>
          <cell r="G233">
            <v>34.450000000000003</v>
          </cell>
        </row>
        <row r="234">
          <cell r="A234" t="str">
            <v>Oi Total Fixo + Pós 100 + Banda Larga0.2159Template desconto FLAT Plano Principal Oi TV nível conta</v>
          </cell>
          <cell r="B234" t="str">
            <v>Plano Oi Completo Small</v>
          </cell>
          <cell r="C234" t="str">
            <v>Template desconto FLAT Plano Principal Oi TV nível conta</v>
          </cell>
          <cell r="D234">
            <v>0.21590000000000001</v>
          </cell>
          <cell r="E234" t="str">
            <v>MKT-1-9827493752</v>
          </cell>
          <cell r="F234" t="str">
            <v>0T3T_REJ17_PCS-4P3pi_FLAT_TV_21.59%</v>
          </cell>
          <cell r="G234">
            <v>21.59</v>
          </cell>
        </row>
        <row r="235">
          <cell r="A235" t="str">
            <v>Oi Total Fixo + Pós Conectado 1.000 + Banda Larga0.2159Template desconto FLAT Plano Principal Oi TV nível conta</v>
          </cell>
          <cell r="B235" t="str">
            <v>Plano Oi Completo 1.000</v>
          </cell>
          <cell r="C235" t="str">
            <v>Template desconto FLAT Plano Principal Oi TV nível conta</v>
          </cell>
          <cell r="D235">
            <v>0.21590000000000001</v>
          </cell>
          <cell r="E235" t="str">
            <v>MKT-1-9827494067</v>
          </cell>
          <cell r="F235" t="str">
            <v>0T3T_REJ17_PCS-4P10pi_FLAT_TV_21.59%</v>
          </cell>
          <cell r="G235">
            <v>21.59</v>
          </cell>
        </row>
        <row r="236">
          <cell r="A236" t="str">
            <v>Oi Total Fixo + Pós 100 + Banda Larga0.3256Template desconto FLAT Plano Principal Oi TV nível conta</v>
          </cell>
          <cell r="B236" t="str">
            <v>Plano Oi Completo Small</v>
          </cell>
          <cell r="C236" t="str">
            <v>Template desconto FLAT Plano Principal Oi TV nível conta</v>
          </cell>
          <cell r="D236">
            <v>0.3256</v>
          </cell>
          <cell r="E236" t="str">
            <v>MKT-1-9827505702</v>
          </cell>
          <cell r="F236" t="str">
            <v>0T3T_REJ17_PCS-4P3pi_FLAT_TV_32.56%</v>
          </cell>
          <cell r="G236">
            <v>32.56</v>
          </cell>
        </row>
        <row r="237">
          <cell r="A237" t="str">
            <v>Oi Total Fixo + Pós Conectado 1.000 + Banda Larga0.3256Template desconto FLAT Plano Principal Oi TV nível conta</v>
          </cell>
          <cell r="B237" t="str">
            <v>Plano Oi Completo 1.000</v>
          </cell>
          <cell r="C237" t="str">
            <v>Template desconto FLAT Plano Principal Oi TV nível conta</v>
          </cell>
          <cell r="D237">
            <v>0.3256</v>
          </cell>
          <cell r="E237" t="str">
            <v>MKT-1-9827505987</v>
          </cell>
          <cell r="F237" t="str">
            <v>0T3T_REJ17_PCS-4P10pi_FLAT_TV_32.56%</v>
          </cell>
          <cell r="G237">
            <v>32.56</v>
          </cell>
        </row>
        <row r="238">
          <cell r="A238" t="str">
            <v>Oi Total Fixo + Pós 100 + Banda Larga0.313Template desconto FLAT Plano Principal Oi TV nível conta</v>
          </cell>
          <cell r="B238" t="str">
            <v>Plano Oi Completo Small</v>
          </cell>
          <cell r="C238" t="str">
            <v>Template desconto FLAT Plano Principal Oi TV nível conta</v>
          </cell>
          <cell r="D238">
            <v>0.313</v>
          </cell>
          <cell r="E238" t="str">
            <v>MKT-1-9827522302</v>
          </cell>
          <cell r="F238" t="str">
            <v>0T3T_REJ17_PCS-4P3pi_FLAT_TV_31.30%</v>
          </cell>
          <cell r="G238">
            <v>31.3</v>
          </cell>
        </row>
        <row r="239">
          <cell r="A239" t="str">
            <v>Oi Total Fixo + Pós Conectado 1.000 + Banda Larga0.313Template desconto FLAT Plano Principal Oi TV nível conta</v>
          </cell>
          <cell r="B239" t="str">
            <v>Plano Oi Completo 1.000</v>
          </cell>
          <cell r="C239" t="str">
            <v>Template desconto FLAT Plano Principal Oi TV nível conta</v>
          </cell>
          <cell r="D239">
            <v>0.313</v>
          </cell>
          <cell r="E239" t="str">
            <v>MKT-1-9827522587</v>
          </cell>
          <cell r="F239" t="str">
            <v>0T3T_REJ17_PCS-4P10pi_FLAT_TV_31.30%</v>
          </cell>
          <cell r="G239">
            <v>31.3</v>
          </cell>
        </row>
        <row r="240">
          <cell r="A240" t="str">
            <v>Oi Total Fixo + Pós 100 + Banda Larga0.1637Template desconto FLAT Plano Principal Oi TV nível conta</v>
          </cell>
          <cell r="B240" t="str">
            <v>Plano Oi Completo Small</v>
          </cell>
          <cell r="C240" t="str">
            <v>Template desconto FLAT Plano Principal Oi TV nível conta</v>
          </cell>
          <cell r="D240">
            <v>0.16370000000000001</v>
          </cell>
          <cell r="E240" t="str">
            <v>MKT-1-9827523012</v>
          </cell>
          <cell r="F240" t="str">
            <v>0T3T_REJ17_PCS-4P3pi_FLAT_TV_16.37%</v>
          </cell>
          <cell r="G240">
            <v>16.37</v>
          </cell>
        </row>
        <row r="241">
          <cell r="A241" t="str">
            <v>Oi Total Fixo + Pós Conectado 1.000 + Banda Larga0.1637Template desconto FLAT Plano Principal Oi TV nível conta</v>
          </cell>
          <cell r="B241" t="str">
            <v>Plano Oi Completo 1.000</v>
          </cell>
          <cell r="C241" t="str">
            <v>Template desconto FLAT Plano Principal Oi TV nível conta</v>
          </cell>
          <cell r="D241">
            <v>0.16370000000000001</v>
          </cell>
          <cell r="E241" t="str">
            <v>MKT-1-9827532307</v>
          </cell>
          <cell r="F241" t="str">
            <v>0T3T_REJ17_PCS-4P10pi_FLAT_TV_16.37%</v>
          </cell>
          <cell r="G241">
            <v>16.37</v>
          </cell>
        </row>
        <row r="242">
          <cell r="A242" t="str">
            <v>Oi Total Fixo + Pós 100 + Banda Larga0.2833Template desconto FLAT Plano Principal Oi TV nível conta</v>
          </cell>
          <cell r="B242" t="str">
            <v>Plano Oi Completo Small</v>
          </cell>
          <cell r="C242" t="str">
            <v>Template desconto FLAT Plano Principal Oi TV nível conta</v>
          </cell>
          <cell r="D242">
            <v>0.2833</v>
          </cell>
          <cell r="E242" t="str">
            <v>MKT-1-9827532652</v>
          </cell>
          <cell r="F242" t="str">
            <v>0T3T_REJ17_PCS-4P3pi_FLAT_TV_28.33%</v>
          </cell>
          <cell r="G242">
            <v>28.33</v>
          </cell>
        </row>
        <row r="243">
          <cell r="A243" t="str">
            <v>Oi Total Fixo + Pós Conectado 1.000 + Banda Larga0.2833Template desconto FLAT Plano Principal Oi TV nível conta</v>
          </cell>
          <cell r="B243" t="str">
            <v>Plano Oi Completo 1.000</v>
          </cell>
          <cell r="C243" t="str">
            <v>Template desconto FLAT Plano Principal Oi TV nível conta</v>
          </cell>
          <cell r="D243">
            <v>0.2833</v>
          </cell>
          <cell r="E243" t="str">
            <v>MKT-1-9827544157</v>
          </cell>
          <cell r="F243" t="str">
            <v>0T3T_REJ17_PCS-4P10pi_FLAT_TV_28.33%</v>
          </cell>
          <cell r="G243">
            <v>28.33</v>
          </cell>
        </row>
        <row r="244">
          <cell r="A244" t="str">
            <v>Oi Total Fixo + Pós 100 + Banda Larga0.2737Template desconto FLAT Plano Principal Oi TV nível conta</v>
          </cell>
          <cell r="B244" t="str">
            <v>Plano Oi Completo Small</v>
          </cell>
          <cell r="C244" t="str">
            <v>Template desconto FLAT Plano Principal Oi TV nível conta</v>
          </cell>
          <cell r="D244">
            <v>0.2737</v>
          </cell>
          <cell r="E244" t="str">
            <v>MKT-1-9827544492</v>
          </cell>
          <cell r="F244" t="str">
            <v>0T3T_REJ17_PCS-4P3pi_FLAT_TV_27.37%</v>
          </cell>
          <cell r="G244">
            <v>27.37</v>
          </cell>
        </row>
        <row r="245">
          <cell r="A245" t="str">
            <v>Oi Total Fixo + Pós Conectado 1.000 + Banda Larga0.2737Template desconto FLAT Plano Principal Oi TV nível conta</v>
          </cell>
          <cell r="B245" t="str">
            <v>Plano Oi Completo 1.000</v>
          </cell>
          <cell r="C245" t="str">
            <v>Template desconto FLAT Plano Principal Oi TV nível conta</v>
          </cell>
          <cell r="D245">
            <v>0.2737</v>
          </cell>
          <cell r="E245" t="str">
            <v>MKT-1-9827544807</v>
          </cell>
          <cell r="F245" t="str">
            <v>0T3T_REJ17_PCS-4P10pi_FLAT_TV_27.37%</v>
          </cell>
          <cell r="G245">
            <v>27.37</v>
          </cell>
        </row>
        <row r="246">
          <cell r="A246" t="str">
            <v>Oi Total Fixo + Pós 100 + Banda Larga0.2302Template desconto FLAT Plano Principal Oi TV nível conta</v>
          </cell>
          <cell r="B246" t="str">
            <v>Plano Oi Completo Small</v>
          </cell>
          <cell r="C246" t="str">
            <v>Template desconto FLAT Plano Principal Oi TV nível conta</v>
          </cell>
          <cell r="D246">
            <v>0.23019999999999999</v>
          </cell>
          <cell r="E246" t="str">
            <v>MKT-1-9827555122</v>
          </cell>
          <cell r="F246" t="str">
            <v>0T3T_REJ17_PCS-4P3pi_FLAT_TV_23.02%</v>
          </cell>
          <cell r="G246">
            <v>23.02</v>
          </cell>
        </row>
        <row r="247">
          <cell r="A247" t="str">
            <v>Oi Total Fixo + Pós Conectado 1.000 + Banda Larga0.2302Template desconto FLAT Plano Principal Oi TV nível conta</v>
          </cell>
          <cell r="B247" t="str">
            <v>Plano Oi Completo 1.000</v>
          </cell>
          <cell r="C247" t="str">
            <v>Template desconto FLAT Plano Principal Oi TV nível conta</v>
          </cell>
          <cell r="D247">
            <v>0.23019999999999999</v>
          </cell>
          <cell r="E247" t="str">
            <v>MKT-1-9827555457</v>
          </cell>
          <cell r="F247" t="str">
            <v>0T3T_REJ17_PCS-4P10pi_FLAT_TV_23.02%</v>
          </cell>
          <cell r="G247">
            <v>23.02</v>
          </cell>
        </row>
        <row r="248">
          <cell r="A248" t="str">
            <v>Oi Total Fixo + Pós 100 + Banda Larga0.4327Template desconto FLAT Plano Principal Oi TV nível conta</v>
          </cell>
          <cell r="B248" t="str">
            <v>Plano Oi Completo Small</v>
          </cell>
          <cell r="C248" t="str">
            <v>Template desconto FLAT Plano Principal Oi TV nível conta</v>
          </cell>
          <cell r="D248">
            <v>0.43270000000000003</v>
          </cell>
          <cell r="E248" t="str">
            <v>MKT-1-9827555792</v>
          </cell>
          <cell r="F248" t="str">
            <v>0T3T_REJ17_PCS-4P3pi_FLAT_TV_43.27%</v>
          </cell>
          <cell r="G248">
            <v>43.27</v>
          </cell>
        </row>
        <row r="249">
          <cell r="A249" t="str">
            <v>Oi Total Fixo + Pós Conectado 1.000 + Banda Larga0.4327Template desconto FLAT Plano Principal Oi TV nível conta</v>
          </cell>
          <cell r="B249" t="str">
            <v>Plano Oi Completo 1.000</v>
          </cell>
          <cell r="C249" t="str">
            <v>Template desconto FLAT Plano Principal Oi TV nível conta</v>
          </cell>
          <cell r="D249">
            <v>0.43270000000000003</v>
          </cell>
          <cell r="E249" t="str">
            <v>MKT-1-9827556047</v>
          </cell>
          <cell r="F249" t="str">
            <v>0T3T_REJ17_PCS-4P10pi_FLAT_TV_43.27%</v>
          </cell>
          <cell r="G249">
            <v>43.27</v>
          </cell>
        </row>
        <row r="250">
          <cell r="A250" t="str">
            <v>Oi Total Fixo + Pós 100 + Banda Larga0.3819Template desconto FLAT Plano Principal Oi TV nível conta</v>
          </cell>
          <cell r="B250" t="str">
            <v>Plano Oi Completo Small</v>
          </cell>
          <cell r="C250" t="str">
            <v>Template desconto FLAT Plano Principal Oi TV nível conta</v>
          </cell>
          <cell r="D250">
            <v>0.38189999999999996</v>
          </cell>
          <cell r="E250" t="str">
            <v>MKT-1-9827565302</v>
          </cell>
          <cell r="F250" t="str">
            <v>0T3T_REJ17_PCS-4P3pi_FLAT_TV_38.19%</v>
          </cell>
          <cell r="G250">
            <v>38.19</v>
          </cell>
        </row>
        <row r="251">
          <cell r="A251" t="str">
            <v>Oi Total Fixo + Pós Conectado 1.000 + Banda Larga0.3819Template desconto FLAT Plano Principal Oi TV nível conta</v>
          </cell>
          <cell r="B251" t="str">
            <v>Plano Oi Completo 1.000</v>
          </cell>
          <cell r="C251" t="str">
            <v>Template desconto FLAT Plano Principal Oi TV nível conta</v>
          </cell>
          <cell r="D251">
            <v>0.38189999999999996</v>
          </cell>
          <cell r="E251" t="str">
            <v>MKT-1-9827565977</v>
          </cell>
          <cell r="F251" t="str">
            <v>0T3T_REJ17_PCS-4P10pi_FLAT_TV_38.19%</v>
          </cell>
          <cell r="G251">
            <v>38.19</v>
          </cell>
        </row>
        <row r="252">
          <cell r="A252" t="str">
            <v>Oi Total Fixo + Pós 100 + Banda Larga0.3701Template desconto FLAT Plano Principal Oi TV nível conta</v>
          </cell>
          <cell r="B252" t="str">
            <v>Plano Oi Completo Small</v>
          </cell>
          <cell r="C252" t="str">
            <v>Template desconto FLAT Plano Principal Oi TV nível conta</v>
          </cell>
          <cell r="D252">
            <v>0.37009999999999998</v>
          </cell>
          <cell r="E252" t="str">
            <v>MKT-1-9827573412</v>
          </cell>
          <cell r="F252" t="str">
            <v>0T3T_REJ17_PCS-4P3pi_FLAT_TV_37.01%</v>
          </cell>
          <cell r="G252">
            <v>37.01</v>
          </cell>
        </row>
        <row r="253">
          <cell r="A253" t="str">
            <v>Oi Total Fixo + Pós Conectado 1.000 + Banda Larga0.3701Template desconto FLAT Plano Principal Oi TV nível conta</v>
          </cell>
          <cell r="B253" t="str">
            <v>Plano Oi Completo 1.000</v>
          </cell>
          <cell r="C253" t="str">
            <v>Template desconto FLAT Plano Principal Oi TV nível conta</v>
          </cell>
          <cell r="D253">
            <v>0.37009999999999998</v>
          </cell>
          <cell r="E253" t="str">
            <v>MKT-1-9827573727</v>
          </cell>
          <cell r="F253" t="str">
            <v>0T3T_REJ17_PCS-4P10pi_FLAT_TV_37.01%</v>
          </cell>
          <cell r="G253">
            <v>37.01</v>
          </cell>
        </row>
        <row r="254">
          <cell r="A254" t="str">
            <v>Oi Total Fixo + Pós 100 + Banda Larga0.3353Template desconto FLAT Plano Principal Oi TV nível conta</v>
          </cell>
          <cell r="B254" t="str">
            <v>Plano Oi Completo Small</v>
          </cell>
          <cell r="C254" t="str">
            <v>Template desconto FLAT Plano Principal Oi TV nível conta</v>
          </cell>
          <cell r="D254">
            <v>0.33529999999999999</v>
          </cell>
          <cell r="E254" t="str">
            <v>MKT-1-9827573982</v>
          </cell>
          <cell r="F254" t="str">
            <v>0T3T_REJ17_PCS-4P3pi_FLAT_TV_33.53%</v>
          </cell>
          <cell r="G254">
            <v>33.53</v>
          </cell>
        </row>
        <row r="255">
          <cell r="A255" t="str">
            <v>Oi Total Fixo + Pós Conectado 1.000 + Banda Larga0.3353Template desconto FLAT Plano Principal Oi TV nível conta</v>
          </cell>
          <cell r="B255" t="str">
            <v>Plano Oi Completo 1.000</v>
          </cell>
          <cell r="C255" t="str">
            <v>Template desconto FLAT Plano Principal Oi TV nível conta</v>
          </cell>
          <cell r="D255">
            <v>0.33529999999999999</v>
          </cell>
          <cell r="E255" t="str">
            <v>MKT-1-9827588237</v>
          </cell>
          <cell r="F255" t="str">
            <v>0T3T_REJ17_PCS-4P10pi_FLAT_TV_33.53%</v>
          </cell>
          <cell r="G255">
            <v>33.53</v>
          </cell>
        </row>
        <row r="256">
          <cell r="A256" t="str">
            <v>Oi Total Fixo + Pós Conectado Mais + Banda Larga0.4599Template desconto FLAT Plano Principal Oi TV nível conta</v>
          </cell>
          <cell r="B256" t="str">
            <v>Plano Oi Completo Mais</v>
          </cell>
          <cell r="C256" t="str">
            <v>Template desconto FLAT Plano Principal Oi TV nível conta</v>
          </cell>
          <cell r="D256">
            <v>0.45990000000000003</v>
          </cell>
          <cell r="E256" t="str">
            <v>MKT-1-9828147801</v>
          </cell>
          <cell r="F256" t="str">
            <v>0T3T_REJ17_PCS-4P9pi_FLAT_TV_45.99%</v>
          </cell>
          <cell r="G256">
            <v>45.99</v>
          </cell>
        </row>
        <row r="257">
          <cell r="A257" t="str">
            <v>Oi Total Fixo + Pós Conectado 500 + Banda Larga0.4599Template desconto FLAT Plano Principal Oi TV nível conta</v>
          </cell>
          <cell r="B257" t="str">
            <v>Plano Oi Completo 500</v>
          </cell>
          <cell r="C257" t="str">
            <v>Template desconto FLAT Plano Principal Oi TV nível conta</v>
          </cell>
          <cell r="D257">
            <v>0.45990000000000003</v>
          </cell>
          <cell r="E257" t="str">
            <v>MKT-1-9828148076</v>
          </cell>
          <cell r="F257" t="str">
            <v>0T3T_REJ17_PCS-4P8pi_FLAT_TV_45.99%</v>
          </cell>
          <cell r="G257">
            <v>45.99</v>
          </cell>
        </row>
        <row r="258">
          <cell r="A258" t="str">
            <v>Oi Total Fixo + Pós 250 + Banda Larga0.4599Template desconto FLAT Plano Principal Oi TV nível conta</v>
          </cell>
          <cell r="B258" t="str">
            <v>Plano Oi Completo Medium</v>
          </cell>
          <cell r="C258" t="str">
            <v>Template desconto FLAT Plano Principal Oi TV nível conta</v>
          </cell>
          <cell r="D258">
            <v>0.45990000000000003</v>
          </cell>
          <cell r="E258" t="str">
            <v>MKT-1-9828179503</v>
          </cell>
          <cell r="F258" t="str">
            <v>0T3T_REJ17_PCS-4P4pi_FLAT_TV_45.99%</v>
          </cell>
          <cell r="G258">
            <v>45.99</v>
          </cell>
        </row>
        <row r="259">
          <cell r="A259" t="str">
            <v>Oi Total Fixo + Pós Conectado Mais + Banda Larga0.4289Template desconto FLAT Plano Principal Oi TV nível conta</v>
          </cell>
          <cell r="B259" t="str">
            <v>Plano Oi Completo Mais</v>
          </cell>
          <cell r="C259" t="str">
            <v>Template desconto FLAT Plano Principal Oi TV nível conta</v>
          </cell>
          <cell r="D259">
            <v>0.4289</v>
          </cell>
          <cell r="E259" t="str">
            <v>MKT-1-9828179868</v>
          </cell>
          <cell r="F259" t="str">
            <v>0T3T_REJ17_PCS-4P9pi_FLAT_TV_42.89%</v>
          </cell>
          <cell r="G259">
            <v>42.89</v>
          </cell>
        </row>
        <row r="260">
          <cell r="A260" t="str">
            <v>Oi Total Fixo + Pós Conectado 500 + Banda Larga0.4289Template desconto FLAT Plano Principal Oi TV nível conta</v>
          </cell>
          <cell r="B260" t="str">
            <v>Plano Oi Completo 500</v>
          </cell>
          <cell r="C260" t="str">
            <v>Template desconto FLAT Plano Principal Oi TV nível conta</v>
          </cell>
          <cell r="D260">
            <v>0.4289</v>
          </cell>
          <cell r="E260" t="str">
            <v>MKT-1-9828191213</v>
          </cell>
          <cell r="F260" t="str">
            <v>0T3T_REJ17_PCS-4P8pi_FLAT_TV_42.89%</v>
          </cell>
          <cell r="G260">
            <v>42.89</v>
          </cell>
        </row>
        <row r="261">
          <cell r="A261" t="str">
            <v>Oi Total Fixo + Pós 250 + Banda Larga0.4289Template desconto FLAT Plano Principal Oi TV nível conta</v>
          </cell>
          <cell r="B261" t="str">
            <v>Plano Oi Completo Medium</v>
          </cell>
          <cell r="C261" t="str">
            <v>Template desconto FLAT Plano Principal Oi TV nível conta</v>
          </cell>
          <cell r="D261">
            <v>0.4289</v>
          </cell>
          <cell r="E261" t="str">
            <v>MKT-1-9828211378</v>
          </cell>
          <cell r="F261" t="str">
            <v>0T3T_REJ17_PCS-4P4pi_FLAT_TV_42.89%</v>
          </cell>
          <cell r="G261">
            <v>42.89</v>
          </cell>
        </row>
        <row r="262">
          <cell r="A262" t="str">
            <v>Oi Total Fixo + Pós Conectado Mais + Banda Larga0.4327Template desconto FLAT Plano Principal Oi TV nível conta</v>
          </cell>
          <cell r="B262" t="str">
            <v>Plano Oi Completo Mais</v>
          </cell>
          <cell r="C262" t="str">
            <v>Template desconto FLAT Plano Principal Oi TV nível conta</v>
          </cell>
          <cell r="D262">
            <v>0.43270000000000003</v>
          </cell>
          <cell r="E262" t="str">
            <v>MKT-1-9827617451</v>
          </cell>
          <cell r="F262" t="str">
            <v>0T3T_REJ17_PCS-4P9pi_FLAT_TV_43.27%</v>
          </cell>
          <cell r="G262">
            <v>43.27</v>
          </cell>
        </row>
        <row r="263">
          <cell r="A263" t="str">
            <v>Oi Total Fixo + Pós 50 + Banda Larga0.092Template desconto FLAT Plano Principal Oi TV nível conta</v>
          </cell>
          <cell r="B263" t="str">
            <v>Plano Oi Completo XSmall</v>
          </cell>
          <cell r="C263" t="str">
            <v>Template desconto FLAT Plano Principal Oi TV nível conta</v>
          </cell>
          <cell r="D263">
            <v>9.1999999999999998E-2</v>
          </cell>
          <cell r="E263" t="str">
            <v>MKT-1-9827617756</v>
          </cell>
          <cell r="F263" t="str">
            <v>0T3T_REJ17_PCS-4P2pi_FLAT_TV_09.20%</v>
          </cell>
          <cell r="G263">
            <v>9.1999999999999993</v>
          </cell>
        </row>
        <row r="264">
          <cell r="A264" t="str">
            <v>Oi Total Fixo + Pós Conectado 500 + Banda Larga0.092Template desconto FLAT Plano Principal Oi TV nível conta</v>
          </cell>
          <cell r="B264" t="str">
            <v>Plano Oi Completo 500</v>
          </cell>
          <cell r="C264" t="str">
            <v>Template desconto FLAT Plano Principal Oi TV nível conta</v>
          </cell>
          <cell r="D264">
            <v>9.1999999999999998E-2</v>
          </cell>
          <cell r="E264" t="str">
            <v>MKT-1-9828245791</v>
          </cell>
          <cell r="F264" t="str">
            <v>0T3T_REJ17_PCS-4P8pi_FLAT_TV_09.20%</v>
          </cell>
          <cell r="G264">
            <v>9.1999999999999993</v>
          </cell>
        </row>
        <row r="265">
          <cell r="A265" t="str">
            <v>Oi Total Fixo + Pós 100 + Banda Larga0.2478Template desconto FLAT Plano Principal Oi TV nível conta</v>
          </cell>
          <cell r="B265" t="str">
            <v>Plano Oi Completo Small</v>
          </cell>
          <cell r="C265" t="str">
            <v>Template desconto FLAT Plano Principal Oi TV nível conta</v>
          </cell>
          <cell r="D265">
            <v>0.24780000000000002</v>
          </cell>
          <cell r="E265" t="str">
            <v>MKT-1-9828264126</v>
          </cell>
          <cell r="F265" t="str">
            <v>0T3T_REJ17_PCS-4P3pi_FLAT_TV_24.78%</v>
          </cell>
          <cell r="G265">
            <v>24.78</v>
          </cell>
        </row>
        <row r="266">
          <cell r="A266" t="str">
            <v>Oi Total Fixo + Pós Conectado 1.000 + Banda Larga0.2478Template desconto FLAT Plano Principal Oi TV nível conta</v>
          </cell>
          <cell r="B266" t="str">
            <v>Plano Oi Completo 1.000</v>
          </cell>
          <cell r="C266" t="str">
            <v>Template desconto FLAT Plano Principal Oi TV nível conta</v>
          </cell>
          <cell r="D266">
            <v>0.24780000000000002</v>
          </cell>
          <cell r="E266" t="str">
            <v>MKT-1-9828264511</v>
          </cell>
          <cell r="F266" t="str">
            <v>0T3T_REJ17_PCS-4P10pi_FLAT_TV_24.78%</v>
          </cell>
          <cell r="G266">
            <v>24.78</v>
          </cell>
        </row>
        <row r="267">
          <cell r="A267" t="str">
            <v>Oi Total Fixo + Pós 100 + Banda Larga0.2394Template desconto FLAT Plano Principal Oi TV nível conta</v>
          </cell>
          <cell r="B267" t="str">
            <v>Plano Oi Completo Small</v>
          </cell>
          <cell r="C267" t="str">
            <v>Template desconto FLAT Plano Principal Oi TV nível conta</v>
          </cell>
          <cell r="D267">
            <v>0.2394</v>
          </cell>
          <cell r="E267" t="str">
            <v>MKT-1-9828264776</v>
          </cell>
          <cell r="F267" t="str">
            <v>0T3T_REJ17_PCS-4P3pi_FLAT_TV_23.94%</v>
          </cell>
          <cell r="G267">
            <v>23.94</v>
          </cell>
        </row>
        <row r="268">
          <cell r="A268" t="str">
            <v>Oi Total Fixo + Pós Conectado 1.000 + Banda Larga0.2394Template desconto FLAT Plano Principal Oi TV nível conta</v>
          </cell>
          <cell r="B268" t="str">
            <v>Plano Oi Completo 1.000</v>
          </cell>
          <cell r="C268" t="str">
            <v>Template desconto FLAT Plano Principal Oi TV nível conta</v>
          </cell>
          <cell r="D268">
            <v>0.2394</v>
          </cell>
          <cell r="E268" t="str">
            <v>MKT-1-9828267281</v>
          </cell>
          <cell r="F268" t="str">
            <v>0T3T_REJ17_PCS-4P10pi_FLAT_TV_23.94%</v>
          </cell>
          <cell r="G268">
            <v>23.94</v>
          </cell>
        </row>
        <row r="269">
          <cell r="A269" t="str">
            <v>Oi Total Fixo + Pós Conectado 500 + Banda Larga0.3391Template desconto FLAT Plano Principal Oi TV nível conta</v>
          </cell>
          <cell r="B269" t="str">
            <v>Plano Oi Completo 500</v>
          </cell>
          <cell r="C269" t="str">
            <v>Template desconto FLAT Plano Principal Oi TV nível conta</v>
          </cell>
          <cell r="D269">
            <v>0.33909999999999996</v>
          </cell>
          <cell r="E269" t="str">
            <v>MKT-1-9828218245</v>
          </cell>
          <cell r="F269" t="str">
            <v>0T3T_REJ17_PCS-4P8pi_FLAT_TV_33.91%</v>
          </cell>
          <cell r="G269">
            <v>33.909999999999997</v>
          </cell>
        </row>
        <row r="270">
          <cell r="A270" t="str">
            <v>Oi Total Fixo + Pós 100 + Banda Larga0.092Template desconto FLAT Plano Principal Oi TV nível conta</v>
          </cell>
          <cell r="B270" t="str">
            <v>Plano Oi Completo Small</v>
          </cell>
          <cell r="C270" t="str">
            <v>Template desconto FLAT Plano Principal Oi TV nível conta</v>
          </cell>
          <cell r="D270">
            <v>9.1999999999999998E-2</v>
          </cell>
          <cell r="E270" t="str">
            <v>MKT-1-9828267586</v>
          </cell>
          <cell r="F270" t="str">
            <v>0T3T_REJ17_PCS-4P3pi_FLAT_TV_09.20%</v>
          </cell>
          <cell r="G270">
            <v>9.1999999999999993</v>
          </cell>
        </row>
        <row r="271">
          <cell r="A271" t="str">
            <v>Oi Total Fixo + Pós Conectado 1.000 + Banda Larga0.092Template desconto FLAT Plano Principal Oi TV nível conta</v>
          </cell>
          <cell r="B271" t="str">
            <v>Plano Oi Completo 1.000</v>
          </cell>
          <cell r="C271" t="str">
            <v>Template desconto FLAT Plano Principal Oi TV nível conta</v>
          </cell>
          <cell r="D271">
            <v>9.1999999999999998E-2</v>
          </cell>
          <cell r="E271" t="str">
            <v>MKT-1-9828268091</v>
          </cell>
          <cell r="F271" t="str">
            <v>0T3T_REJ17_PCS-4P10pi_FLAT_TV_09.20%</v>
          </cell>
          <cell r="G271">
            <v>9.1999999999999993</v>
          </cell>
        </row>
        <row r="272">
          <cell r="A272" t="str">
            <v>Oi Total Fixo + Pós 100 + Banda Larga0.3391Template desconto FLAT Plano Principal Oi TV nível conta</v>
          </cell>
          <cell r="B272" t="str">
            <v>Plano Oi Completo Small</v>
          </cell>
          <cell r="C272" t="str">
            <v>Template desconto FLAT Plano Principal Oi TV nível conta</v>
          </cell>
          <cell r="D272">
            <v>0.33909999999999996</v>
          </cell>
          <cell r="E272" t="str">
            <v>MKT-1-9828272372</v>
          </cell>
          <cell r="F272" t="str">
            <v>0T3T_REJ17_PCS-4P3pi_FLAT_TV_33.91%</v>
          </cell>
          <cell r="G272">
            <v>33.909999999999997</v>
          </cell>
        </row>
        <row r="273">
          <cell r="A273" t="str">
            <v>Oi Total Fixo + Pós 100 + Banda Larga0.2115Template desconto FLAT Plano Principal Oi TV nível conta</v>
          </cell>
          <cell r="B273" t="str">
            <v>Plano Oi Completo Small</v>
          </cell>
          <cell r="C273" t="str">
            <v>Template desconto FLAT Plano Principal Oi TV nível conta</v>
          </cell>
          <cell r="D273">
            <v>0.21149999999999999</v>
          </cell>
          <cell r="E273" t="str">
            <v>MKT-1-9828276416</v>
          </cell>
          <cell r="F273" t="str">
            <v>0T3T_REJ17_PCS-4P3pi_FLAT_TV_21.15%</v>
          </cell>
          <cell r="G273">
            <v>21.15</v>
          </cell>
        </row>
        <row r="274">
          <cell r="A274" t="str">
            <v>Oi Total Fixo + Pós Conectado 1.000 + Banda Larga0.2115Template desconto FLAT Plano Principal Oi TV nível conta</v>
          </cell>
          <cell r="B274" t="str">
            <v>Plano Oi Completo 1.000</v>
          </cell>
          <cell r="C274" t="str">
            <v>Template desconto FLAT Plano Principal Oi TV nível conta</v>
          </cell>
          <cell r="D274">
            <v>0.21149999999999999</v>
          </cell>
          <cell r="E274" t="str">
            <v>MKT-1-9828276731</v>
          </cell>
          <cell r="F274" t="str">
            <v>0T3T_REJ17_PCS-4P10pi_FLAT_TV_21.15%</v>
          </cell>
          <cell r="G274">
            <v>21.15</v>
          </cell>
        </row>
        <row r="275">
          <cell r="A275" t="str">
            <v>Oi Total Fixo + Pós 100 + Banda Larga0.2056Template desconto FLAT Plano Principal Oi TV nível conta</v>
          </cell>
          <cell r="B275" t="str">
            <v>Plano Oi Completo Small</v>
          </cell>
          <cell r="C275" t="str">
            <v>Template desconto FLAT Plano Principal Oi TV nível conta</v>
          </cell>
          <cell r="D275">
            <v>0.20559999999999998</v>
          </cell>
          <cell r="E275" t="str">
            <v>MKT-1-9828285106</v>
          </cell>
          <cell r="F275" t="str">
            <v>0T3T_REJ17_PCS-4P3pi_FLAT_TV_20.56%</v>
          </cell>
          <cell r="G275">
            <v>20.56</v>
          </cell>
        </row>
        <row r="276">
          <cell r="A276" t="str">
            <v>Oi Total Fixo + Banda Larga + TV 30.4323Template desconto FLAT Plano Principal Oi TV nível conta</v>
          </cell>
          <cell r="B276" t="str">
            <v>Plano Oi Convergente High</v>
          </cell>
          <cell r="C276" t="str">
            <v>Template desconto FLAT Plano Principal Oi TV nível conta</v>
          </cell>
          <cell r="D276">
            <v>0.43229999999999996</v>
          </cell>
          <cell r="E276" t="str">
            <v>MKT-1-9828278347</v>
          </cell>
          <cell r="F276" t="str">
            <v>0T3T_REJ17_PCS-3PHipi_FLAT_TV_43.23%</v>
          </cell>
          <cell r="G276">
            <v>43.23</v>
          </cell>
        </row>
        <row r="277">
          <cell r="A277" t="str">
            <v>Oi Total Fixo + Pós Conectado 1.000 + Banda Larga0.2056Template desconto FLAT Plano Principal Oi TV nível conta</v>
          </cell>
          <cell r="B277" t="str">
            <v>Plano Oi Completo 1.000</v>
          </cell>
          <cell r="C277" t="str">
            <v>Template desconto FLAT Plano Principal Oi TV nível conta</v>
          </cell>
          <cell r="D277">
            <v>0.20559999999999998</v>
          </cell>
          <cell r="E277" t="str">
            <v>MKT-1-9828285491</v>
          </cell>
          <cell r="F277" t="str">
            <v>0T3T_REJ17_PCS-4P10pi_FLAT_TV_20.56%</v>
          </cell>
          <cell r="G277">
            <v>20.56</v>
          </cell>
        </row>
        <row r="278">
          <cell r="A278" t="str">
            <v>Oi Total Fixo + Banda Larga + TV 30.4624Template desconto FLAT Plano Principal Oi TV nível conta</v>
          </cell>
          <cell r="B278" t="str">
            <v>Plano Oi Convergente High</v>
          </cell>
          <cell r="C278" t="str">
            <v>Template desconto FLAT Plano Principal Oi TV nível conta</v>
          </cell>
          <cell r="D278">
            <v>0.46240000000000003</v>
          </cell>
          <cell r="E278" t="str">
            <v>MKT-1-9828290242</v>
          </cell>
          <cell r="F278" t="str">
            <v>0T3T_REJ17_PCS-3PHipi_FLAT_TV_46.24%</v>
          </cell>
          <cell r="G278">
            <v>46.24</v>
          </cell>
        </row>
        <row r="279">
          <cell r="A279" t="str">
            <v>Oi Total Fixo + Pós 100 + Banda Larga0.171Template desconto FLAT Plano Principal Oi TV nível conta</v>
          </cell>
          <cell r="B279" t="str">
            <v>Plano Oi Completo Small</v>
          </cell>
          <cell r="C279" t="str">
            <v>Template desconto FLAT Plano Principal Oi TV nível conta</v>
          </cell>
          <cell r="D279">
            <v>0.17100000000000001</v>
          </cell>
          <cell r="E279" t="str">
            <v>MKT-1-9828285876</v>
          </cell>
          <cell r="F279" t="str">
            <v>0T3T_REJ17_PCS-4P3pi_FLAT_TV_17.10%</v>
          </cell>
          <cell r="G279">
            <v>17.100000000000001</v>
          </cell>
        </row>
        <row r="280">
          <cell r="A280" t="str">
            <v>Oi Total Fixo + Pós Conectado 1.000 + Banda Larga0.171Template desconto FLAT Plano Principal Oi TV nível conta</v>
          </cell>
          <cell r="B280" t="str">
            <v>Plano Oi Completo 1.000</v>
          </cell>
          <cell r="C280" t="str">
            <v>Template desconto FLAT Plano Principal Oi TV nível conta</v>
          </cell>
          <cell r="D280">
            <v>0.17100000000000001</v>
          </cell>
          <cell r="E280" t="str">
            <v>MKT-1-9828296171</v>
          </cell>
          <cell r="F280" t="str">
            <v>0T3T_REJ17_PCS-4P10pi_FLAT_TV_17.10%</v>
          </cell>
          <cell r="G280">
            <v>17.100000000000001</v>
          </cell>
        </row>
        <row r="281">
          <cell r="A281" t="str">
            <v>Oi Total Fixo + Pós Conectado Mais + Banda Larga0.1569Template desconto FLAT Plano Principal Oi TV nível conta</v>
          </cell>
          <cell r="B281" t="str">
            <v>Plano Oi Completo Mais</v>
          </cell>
          <cell r="C281" t="str">
            <v>Template desconto FLAT Plano Principal Oi TV nível conta</v>
          </cell>
          <cell r="D281">
            <v>0.15689999999999998</v>
          </cell>
          <cell r="E281" t="str">
            <v>MKT-1-9828296436</v>
          </cell>
          <cell r="F281" t="str">
            <v>0T3T_REJ17_PCS-4P9pi_FLAT_TV_15.69%</v>
          </cell>
          <cell r="G281">
            <v>15.69</v>
          </cell>
        </row>
        <row r="282">
          <cell r="A282" t="str">
            <v>Oi Total Fixo + Banda Larga + TV 30.4395Template desconto FLAT Plano Principal Oi TV nível conta</v>
          </cell>
          <cell r="B282" t="str">
            <v>Plano Oi Convergente High</v>
          </cell>
          <cell r="C282" t="str">
            <v>Template desconto FLAT Plano Principal Oi TV nível conta</v>
          </cell>
          <cell r="D282">
            <v>0.4395</v>
          </cell>
          <cell r="E282" t="str">
            <v>MKT-1-9828290859</v>
          </cell>
          <cell r="F282" t="str">
            <v>0T3T_REJ17_PCS-3PHipi_FLAT_TV_43.95%</v>
          </cell>
          <cell r="G282">
            <v>43.95</v>
          </cell>
        </row>
        <row r="283">
          <cell r="A283" t="str">
            <v>Oi Total Fixo +  TV 10.2435Template desconto FLAT Plano Principal Oi TV nível conta</v>
          </cell>
          <cell r="B283" t="str">
            <v>Plano Oi Internet Total Low</v>
          </cell>
          <cell r="C283" t="str">
            <v>Template desconto FLAT Plano Principal Oi TV nível conta</v>
          </cell>
          <cell r="D283">
            <v>0.24350000000000002</v>
          </cell>
          <cell r="E283" t="str">
            <v>MKT-1-9828296901</v>
          </cell>
          <cell r="F283" t="str">
            <v>0T3T_REJ17_CFG-2Plowpi_FLAT_TV_24.35%</v>
          </cell>
          <cell r="G283">
            <v>24.35</v>
          </cell>
        </row>
        <row r="284">
          <cell r="A284" t="str">
            <v>Oi Total Fixo + Banda Larga + TV 20.5004Template desconto FLAT Plano Principal Oi TV nível conta</v>
          </cell>
          <cell r="B284" t="str">
            <v>Plano Oi Convergente Medium</v>
          </cell>
          <cell r="C284" t="str">
            <v>Template desconto FLAT Plano Principal Oi TV nível conta</v>
          </cell>
          <cell r="D284">
            <v>0.50039999999999996</v>
          </cell>
          <cell r="E284" t="str">
            <v>MKT-1-9828308164</v>
          </cell>
          <cell r="F284" t="str">
            <v>0T3T_REJ17_PCS-3PMepi_FLAT_TV_50.04%</v>
          </cell>
          <cell r="G284">
            <v>50.04</v>
          </cell>
        </row>
        <row r="285">
          <cell r="A285" t="str">
            <v>Oi Total Fixo +  TV 20.2159Template desconto FLAT Plano Principal Oi TV nível conta</v>
          </cell>
          <cell r="B285" t="str">
            <v>Plano Oi Internet Total Medium</v>
          </cell>
          <cell r="C285" t="str">
            <v>Template desconto FLAT Plano Principal Oi TV nível conta</v>
          </cell>
          <cell r="D285">
            <v>0.21590000000000001</v>
          </cell>
          <cell r="E285" t="str">
            <v>MKT-1-9828314176</v>
          </cell>
          <cell r="F285" t="str">
            <v>0T3T_REJ17_PCS-2PMepi_FLAT_TV_21.59%</v>
          </cell>
          <cell r="G285">
            <v>21.59</v>
          </cell>
        </row>
        <row r="286">
          <cell r="A286" t="str">
            <v>Oi Total Fixo +  TV 20.2573Template desconto FLAT Plano Principal Oi TV nível conta</v>
          </cell>
          <cell r="B286" t="str">
            <v>Plano Oi Internet Total Medium</v>
          </cell>
          <cell r="C286" t="str">
            <v>Template desconto FLAT Plano Principal Oi TV nível conta</v>
          </cell>
          <cell r="D286">
            <v>0.25730000000000003</v>
          </cell>
          <cell r="E286" t="str">
            <v>MKT-1-9828314891</v>
          </cell>
          <cell r="F286" t="str">
            <v>0T3T_REJ17_PCS-2PMepi_FLAT_TV_25.73%</v>
          </cell>
          <cell r="G286">
            <v>25.73</v>
          </cell>
        </row>
        <row r="287">
          <cell r="A287" t="str">
            <v>Oi Total Fixo + Banda Larga + TV 20.4777Template desconto FLAT Plano Principal Oi TV nível conta</v>
          </cell>
          <cell r="B287" t="str">
            <v>Plano Oi Convergente Medium</v>
          </cell>
          <cell r="C287" t="str">
            <v>Template desconto FLAT Plano Principal Oi TV nível conta</v>
          </cell>
          <cell r="D287">
            <v>0.47770000000000001</v>
          </cell>
          <cell r="E287" t="str">
            <v>MKT-1-9828309059</v>
          </cell>
          <cell r="F287" t="str">
            <v>0T3T_REJ17_PCS-3PMepi_FLAT_TV_47.77%</v>
          </cell>
          <cell r="G287">
            <v>47.77</v>
          </cell>
        </row>
        <row r="288">
          <cell r="A288" t="str">
            <v>Oi Total Fixo +  TV 20.3399Template desconto FLAT Plano Principal Oi TV nível conta</v>
          </cell>
          <cell r="B288" t="str">
            <v>Plano Oi Internet Total Medium</v>
          </cell>
          <cell r="C288" t="str">
            <v>Template desconto FLAT Plano Principal Oi TV nível conta</v>
          </cell>
          <cell r="D288">
            <v>0.33990000000000004</v>
          </cell>
          <cell r="E288" t="str">
            <v>MKT-1-9828325326</v>
          </cell>
          <cell r="F288" t="str">
            <v>0T3T_REJ17_PCS-2PMepi_FLAT_TV_33.99%</v>
          </cell>
          <cell r="G288">
            <v>33.99</v>
          </cell>
        </row>
        <row r="289">
          <cell r="A289" t="str">
            <v>Oi Total Fixo +  TV 30.3516Template desconto FLAT Plano Principal Oi TV nível conta</v>
          </cell>
          <cell r="B289" t="str">
            <v>Plano Oi Internet Total High</v>
          </cell>
          <cell r="C289" t="str">
            <v>Template desconto FLAT Plano Principal Oi TV nível conta</v>
          </cell>
          <cell r="D289">
            <v>0.35159999999999997</v>
          </cell>
          <cell r="E289" t="str">
            <v>MKT-1-9828326011</v>
          </cell>
          <cell r="F289" t="str">
            <v>0T3T_REJ17_PCS-2PHipi_FLAT_TV_35.16%</v>
          </cell>
          <cell r="G289">
            <v>35.159999999999997</v>
          </cell>
        </row>
        <row r="290">
          <cell r="A290" t="str">
            <v>Oi Total Fixo +  TV 30.3775Template desconto FLAT Plano Principal Oi TV nível conta</v>
          </cell>
          <cell r="B290" t="str">
            <v>Plano Oi Internet Total High</v>
          </cell>
          <cell r="C290" t="str">
            <v>Template desconto FLAT Plano Principal Oi TV nível conta</v>
          </cell>
          <cell r="D290">
            <v>0.3775</v>
          </cell>
          <cell r="E290" t="str">
            <v>MKT-1-9828337616</v>
          </cell>
          <cell r="F290" t="str">
            <v>0T3T_REJ17_PCS-2PHipi_FLAT_TV_37.75%</v>
          </cell>
          <cell r="G290">
            <v>37.75</v>
          </cell>
        </row>
        <row r="291">
          <cell r="A291" t="str">
            <v>Oi Total Fixo +  TV 30.4295Template desconto FLAT Plano Principal Oi TV nível conta</v>
          </cell>
          <cell r="B291" t="str">
            <v>Plano Oi Internet Total High</v>
          </cell>
          <cell r="C291" t="str">
            <v>Template desconto FLAT Plano Principal Oi TV nível conta</v>
          </cell>
          <cell r="D291">
            <v>0.42950000000000005</v>
          </cell>
          <cell r="E291" t="str">
            <v>MKT-1-9828337901</v>
          </cell>
          <cell r="F291" t="str">
            <v>0T3T_REJ17_PCS-2PHipi_FLAT_TV_42.95%</v>
          </cell>
          <cell r="G291">
            <v>42.95</v>
          </cell>
        </row>
        <row r="292">
          <cell r="A292" t="str">
            <v>Oi Total Fixo + Banda Larga + TV 30.4076Template desconto FLAT Plano Principal Oi TV nível conta</v>
          </cell>
          <cell r="B292" t="str">
            <v>Plano Oi Convergente High</v>
          </cell>
          <cell r="C292" t="str">
            <v>Template desconto FLAT Plano Principal Oi TV nível conta</v>
          </cell>
          <cell r="D292">
            <v>0.40759999999999996</v>
          </cell>
          <cell r="E292" t="str">
            <v>MKT-1-9828317974</v>
          </cell>
          <cell r="F292" t="str">
            <v>0T3T_REJ17_PCS-3PHipi_FLAT_TV_40.76%</v>
          </cell>
          <cell r="G292">
            <v>40.76</v>
          </cell>
        </row>
        <row r="293">
          <cell r="A293" t="str">
            <v>Oi Total Fixo + Banda Larga + TV 30.3878Template desconto FLAT Plano Principal Oi TV nível conta</v>
          </cell>
          <cell r="B293" t="str">
            <v>Plano Oi Convergente High</v>
          </cell>
          <cell r="C293" t="str">
            <v>Template desconto FLAT Plano Principal Oi TV nível conta</v>
          </cell>
          <cell r="D293">
            <v>0.38780000000000003</v>
          </cell>
          <cell r="E293" t="str">
            <v>MKT-1-9828342229</v>
          </cell>
          <cell r="F293" t="str">
            <v>0T3T_REJ17_PCS-3PHipi_FLAT_TV_38.78%</v>
          </cell>
          <cell r="G293">
            <v>38.78</v>
          </cell>
        </row>
        <row r="294">
          <cell r="A294" t="str">
            <v>Oi Total Fixo + Banda Larga + TV 30.441Template desconto FLAT Plano Principal Oi TV nível conta</v>
          </cell>
          <cell r="B294" t="str">
            <v>Plano Oi Convergente High</v>
          </cell>
          <cell r="C294" t="str">
            <v>Template desconto FLAT Plano Principal Oi TV nível conta</v>
          </cell>
          <cell r="D294">
            <v>0.441</v>
          </cell>
          <cell r="E294" t="str">
            <v>MKT-1-9828342484</v>
          </cell>
          <cell r="F294" t="str">
            <v>0T3T_REJ17_PCS-3PHipi_FLAT_TV_44.10%</v>
          </cell>
          <cell r="G294">
            <v>44.1</v>
          </cell>
        </row>
        <row r="295">
          <cell r="A295" t="str">
            <v>Oi Total Fixo + Banda Larga + TV 30.4177Template desconto FLAT Plano Principal Oi TV nível conta</v>
          </cell>
          <cell r="B295" t="str">
            <v>Plano Oi Convergente High</v>
          </cell>
          <cell r="C295" t="str">
            <v>Template desconto FLAT Plano Principal Oi TV nível conta</v>
          </cell>
          <cell r="D295">
            <v>0.41770000000000002</v>
          </cell>
          <cell r="E295" t="str">
            <v>MKT-1-9828342739</v>
          </cell>
          <cell r="F295" t="str">
            <v>0T3T_REJ17_PCS-3PHipi_FLAT_TV_41.77%</v>
          </cell>
          <cell r="G295">
            <v>41.77</v>
          </cell>
        </row>
        <row r="296">
          <cell r="A296" t="str">
            <v>Oi Total Fixo + Banda Larga + TV 30.4107Template desconto FLAT Plano Principal Oi TV nível conta</v>
          </cell>
          <cell r="B296" t="str">
            <v>Plano Oi Convergente High</v>
          </cell>
          <cell r="C296" t="str">
            <v>Template desconto FLAT Plano Principal Oi TV nível conta</v>
          </cell>
          <cell r="D296">
            <v>0.41070000000000001</v>
          </cell>
          <cell r="E296" t="str">
            <v>MKT-1-9828342994</v>
          </cell>
          <cell r="F296" t="str">
            <v>0T3T_REJ17_PCS-3PHipi_FLAT_TV_41.07%</v>
          </cell>
          <cell r="G296">
            <v>41.07</v>
          </cell>
        </row>
        <row r="297">
          <cell r="A297" t="str">
            <v>Oi Total Fixo + Banda Larga + TV 30.3862Template desconto FLAT Plano Principal Oi TV nível conta</v>
          </cell>
          <cell r="B297" t="str">
            <v>Plano Oi Convergente High</v>
          </cell>
          <cell r="C297" t="str">
            <v>Template desconto FLAT Plano Principal Oi TV nível conta</v>
          </cell>
          <cell r="D297">
            <v>0.38619999999999999</v>
          </cell>
          <cell r="E297" t="str">
            <v>MKT-1-9828366249</v>
          </cell>
          <cell r="F297" t="str">
            <v>0T3T_REJ17_PCS-3PHipi_FLAT_TV_38.62%</v>
          </cell>
          <cell r="G297">
            <v>38.619999999999997</v>
          </cell>
        </row>
        <row r="298">
          <cell r="A298" t="str">
            <v>Oi Total Fixo +  TV 30.3867Template desconto FLAT Plano Principal Oi TV nível conta</v>
          </cell>
          <cell r="B298" t="str">
            <v>Plano Oi Internet Total High</v>
          </cell>
          <cell r="C298" t="str">
            <v>Template desconto FLAT Plano Principal Oi TV nível conta</v>
          </cell>
          <cell r="D298">
            <v>0.38670000000000004</v>
          </cell>
          <cell r="E298" t="str">
            <v>MKT-1-9828340256</v>
          </cell>
          <cell r="F298" t="str">
            <v>0T3T_REJ17_PCS-2PHipi_FLAT_TV_38.67%</v>
          </cell>
          <cell r="G298">
            <v>38.67</v>
          </cell>
        </row>
        <row r="299">
          <cell r="A299" t="str">
            <v>Oi Total Fixo +  TV 30.4112Template desconto FLAT Plano Principal Oi TV nível conta</v>
          </cell>
          <cell r="B299" t="str">
            <v>Plano Oi Internet Total High</v>
          </cell>
          <cell r="C299" t="str">
            <v>Template desconto FLAT Plano Principal Oi TV nível conta</v>
          </cell>
          <cell r="D299">
            <v>0.41119999999999995</v>
          </cell>
          <cell r="E299" t="str">
            <v>MKT-1-9828366541</v>
          </cell>
          <cell r="F299" t="str">
            <v>0T3T_REJ17_PCS-2PHipi_FLAT_TV_41.12%</v>
          </cell>
          <cell r="G299">
            <v>41.12</v>
          </cell>
        </row>
        <row r="300">
          <cell r="A300" t="str">
            <v>Oi Total Fixo +  TV 30.4603Template desconto FLAT Plano Principal Oi TV nível conta</v>
          </cell>
          <cell r="B300" t="str">
            <v>Plano Oi Internet Total High</v>
          </cell>
          <cell r="C300" t="str">
            <v>Template desconto FLAT Plano Principal Oi TV nível conta</v>
          </cell>
          <cell r="D300">
            <v>0.46029999999999999</v>
          </cell>
          <cell r="E300" t="str">
            <v>MKT-1-9828366796</v>
          </cell>
          <cell r="F300" t="str">
            <v>0T3T_REJ17_PCS-2PHipi_FLAT_TV_46.03%</v>
          </cell>
          <cell r="G300">
            <v>46.03</v>
          </cell>
        </row>
        <row r="301">
          <cell r="A301" t="str">
            <v>Oi Total Fixo +  TV 30.2594Template desconto FLAT Plano Principal Oi TV nível conta</v>
          </cell>
          <cell r="B301" t="str">
            <v>Plano Oi Internet Total High</v>
          </cell>
          <cell r="C301" t="str">
            <v>Template desconto FLAT Plano Principal Oi TV nível conta</v>
          </cell>
          <cell r="D301">
            <v>0.25940000000000002</v>
          </cell>
          <cell r="E301" t="str">
            <v>MKT-1-9828367081</v>
          </cell>
          <cell r="F301" t="str">
            <v>0T3T_REJ17_PCS-2PHipi_FLAT_TV_25.94%</v>
          </cell>
          <cell r="G301">
            <v>25.94</v>
          </cell>
        </row>
        <row r="302">
          <cell r="A302" t="str">
            <v>Oi Total Fixo +  TV 30.2833Template desconto FLAT Plano Principal Oi TV nível conta</v>
          </cell>
          <cell r="B302" t="str">
            <v>Plano Oi Internet Total High</v>
          </cell>
          <cell r="C302" t="str">
            <v>Template desconto FLAT Plano Principal Oi TV nível conta</v>
          </cell>
          <cell r="D302">
            <v>0.2833</v>
          </cell>
          <cell r="E302" t="str">
            <v>MKT-1-9828688336</v>
          </cell>
          <cell r="F302" t="str">
            <v>0T3T_REJ17_PCS-2PHipi_FLAT_TV_28.33%</v>
          </cell>
          <cell r="G302">
            <v>28.33</v>
          </cell>
        </row>
        <row r="303">
          <cell r="A303" t="str">
            <v>Oi Total Fixo +  TV 30.3311Template desconto FLAT Plano Principal Oi TV nível conta</v>
          </cell>
          <cell r="B303" t="str">
            <v>Plano Oi Internet Total High</v>
          </cell>
          <cell r="C303" t="str">
            <v>Template desconto FLAT Plano Principal Oi TV nível conta</v>
          </cell>
          <cell r="D303">
            <v>0.33110000000000001</v>
          </cell>
          <cell r="E303" t="str">
            <v>MKT-1-9828688591</v>
          </cell>
          <cell r="F303" t="str">
            <v>0T3T_REJ17_PCS-2PHipi_FLAT_TV_33.11%</v>
          </cell>
          <cell r="G303">
            <v>33.11</v>
          </cell>
        </row>
        <row r="304">
          <cell r="A304" t="str">
            <v>Oi Total Fixo +  TV 20.3646Template desconto FLAT Plano Principal Oi TV nível conta</v>
          </cell>
          <cell r="B304" t="str">
            <v>Plano Oi Internet Total Medium</v>
          </cell>
          <cell r="C304" t="str">
            <v>Template desconto FLAT Plano Principal Oi TV nível conta</v>
          </cell>
          <cell r="D304">
            <v>0.36460000000000004</v>
          </cell>
          <cell r="E304" t="str">
            <v>MKT-1-9828688876</v>
          </cell>
          <cell r="F304" t="str">
            <v>0T3T_REJ17_PCS-2PMepi_FLAT_TV_36.46%</v>
          </cell>
          <cell r="G304">
            <v>36.46</v>
          </cell>
        </row>
        <row r="305">
          <cell r="A305" t="str">
            <v>Oi Total Fixo +  TV 20.3949Template desconto FLAT Plano Principal Oi TV nível conta</v>
          </cell>
          <cell r="B305" t="str">
            <v>Plano Oi Internet Total Medium</v>
          </cell>
          <cell r="C305" t="str">
            <v>Template desconto FLAT Plano Principal Oi TV nível conta</v>
          </cell>
          <cell r="D305">
            <v>0.39490000000000003</v>
          </cell>
          <cell r="E305" t="str">
            <v>MKT-1-9828699741</v>
          </cell>
          <cell r="F305" t="str">
            <v>0T3T_REJ17_PCS-2PMepi_FLAT_TV_39.49%</v>
          </cell>
          <cell r="G305">
            <v>39.49</v>
          </cell>
        </row>
        <row r="306">
          <cell r="A306" t="str">
            <v>Oi Total Fixo +  TV 20.4555Template desconto FLAT Plano Principal Oi TV nível conta</v>
          </cell>
          <cell r="B306" t="str">
            <v>Plano Oi Internet Total Medium</v>
          </cell>
          <cell r="C306" t="str">
            <v>Template desconto FLAT Plano Principal Oi TV nível conta</v>
          </cell>
          <cell r="D306">
            <v>0.45549999999999996</v>
          </cell>
          <cell r="E306" t="str">
            <v>MKT-1-9828700036</v>
          </cell>
          <cell r="F306" t="str">
            <v>0T3T_REJ17_PCS-2PMepi_FLAT_TV_45.55%</v>
          </cell>
          <cell r="G306">
            <v>45.55</v>
          </cell>
        </row>
        <row r="307">
          <cell r="A307" t="str">
            <v>Oi Total Fixo +  TV 30.3376Template desconto FLAT Plano Principal Oi TV nível conta</v>
          </cell>
          <cell r="B307" t="str">
            <v>Plano Oi Internet Total High</v>
          </cell>
          <cell r="C307" t="str">
            <v>Template desconto FLAT Plano Principal Oi TV nível conta</v>
          </cell>
          <cell r="D307">
            <v>0.33759999999999996</v>
          </cell>
          <cell r="E307" t="str">
            <v>MKT-1-9828719711</v>
          </cell>
          <cell r="F307" t="str">
            <v>0T3T_REJ17_PCS-2PHipi_FLAT_TV_33.76%</v>
          </cell>
          <cell r="G307">
            <v>33.76</v>
          </cell>
        </row>
        <row r="308">
          <cell r="A308" t="str">
            <v>Oi Total Fixo + Banda Larga + TV 20.4549Template desconto FLAT Plano Principal Oi TV nível conta</v>
          </cell>
          <cell r="B308" t="str">
            <v>Plano Oi Convergente Medium</v>
          </cell>
          <cell r="C308" t="str">
            <v>Template desconto FLAT Plano Principal Oi TV nível conta</v>
          </cell>
          <cell r="D308">
            <v>0.45490000000000003</v>
          </cell>
          <cell r="E308" t="str">
            <v>MKT-1-9828367075</v>
          </cell>
          <cell r="F308" t="str">
            <v>0T3T_REJ17_PCS-3PMepi_FLAT_TV_45.49%</v>
          </cell>
          <cell r="G308">
            <v>45.49</v>
          </cell>
        </row>
        <row r="309">
          <cell r="A309" t="str">
            <v>Oi Total Fixo + Banda Larga + TV 20.4246Template desconto FLAT Plano Principal Oi TV nível conta</v>
          </cell>
          <cell r="B309" t="str">
            <v>Plano Oi Convergente Medium</v>
          </cell>
          <cell r="C309" t="str">
            <v>Template desconto FLAT Plano Principal Oi TV nível conta</v>
          </cell>
          <cell r="D309">
            <v>0.42460000000000003</v>
          </cell>
          <cell r="E309" t="str">
            <v>MKT-1-9828725690</v>
          </cell>
          <cell r="F309" t="str">
            <v>0T3T_REJ17_PCS-3PMepi_FLAT_TV_42.46%</v>
          </cell>
          <cell r="G309">
            <v>42.46</v>
          </cell>
        </row>
        <row r="310">
          <cell r="A310" t="str">
            <v>Oi Total Fixo +  TV 30.3621Template desconto FLAT Plano Principal Oi TV nível conta</v>
          </cell>
          <cell r="B310" t="str">
            <v>Plano Oi Internet Total High</v>
          </cell>
          <cell r="C310" t="str">
            <v>Template desconto FLAT Plano Principal Oi TV nível conta</v>
          </cell>
          <cell r="D310">
            <v>0.36210000000000003</v>
          </cell>
          <cell r="E310" t="str">
            <v>MKT-1-9828720086</v>
          </cell>
          <cell r="F310" t="str">
            <v>0T3T_REJ17_PCS-2PHipi_FLAT_TV_36.21%</v>
          </cell>
          <cell r="G310">
            <v>36.21</v>
          </cell>
        </row>
        <row r="311">
          <cell r="A311" t="str">
            <v>Oi Total Fixo +  TV 30.3716Template desconto FLAT Plano Principal Oi TV nível conta</v>
          </cell>
          <cell r="B311" t="str">
            <v>Plano Oi Internet Total High</v>
          </cell>
          <cell r="C311" t="str">
            <v>Template desconto FLAT Plano Principal Oi TV nível conta</v>
          </cell>
          <cell r="D311">
            <v>0.37159999999999999</v>
          </cell>
          <cell r="E311" t="str">
            <v>MKT-1-9828752271</v>
          </cell>
          <cell r="F311" t="str">
            <v>0T3T_REJ17_PCS-2PHipi_FLAT_TV_37.16%</v>
          </cell>
          <cell r="G311">
            <v>37.159999999999997</v>
          </cell>
        </row>
        <row r="312">
          <cell r="A312" t="str">
            <v>Oi Total Fixo +  TV 30.3949Template desconto FLAT Plano Principal Oi TV nível conta</v>
          </cell>
          <cell r="B312" t="str">
            <v>Plano Oi Internet Total High</v>
          </cell>
          <cell r="C312" t="str">
            <v>Template desconto FLAT Plano Principal Oi TV nível conta</v>
          </cell>
          <cell r="D312">
            <v>0.39490000000000003</v>
          </cell>
          <cell r="E312" t="str">
            <v>MKT-1-9828752526</v>
          </cell>
          <cell r="F312" t="str">
            <v>0T3T_REJ17_PCS-2PHipi_FLAT_TV_39.49%</v>
          </cell>
          <cell r="G312">
            <v>39.49</v>
          </cell>
        </row>
        <row r="313">
          <cell r="A313" t="str">
            <v>Oi Total Fixo + Banda Larga + TV 30.3784Template desconto FLAT Plano Principal Oi TV nível conta</v>
          </cell>
          <cell r="B313" t="str">
            <v>Plano Oi Convergente High</v>
          </cell>
          <cell r="C313" t="str">
            <v>Template desconto FLAT Plano Principal Oi TV nível conta</v>
          </cell>
          <cell r="D313">
            <v>0.37840000000000001</v>
          </cell>
          <cell r="E313" t="str">
            <v>MKT-1-9828735015</v>
          </cell>
          <cell r="F313" t="str">
            <v>0T3T_REJ17_PCS-3PHipi_FLAT_TV_37.84%</v>
          </cell>
          <cell r="G313">
            <v>37.840000000000003</v>
          </cell>
        </row>
        <row r="314">
          <cell r="A314" t="str">
            <v>Oi Total Fixo +  TV 30.4414Template desconto FLAT Plano Principal Oi TV nível conta</v>
          </cell>
          <cell r="B314" t="str">
            <v>Plano Oi Internet Total High</v>
          </cell>
          <cell r="C314" t="str">
            <v>Template desconto FLAT Plano Principal Oi TV nível conta</v>
          </cell>
          <cell r="D314">
            <v>0.44140000000000001</v>
          </cell>
          <cell r="E314" t="str">
            <v>MKT-1-9828766101</v>
          </cell>
          <cell r="F314" t="str">
            <v>0T3T_REJ17_PCS-2PHipi_FLAT_TV_44.14%</v>
          </cell>
          <cell r="G314">
            <v>44.14</v>
          </cell>
        </row>
        <row r="315">
          <cell r="A315" t="str">
            <v>Oi Total Fixo +  TV 30.3487Template desconto FLAT Plano Principal Oi TV nível conta</v>
          </cell>
          <cell r="B315" t="str">
            <v>Plano Oi Internet Total High</v>
          </cell>
          <cell r="C315" t="str">
            <v>Template desconto FLAT Plano Principal Oi TV nível conta</v>
          </cell>
          <cell r="D315">
            <v>0.34869999999999995</v>
          </cell>
          <cell r="E315" t="str">
            <v>MKT-1-9828766546</v>
          </cell>
          <cell r="F315" t="str">
            <v>0T3T_REJ17_PCS-2PHipi_FLAT_TV_34.87%</v>
          </cell>
          <cell r="G315">
            <v>34.869999999999997</v>
          </cell>
        </row>
        <row r="316">
          <cell r="A316" t="str">
            <v>Oi Total Fixo +  TV 30.3685Template desconto FLAT Plano Principal Oi TV nível conta</v>
          </cell>
          <cell r="B316" t="str">
            <v>Plano Oi Internet Total High</v>
          </cell>
          <cell r="C316" t="str">
            <v>Template desconto FLAT Plano Principal Oi TV nível conta</v>
          </cell>
          <cell r="D316">
            <v>0.36849999999999999</v>
          </cell>
          <cell r="E316" t="str">
            <v>MKT-1-9828767001</v>
          </cell>
          <cell r="F316" t="str">
            <v>0T3T_REJ17_PCS-2PHipi_FLAT_TV_36.85%</v>
          </cell>
          <cell r="G316">
            <v>36.85</v>
          </cell>
        </row>
        <row r="317">
          <cell r="A317" t="str">
            <v>Oi Total Fixo + Banda Larga + TV 30.3306Template desconto FLAT Plano Principal Oi TV nível conta</v>
          </cell>
          <cell r="B317" t="str">
            <v>Plano Oi Convergente High</v>
          </cell>
          <cell r="C317" t="str">
            <v>Template desconto FLAT Plano Principal Oi TV nível conta</v>
          </cell>
          <cell r="D317">
            <v>0.3306</v>
          </cell>
          <cell r="E317" t="str">
            <v>MKT-1-9828753052</v>
          </cell>
          <cell r="F317" t="str">
            <v>0T3T_REJ17_PCS-3PHipi_FLAT_TV_33.06%</v>
          </cell>
          <cell r="G317">
            <v>33.06</v>
          </cell>
        </row>
        <row r="318">
          <cell r="A318" t="str">
            <v>Oi Total Fixo +  TV 30.408Template desconto FLAT Plano Principal Oi TV nível conta</v>
          </cell>
          <cell r="B318" t="str">
            <v>Plano Oi Internet Total High</v>
          </cell>
          <cell r="C318" t="str">
            <v>Template desconto FLAT Plano Principal Oi TV nível conta</v>
          </cell>
          <cell r="D318">
            <v>0.40799999999999997</v>
          </cell>
          <cell r="E318" t="str">
            <v>MKT-1-9828773306</v>
          </cell>
          <cell r="F318" t="str">
            <v>0T3T_REJ17_PCS-2PHipi_FLAT_TV_40.80%</v>
          </cell>
          <cell r="G318">
            <v>40.799999999999997</v>
          </cell>
        </row>
        <row r="319">
          <cell r="A319" t="str">
            <v>Oi Total Fixo +  TV 20.4327Template desconto FLAT Plano Principal Oi TV nível conta</v>
          </cell>
          <cell r="B319" t="str">
            <v>Plano Oi Internet Total Medium</v>
          </cell>
          <cell r="C319" t="str">
            <v>Template desconto FLAT Plano Principal Oi TV nível conta</v>
          </cell>
          <cell r="D319">
            <v>0.43270000000000003</v>
          </cell>
          <cell r="E319" t="str">
            <v>MKT-1-9828782801</v>
          </cell>
          <cell r="F319" t="str">
            <v>0T3T_REJ17_PCS-2PMepi_FLAT_TV_43.27%</v>
          </cell>
          <cell r="G319">
            <v>43.27</v>
          </cell>
        </row>
        <row r="320">
          <cell r="A320" t="str">
            <v>Oi Total Fixo + Banda Larga + TV 30.3067Template desconto FLAT Plano Principal Oi TV nível conta</v>
          </cell>
          <cell r="B320" t="str">
            <v>Plano Oi Convergente High</v>
          </cell>
          <cell r="C320" t="str">
            <v>Template desconto FLAT Plano Principal Oi TV nível conta</v>
          </cell>
          <cell r="D320">
            <v>0.30670000000000003</v>
          </cell>
          <cell r="E320" t="str">
            <v>MKT-1-9828773777</v>
          </cell>
          <cell r="F320" t="str">
            <v>0T3T_REJ17_PCS-3PHipi_FLAT_TV_30.67%</v>
          </cell>
          <cell r="G320">
            <v>30.67</v>
          </cell>
        </row>
        <row r="321">
          <cell r="A321" t="str">
            <v>Oi Total Fixo +  TV 20.4554Template desconto FLAT Plano Principal Oi TV nível conta</v>
          </cell>
          <cell r="B321" t="str">
            <v>Plano Oi Internet Total Medium</v>
          </cell>
          <cell r="C321" t="str">
            <v>Template desconto FLAT Plano Principal Oi TV nível conta</v>
          </cell>
          <cell r="D321">
            <v>0.45539999999999997</v>
          </cell>
          <cell r="E321" t="str">
            <v>MKT-1-9828788166</v>
          </cell>
          <cell r="F321" t="str">
            <v>0T3T_REJ17_PCS-2PMepi_FLAT_TV_45.54%</v>
          </cell>
          <cell r="G321">
            <v>45.54</v>
          </cell>
        </row>
        <row r="322">
          <cell r="A322" t="str">
            <v>Oi Total Fixo + Banda Larga + TV 30.509Template desconto FLAT Plano Principal Oi TV nível conta</v>
          </cell>
          <cell r="B322" t="str">
            <v>Plano Oi Convergente High</v>
          </cell>
          <cell r="C322" t="str">
            <v>Template desconto FLAT Plano Principal Oi TV nível conta</v>
          </cell>
          <cell r="D322">
            <v>0.50900000000000001</v>
          </cell>
          <cell r="E322" t="str">
            <v>MKT-1-9828788872</v>
          </cell>
          <cell r="F322" t="str">
            <v>0T3T_REJ17_PCS-3PHipi_FLAT_TV_50.90%</v>
          </cell>
          <cell r="G322">
            <v>50.9</v>
          </cell>
        </row>
        <row r="323">
          <cell r="A323" t="str">
            <v>Oi Total Fixo +  TV 20.5008Template desconto FLAT Plano Principal Oi TV nível conta</v>
          </cell>
          <cell r="B323" t="str">
            <v>Plano Oi Internet Total Medium</v>
          </cell>
          <cell r="C323" t="str">
            <v>Template desconto FLAT Plano Principal Oi TV nível conta</v>
          </cell>
          <cell r="D323">
            <v>0.50080000000000002</v>
          </cell>
          <cell r="E323" t="str">
            <v>MKT-1-9828794731</v>
          </cell>
          <cell r="F323" t="str">
            <v>0T3T_REJ17_PCS-2PMepi_FLAT_TV_50.08%</v>
          </cell>
          <cell r="G323">
            <v>50.08</v>
          </cell>
        </row>
        <row r="324">
          <cell r="A324" t="str">
            <v>Oi Total Fixo +  TV 30.4013Template desconto FLAT Plano Principal Oi TV nível conta</v>
          </cell>
          <cell r="B324" t="str">
            <v>Plano Oi Internet Total High</v>
          </cell>
          <cell r="C324" t="str">
            <v>Template desconto FLAT Plano Principal Oi TV nível conta</v>
          </cell>
          <cell r="D324">
            <v>0.40130000000000005</v>
          </cell>
          <cell r="E324" t="str">
            <v>MKT-1-9828802266</v>
          </cell>
          <cell r="F324" t="str">
            <v>0T3T_REJ17_PCS-2PHipi_FLAT_TV_40.13%</v>
          </cell>
          <cell r="G324">
            <v>40.130000000000003</v>
          </cell>
        </row>
        <row r="325">
          <cell r="A325" t="str">
            <v>Oi Total Fixo + Banda Larga + TV 30.4599Template desconto FLAT Plano Principal Oi TV nível conta</v>
          </cell>
          <cell r="B325" t="str">
            <v>Plano Oi Convergente High</v>
          </cell>
          <cell r="C325" t="str">
            <v>Template desconto FLAT Plano Principal Oi TV nível conta</v>
          </cell>
          <cell r="D325">
            <v>0.45990000000000003</v>
          </cell>
          <cell r="E325" t="str">
            <v>MKT-1-9828802275</v>
          </cell>
          <cell r="F325" t="str">
            <v>0T3T_REJ17_PCS-3PHipi_FLAT_TV_45.99%</v>
          </cell>
          <cell r="G325">
            <v>45.99</v>
          </cell>
        </row>
        <row r="326">
          <cell r="A326" t="str">
            <v>Oi Total Fixo + Banda Larga + TV 30.4353Template desconto FLAT Plano Principal Oi TV nível conta</v>
          </cell>
          <cell r="B326" t="str">
            <v>Plano Oi Convergente High</v>
          </cell>
          <cell r="C326" t="str">
            <v>Template desconto FLAT Plano Principal Oi TV nível conta</v>
          </cell>
          <cell r="D326">
            <v>0.43530000000000002</v>
          </cell>
          <cell r="E326" t="str">
            <v>MKT-1-9828802790</v>
          </cell>
          <cell r="F326" t="str">
            <v>0T3T_REJ17_PCS-3PHipi_FLAT_TV_43.53%</v>
          </cell>
          <cell r="G326">
            <v>43.53</v>
          </cell>
        </row>
        <row r="327">
          <cell r="A327" t="str">
            <v>Oi Total Fixo + Banda Larga + TV 30.4809Template desconto FLAT Plano Principal Oi TV nível conta</v>
          </cell>
          <cell r="B327" t="str">
            <v>Plano Oi Convergente High</v>
          </cell>
          <cell r="C327" t="str">
            <v>Template desconto FLAT Plano Principal Oi TV nível conta</v>
          </cell>
          <cell r="D327">
            <v>0.48090000000000005</v>
          </cell>
          <cell r="E327" t="str">
            <v>MKT-1-9828803045</v>
          </cell>
          <cell r="F327" t="str">
            <v>0T3T_REJ17_PCS-3PHipi_FLAT_TV_48.09%</v>
          </cell>
          <cell r="G327">
            <v>48.09</v>
          </cell>
        </row>
        <row r="328">
          <cell r="A328" t="str">
            <v>Oi Total Fixo + Banda Larga + TV 30.403Template desconto FLAT Plano Principal Oi TV nível conta</v>
          </cell>
          <cell r="B328" t="str">
            <v>Plano Oi Convergente High</v>
          </cell>
          <cell r="C328" t="str">
            <v>Template desconto FLAT Plano Principal Oi TV nível conta</v>
          </cell>
          <cell r="D328">
            <v>0.40299999999999997</v>
          </cell>
          <cell r="E328" t="str">
            <v>MKT-1-9828828470</v>
          </cell>
          <cell r="F328" t="str">
            <v>0T3T_REJ17_PCS-3PHipi_FLAT_TV_40.30%</v>
          </cell>
          <cell r="G328">
            <v>40.299999999999997</v>
          </cell>
        </row>
        <row r="329">
          <cell r="A329" t="str">
            <v>Oi Total Fixo +  TV 30.4257Template desconto FLAT Plano Principal Oi TV nível conta</v>
          </cell>
          <cell r="B329" t="str">
            <v>Plano Oi Internet Total High</v>
          </cell>
          <cell r="C329" t="str">
            <v>Template desconto FLAT Plano Principal Oi TV nível conta</v>
          </cell>
          <cell r="D329">
            <v>0.42570000000000002</v>
          </cell>
          <cell r="E329" t="str">
            <v>MKT-1-9828836801</v>
          </cell>
          <cell r="F329" t="str">
            <v>0T3T_REJ17_PCS-2PHipi_FLAT_TV_42.57%</v>
          </cell>
          <cell r="G329">
            <v>42.57</v>
          </cell>
        </row>
        <row r="330">
          <cell r="A330" t="str">
            <v>Oi Total Fixo + Banda Larga + TV 20.4217Template desconto FLAT Plano Principal Oi TV nível conta</v>
          </cell>
          <cell r="B330" t="str">
            <v>Plano Oi Convergente Medium</v>
          </cell>
          <cell r="C330" t="str">
            <v>Template desconto FLAT Plano Principal Oi TV nível conta</v>
          </cell>
          <cell r="D330">
            <v>0.42170000000000002</v>
          </cell>
          <cell r="E330" t="str">
            <v>MKT-1-9828829085</v>
          </cell>
          <cell r="F330" t="str">
            <v>0T3T_REJ17_PCS-3PMepi_FLAT_TV_42.17%</v>
          </cell>
          <cell r="G330">
            <v>42.17</v>
          </cell>
        </row>
        <row r="331">
          <cell r="A331" t="str">
            <v>Oi Total Fixo +  TV 30.4002Template desconto FLAT Plano Principal Oi TV nível conta</v>
          </cell>
          <cell r="B331" t="str">
            <v>Plano Oi Internet Total High</v>
          </cell>
          <cell r="C331" t="str">
            <v>Template desconto FLAT Plano Principal Oi TV nível conta</v>
          </cell>
          <cell r="D331">
            <v>0.40020000000000006</v>
          </cell>
          <cell r="E331" t="str">
            <v>MKT-1-9828848476</v>
          </cell>
          <cell r="F331" t="str">
            <v>0T3T_REJ17_PCS-2PHipi_FLAT_TV_40.02%</v>
          </cell>
          <cell r="G331">
            <v>40.020000000000003</v>
          </cell>
        </row>
        <row r="332">
          <cell r="A332" t="str">
            <v>Oi Total Fixo + Banda Larga + TV 10.2425Template desconto FLAT Plano Principal Oi TV nível conta</v>
          </cell>
          <cell r="B332" t="str">
            <v>Plano Oi Convergente Low</v>
          </cell>
          <cell r="C332" t="str">
            <v>Template desconto FLAT Plano Principal Oi TV nível conta</v>
          </cell>
          <cell r="D332">
            <v>0.24249999999999999</v>
          </cell>
          <cell r="E332" t="str">
            <v>MKT-1-9828849011</v>
          </cell>
          <cell r="F332" t="str">
            <v>0T3T_REJ17_PCS-3PLowpi_FLAT_TV_24.25%</v>
          </cell>
          <cell r="G332">
            <v>24.25</v>
          </cell>
        </row>
        <row r="333">
          <cell r="A333" t="str">
            <v>Oi Total Fixo + Banda Larga + TV 20.2977Template desconto FLAT Plano Principal Oi TV nível conta</v>
          </cell>
          <cell r="B333" t="str">
            <v>Plano Oi Convergente Medium</v>
          </cell>
          <cell r="C333" t="str">
            <v>Template desconto FLAT Plano Principal Oi TV nível conta</v>
          </cell>
          <cell r="D333">
            <v>0.29770000000000002</v>
          </cell>
          <cell r="E333" t="str">
            <v>MKT-1-9828851506</v>
          </cell>
          <cell r="F333" t="str">
            <v>0T3T_REJ17_PCS-3PMepi_FLAT_TV_29.77%</v>
          </cell>
          <cell r="G333">
            <v>29.77</v>
          </cell>
        </row>
        <row r="334">
          <cell r="A334" t="str">
            <v>Oi Total Fixo + Banda Larga + TV 20.3391Template desconto FLAT Plano Principal Oi TV nível conta</v>
          </cell>
          <cell r="B334" t="str">
            <v>Plano Oi Convergente Medium</v>
          </cell>
          <cell r="C334" t="str">
            <v>Template desconto FLAT Plano Principal Oi TV nível conta</v>
          </cell>
          <cell r="D334">
            <v>0.33909999999999996</v>
          </cell>
          <cell r="E334" t="str">
            <v>MKT-1-9828852051</v>
          </cell>
          <cell r="F334" t="str">
            <v>0T3T_REJ17_PCS-3PMepi_FLAT_TV_33.91%</v>
          </cell>
          <cell r="G334">
            <v>33.909999999999997</v>
          </cell>
        </row>
        <row r="335">
          <cell r="A335" t="e">
            <v>#N/A</v>
          </cell>
          <cell r="B335" t="str">
            <v>DIVERSOS</v>
          </cell>
          <cell r="C335" t="str">
            <v>Template desconto % Ponto adicional nível conta</v>
          </cell>
          <cell r="D335">
            <v>0.50170000000000003</v>
          </cell>
          <cell r="E335" t="str">
            <v>MKT-1-9828860031</v>
          </cell>
          <cell r="F335" t="str">
            <v>0T0T_REJ17_TV_PONTO_ADICIONAL_50.17%</v>
          </cell>
          <cell r="G335">
            <v>50.17</v>
          </cell>
        </row>
        <row r="336">
          <cell r="A336" t="str">
            <v>Oi Conta Total Plug 10GB Downgrade0.7272Template de desconto percentual BL Móvel - Internet Total - Varejo</v>
          </cell>
          <cell r="B336" t="str">
            <v>OCT Plug 10GB Downgrade</v>
          </cell>
          <cell r="C336" t="str">
            <v>Template de desconto percentual BL Móvel - Internet Total - Varejo</v>
          </cell>
          <cell r="D336">
            <v>0.72719999999999996</v>
          </cell>
          <cell r="E336" t="str">
            <v>MKT-1-9828877582</v>
          </cell>
          <cell r="F336" t="str">
            <v>0T0T_REJ17_INTSUB-10G_72.72%</v>
          </cell>
          <cell r="G336">
            <v>72.72</v>
          </cell>
        </row>
        <row r="337">
          <cell r="A337" t="str">
            <v>Oi Total Fixo +  TV 10.395Template desconto FLAT Plano Principal Oi TV nível conta</v>
          </cell>
          <cell r="B337" t="str">
            <v>Plano Oi Internet Total Low</v>
          </cell>
          <cell r="C337" t="str">
            <v>Template desconto FLAT Plano Principal Oi TV nível conta</v>
          </cell>
          <cell r="D337">
            <v>0.39500000000000002</v>
          </cell>
          <cell r="E337" t="str">
            <v>MKT-1-9828921311</v>
          </cell>
          <cell r="F337" t="str">
            <v>0T3T_REJ17_CFG-2Plowpi_FLAT_TV_39.50%</v>
          </cell>
          <cell r="G337">
            <v>39.5</v>
          </cell>
        </row>
        <row r="338">
          <cell r="A338" t="str">
            <v>Oi Total Fixo +  TV 10.193Template desconto FLAT Plano Principal Oi TV nível conta</v>
          </cell>
          <cell r="B338" t="str">
            <v>Plano Oi Internet Total Low</v>
          </cell>
          <cell r="C338" t="str">
            <v>Template desconto FLAT Plano Principal Oi TV nível conta</v>
          </cell>
          <cell r="D338">
            <v>0.193</v>
          </cell>
          <cell r="E338" t="str">
            <v>MKT-1-9828921566</v>
          </cell>
          <cell r="F338" t="str">
            <v>0T3T_REJ17_CFG-2Plowpi_FLAT_TV_19.30%</v>
          </cell>
          <cell r="G338">
            <v>19.3</v>
          </cell>
        </row>
        <row r="339">
          <cell r="A339" t="str">
            <v>Oi Total Fixo +  TV 20.1746Template desconto FLAT Plano Principal Oi TV nível conta</v>
          </cell>
          <cell r="B339" t="str">
            <v>Plano Oi Internet Total Medium</v>
          </cell>
          <cell r="C339" t="str">
            <v>Template desconto FLAT Plano Principal Oi TV nível conta</v>
          </cell>
          <cell r="D339">
            <v>0.17460000000000001</v>
          </cell>
          <cell r="E339" t="str">
            <v>MKT-1-9828921871</v>
          </cell>
          <cell r="F339" t="str">
            <v>0T3T_REJ17_PCS-2PMepi_FLAT_TV_17.46%</v>
          </cell>
          <cell r="G339">
            <v>17.46</v>
          </cell>
        </row>
        <row r="340">
          <cell r="A340" t="str">
            <v>Oi Total Fixo +  TV 30.4035Template desconto FLAT Plano Principal Oi TV nível conta</v>
          </cell>
          <cell r="B340" t="str">
            <v>Plano Oi Internet Total High</v>
          </cell>
          <cell r="C340" t="str">
            <v>Template desconto FLAT Plano Principal Oi TV nível conta</v>
          </cell>
          <cell r="D340">
            <v>0.40350000000000003</v>
          </cell>
          <cell r="E340" t="str">
            <v>MKT-1-9828935146</v>
          </cell>
          <cell r="F340" t="str">
            <v>0T3T_REJ17_PCS-2PHipi_FLAT_TV_40.35%</v>
          </cell>
          <cell r="G340">
            <v>40.35</v>
          </cell>
        </row>
        <row r="341">
          <cell r="A341" t="str">
            <v>Oi Total Fixo +  TV 30.2997Template desconto FLAT Plano Principal Oi TV nível conta</v>
          </cell>
          <cell r="B341" t="str">
            <v>Plano Oi Internet Total High</v>
          </cell>
          <cell r="C341" t="str">
            <v>Template desconto FLAT Plano Principal Oi TV nível conta</v>
          </cell>
          <cell r="D341">
            <v>0.29969999999999997</v>
          </cell>
          <cell r="E341" t="str">
            <v>MKT-1-9828935571</v>
          </cell>
          <cell r="F341" t="str">
            <v>0T3T_REJ17_PCS-2PHipi_FLAT_TV_29.97%</v>
          </cell>
          <cell r="G341">
            <v>29.97</v>
          </cell>
        </row>
        <row r="342">
          <cell r="A342" t="str">
            <v>Oi Total Fixo +  TV 30.2885Template desconto FLAT Plano Principal Oi TV nível conta</v>
          </cell>
          <cell r="B342" t="str">
            <v>Plano Oi Internet Total High</v>
          </cell>
          <cell r="C342" t="str">
            <v>Template desconto FLAT Plano Principal Oi TV nível conta</v>
          </cell>
          <cell r="D342">
            <v>0.28850000000000003</v>
          </cell>
          <cell r="E342" t="str">
            <v>MKT-1-9828935856</v>
          </cell>
          <cell r="F342" t="str">
            <v>0T3T_REJ17_PCS-2PHipi_FLAT_TV_28.85%</v>
          </cell>
          <cell r="G342">
            <v>28.85</v>
          </cell>
        </row>
        <row r="343">
          <cell r="A343" t="str">
            <v>Oi Total Fixo +  TV 30.2355Template desconto FLAT Plano Principal Oi TV nível conta</v>
          </cell>
          <cell r="B343" t="str">
            <v>Plano Oi Internet Total High</v>
          </cell>
          <cell r="C343" t="str">
            <v>Template desconto FLAT Plano Principal Oi TV nível conta</v>
          </cell>
          <cell r="D343">
            <v>0.23550000000000001</v>
          </cell>
          <cell r="E343" t="str">
            <v>MKT-1-9828947281</v>
          </cell>
          <cell r="F343" t="str">
            <v>0T3T_REJ17_PCS-2PHipi_FLAT_TV_23.55%</v>
          </cell>
          <cell r="G343">
            <v>23.55</v>
          </cell>
        </row>
        <row r="344">
          <cell r="A344" t="str">
            <v>Oi Total Fixo +  TV 30.1398Template desconto FLAT Plano Principal Oi TV nível conta</v>
          </cell>
          <cell r="B344" t="str">
            <v>Plano Oi Internet Total High</v>
          </cell>
          <cell r="C344" t="str">
            <v>Template desconto FLAT Plano Principal Oi TV nível conta</v>
          </cell>
          <cell r="D344">
            <v>0.13980000000000001</v>
          </cell>
          <cell r="E344" t="str">
            <v>MKT-1-9828947606</v>
          </cell>
          <cell r="F344" t="str">
            <v>0T3T_REJ17_PCS-2PHipi_FLAT_TV_13.98%</v>
          </cell>
          <cell r="G344">
            <v>13.98</v>
          </cell>
        </row>
        <row r="345">
          <cell r="A345" t="str">
            <v>Oi Total Fixo +  TV 30.355Template desconto FLAT Plano Principal Oi TV nível conta</v>
          </cell>
          <cell r="B345" t="str">
            <v>Plano Oi Internet Total High</v>
          </cell>
          <cell r="C345" t="str">
            <v>Template desconto FLAT Plano Principal Oi TV nível conta</v>
          </cell>
          <cell r="D345">
            <v>0.35499999999999998</v>
          </cell>
          <cell r="E345" t="str">
            <v>MKT-1-9828961321</v>
          </cell>
          <cell r="F345" t="str">
            <v>0T3T_REJ17_PCS-2PHipi_FLAT_TV_35.50%</v>
          </cell>
          <cell r="G345">
            <v>35.5</v>
          </cell>
        </row>
        <row r="346">
          <cell r="A346" t="str">
            <v>Oi Total Fixo +  TV 30.3418Template desconto FLAT Plano Principal Oi TV nível conta</v>
          </cell>
          <cell r="B346" t="str">
            <v>Plano Oi Internet Total High</v>
          </cell>
          <cell r="C346" t="str">
            <v>Template desconto FLAT Plano Principal Oi TV nível conta</v>
          </cell>
          <cell r="D346">
            <v>0.34179999999999999</v>
          </cell>
          <cell r="E346" t="str">
            <v>MKT-1-9828961646</v>
          </cell>
          <cell r="F346" t="str">
            <v>0T3T_REJ17_PCS-2PHipi_FLAT_TV_34.18%</v>
          </cell>
          <cell r="G346">
            <v>34.18</v>
          </cell>
        </row>
        <row r="347">
          <cell r="A347" t="str">
            <v>Oi Total Fixo +  TV 30.251Template desconto FLAT Plano Principal Oi TV nível conta</v>
          </cell>
          <cell r="B347" t="str">
            <v>Plano Oi Internet Total High</v>
          </cell>
          <cell r="C347" t="str">
            <v>Template desconto FLAT Plano Principal Oi TV nível conta</v>
          </cell>
          <cell r="D347">
            <v>0.251</v>
          </cell>
          <cell r="E347" t="str">
            <v>MKT-1-9828962031</v>
          </cell>
          <cell r="F347" t="str">
            <v>0T3T_REJ17_PCS-2PHipi_FLAT_TV_25.10%</v>
          </cell>
          <cell r="G347">
            <v>25.1</v>
          </cell>
        </row>
        <row r="348">
          <cell r="A348" t="str">
            <v>Oi Total Fixo +  TV 30.2895Template desconto FLAT Plano Principal Oi TV nível conta</v>
          </cell>
          <cell r="B348" t="str">
            <v>Plano Oi Internet Total High</v>
          </cell>
          <cell r="C348" t="str">
            <v>Template desconto FLAT Plano Principal Oi TV nível conta</v>
          </cell>
          <cell r="D348">
            <v>0.28949999999999998</v>
          </cell>
          <cell r="E348" t="str">
            <v>MKT-1-9828972296</v>
          </cell>
          <cell r="F348" t="str">
            <v>0T3T_REJ17_PCS-2PHipi_FLAT_TV_28.95%</v>
          </cell>
          <cell r="G348">
            <v>28.95</v>
          </cell>
        </row>
        <row r="349">
          <cell r="A349" t="str">
            <v>Oi Total Fixo +  TV 30.2105Template desconto FLAT Plano Principal Oi TV nível conta</v>
          </cell>
          <cell r="B349" t="str">
            <v>Plano Oi Internet Total High</v>
          </cell>
          <cell r="C349" t="str">
            <v>Template desconto FLAT Plano Principal Oi TV nível conta</v>
          </cell>
          <cell r="D349">
            <v>0.21050000000000002</v>
          </cell>
          <cell r="E349" t="str">
            <v>MKT-1-9829002081</v>
          </cell>
          <cell r="F349" t="str">
            <v>0T3T_REJ17_PCS-2PHipi_FLAT_TV_21.05%</v>
          </cell>
          <cell r="G349">
            <v>21.05</v>
          </cell>
        </row>
        <row r="350">
          <cell r="A350" t="str">
            <v>Oi Total Fixo +  TV 20.2737Template desconto FLAT Plano Principal Oi TV nível conta</v>
          </cell>
          <cell r="B350" t="str">
            <v>Plano Oi Internet Total Medium</v>
          </cell>
          <cell r="C350" t="str">
            <v>Template desconto FLAT Plano Principal Oi TV nível conta</v>
          </cell>
          <cell r="D350">
            <v>0.2737</v>
          </cell>
          <cell r="E350" t="str">
            <v>MKT-1-9829486336</v>
          </cell>
          <cell r="F350" t="str">
            <v>0T3T_REJ17_PCS-2PMepi_FLAT_TV_27.37%</v>
          </cell>
          <cell r="G350">
            <v>27.37</v>
          </cell>
        </row>
        <row r="351">
          <cell r="A351" t="str">
            <v>Oi Total Fixo +  TV 30.325Template desconto FLAT Plano Principal Oi TV nível conta</v>
          </cell>
          <cell r="B351" t="str">
            <v>Plano Oi Internet Total High</v>
          </cell>
          <cell r="C351" t="str">
            <v>Template desconto FLAT Plano Principal Oi TV nível conta</v>
          </cell>
          <cell r="D351">
            <v>0.32500000000000001</v>
          </cell>
          <cell r="E351" t="str">
            <v>MKT-1-9829486595</v>
          </cell>
          <cell r="F351" t="str">
            <v>0T3T_REJ17_PCS-2PHipi_FLAT_TV_32.50%</v>
          </cell>
          <cell r="G351">
            <v>32.5</v>
          </cell>
        </row>
        <row r="352">
          <cell r="A352" t="str">
            <v>Oi Total Fixo +  TV 30.2318Template desconto FLAT Plano Principal Oi TV nível conta</v>
          </cell>
          <cell r="B352" t="str">
            <v>Plano Oi Internet Total High</v>
          </cell>
          <cell r="C352" t="str">
            <v>Template desconto FLAT Plano Principal Oi TV nível conta</v>
          </cell>
          <cell r="D352">
            <v>0.23180000000000001</v>
          </cell>
          <cell r="E352" t="str">
            <v>MKT-1-9829486850</v>
          </cell>
          <cell r="F352" t="str">
            <v>0T3T_REJ17_PCS-2PHipi_FLAT_TV_23.18%</v>
          </cell>
          <cell r="G352">
            <v>23.18</v>
          </cell>
        </row>
        <row r="353">
          <cell r="A353" t="str">
            <v>Oi Total Fixo +  TV 20.41Template desconto FLAT Plano Principal Oi TV nível conta</v>
          </cell>
          <cell r="B353" t="str">
            <v>Plano Oi Internet Total Medium</v>
          </cell>
          <cell r="C353" t="str">
            <v>Template desconto FLAT Plano Principal Oi TV nível conta</v>
          </cell>
          <cell r="D353">
            <v>0.41</v>
          </cell>
          <cell r="E353" t="str">
            <v>MKT-1-9829500222</v>
          </cell>
          <cell r="F353" t="str">
            <v>0T3T_REJ17_PCS-2PMepi_FLAT_TV_41.00%</v>
          </cell>
          <cell r="G353">
            <v>41</v>
          </cell>
        </row>
        <row r="354">
          <cell r="A354" t="str">
            <v>Oi Total Fixo +  TV 20.2969Template desconto FLAT Plano Principal Oi TV nível conta</v>
          </cell>
          <cell r="B354" t="str">
            <v>Plano Oi Internet Total Medium</v>
          </cell>
          <cell r="C354" t="str">
            <v>Template desconto FLAT Plano Principal Oi TV nível conta</v>
          </cell>
          <cell r="D354">
            <v>0.2969</v>
          </cell>
          <cell r="E354" t="str">
            <v>MKT-1-9829500497</v>
          </cell>
          <cell r="F354" t="str">
            <v>0T3T_REJ17_PCS-2PMepi_FLAT_TV_29.69%</v>
          </cell>
          <cell r="G354">
            <v>29.69</v>
          </cell>
        </row>
        <row r="355">
          <cell r="A355" t="str">
            <v>Oi Total Fixo +  TV 30.4399Template desconto FLAT Plano Principal Oi TV nível conta</v>
          </cell>
          <cell r="B355" t="str">
            <v>Plano Oi Internet Total High</v>
          </cell>
          <cell r="C355" t="str">
            <v>Template desconto FLAT Plano Principal Oi TV nível conta</v>
          </cell>
          <cell r="D355">
            <v>0.43990000000000001</v>
          </cell>
          <cell r="E355" t="str">
            <v>MKT-1-9829500802</v>
          </cell>
          <cell r="F355" t="str">
            <v>0T3T_REJ17_PCS-2PHipi_FLAT_TV_43.99%</v>
          </cell>
          <cell r="G355">
            <v>43.99</v>
          </cell>
        </row>
        <row r="356">
          <cell r="A356" t="str">
            <v>Oi Total Fixo +  TV 30.3626Template desconto FLAT Plano Principal Oi TV nível conta</v>
          </cell>
          <cell r="B356" t="str">
            <v>Plano Oi Internet Total High</v>
          </cell>
          <cell r="C356" t="str">
            <v>Template desconto FLAT Plano Principal Oi TV nível conta</v>
          </cell>
          <cell r="D356">
            <v>0.36259999999999998</v>
          </cell>
          <cell r="E356" t="str">
            <v>MKT-1-9829513297</v>
          </cell>
          <cell r="F356" t="str">
            <v>0T3T_REJ17_PCS-2PHipi_FLAT_TV_36.26%</v>
          </cell>
          <cell r="G356">
            <v>36.26</v>
          </cell>
        </row>
        <row r="357">
          <cell r="A357" t="str">
            <v>Oi Total Fixo +  TV 30.4489Template desconto FLAT Plano Principal Oi TV nível conta</v>
          </cell>
          <cell r="B357" t="str">
            <v>Plano Oi Internet Total High</v>
          </cell>
          <cell r="C357" t="str">
            <v>Template desconto FLAT Plano Principal Oi TV nível conta</v>
          </cell>
          <cell r="D357">
            <v>0.44890000000000002</v>
          </cell>
          <cell r="E357" t="str">
            <v>MKT-1-9829513682</v>
          </cell>
          <cell r="F357" t="str">
            <v>0T3T_REJ17_PCS-2PHipi_FLAT_TV_44.89%</v>
          </cell>
          <cell r="G357">
            <v>44.89</v>
          </cell>
        </row>
        <row r="358">
          <cell r="A358" t="str">
            <v>Oi Total Fixo +  TV 30.384Template desconto FLAT Plano Principal Oi TV nível conta</v>
          </cell>
          <cell r="B358" t="str">
            <v>Plano Oi Internet Total High</v>
          </cell>
          <cell r="C358" t="str">
            <v>Template desconto FLAT Plano Principal Oi TV nível conta</v>
          </cell>
          <cell r="D358">
            <v>0.38400000000000001</v>
          </cell>
          <cell r="E358" t="str">
            <v>MKT-1-9829514077</v>
          </cell>
          <cell r="F358" t="str">
            <v>0T3T_REJ17_PCS-2PHipi_FLAT_TV_38.40%</v>
          </cell>
          <cell r="G358">
            <v>38.4</v>
          </cell>
        </row>
        <row r="359">
          <cell r="A359" t="str">
            <v>Oi Total Fixo + Banda Larga + TV 10.395Template desconto FLAT Plano Principal Oi TV nível conta</v>
          </cell>
          <cell r="B359" t="str">
            <v>Plano Oi Convergente Low</v>
          </cell>
          <cell r="C359" t="str">
            <v>Template desconto FLAT Plano Principal Oi TV nível conta</v>
          </cell>
          <cell r="D359">
            <v>0.39500000000000002</v>
          </cell>
          <cell r="E359" t="str">
            <v>MKT-1-9829525600</v>
          </cell>
          <cell r="F359" t="str">
            <v>0T3T_REJ17_PCS-3PLowpi_FLAT_TV_39.50%</v>
          </cell>
          <cell r="G359">
            <v>39.5</v>
          </cell>
        </row>
        <row r="360">
          <cell r="A360" t="str">
            <v>Oi Total Fixo + Banda Larga + TV 20.3399Template desconto FLAT Plano Principal Oi TV nível conta</v>
          </cell>
          <cell r="B360" t="str">
            <v>Plano Oi Convergente Medium</v>
          </cell>
          <cell r="C360" t="str">
            <v>Template desconto FLAT Plano Principal Oi TV nível conta</v>
          </cell>
          <cell r="D360">
            <v>0.33990000000000004</v>
          </cell>
          <cell r="E360" t="str">
            <v>MKT-1-9829525985</v>
          </cell>
          <cell r="F360" t="str">
            <v>0T3T_REJ17_PCS-3PMepi_FLAT_TV_33.99%</v>
          </cell>
          <cell r="G360">
            <v>33.99</v>
          </cell>
        </row>
        <row r="361">
          <cell r="A361" t="str">
            <v>Oi Total Fixo + Banda Larga + TV 30.4035Template desconto FLAT Plano Principal Oi TV nível conta</v>
          </cell>
          <cell r="B361" t="str">
            <v>Plano Oi Convergente High</v>
          </cell>
          <cell r="C361" t="str">
            <v>Template desconto FLAT Plano Principal Oi TV nível conta</v>
          </cell>
          <cell r="D361">
            <v>0.40350000000000003</v>
          </cell>
          <cell r="E361" t="str">
            <v>MKT-1-9829538530</v>
          </cell>
          <cell r="F361" t="str">
            <v>0T3T_REJ17_PCS-3PHipi_FLAT_TV_40.35%</v>
          </cell>
          <cell r="G361">
            <v>40.35</v>
          </cell>
        </row>
        <row r="362">
          <cell r="A362" t="str">
            <v>Oi Total Fixo + Banda Larga + TV 30.3867Template desconto FLAT Plano Principal Oi TV nível conta</v>
          </cell>
          <cell r="B362" t="str">
            <v>Plano Oi Convergente High</v>
          </cell>
          <cell r="C362" t="str">
            <v>Template desconto FLAT Plano Principal Oi TV nível conta</v>
          </cell>
          <cell r="D362">
            <v>0.38670000000000004</v>
          </cell>
          <cell r="E362" t="str">
            <v>MKT-1-9829549373</v>
          </cell>
          <cell r="F362" t="str">
            <v>0T3T_REJ17_PCS-3PHipi_FLAT_TV_38.67%</v>
          </cell>
          <cell r="G362">
            <v>38.67</v>
          </cell>
        </row>
        <row r="363">
          <cell r="A363" t="str">
            <v>Oi Total Fixo + Banda Larga + TV 30.2355Template desconto FLAT Plano Principal Oi TV nível conta</v>
          </cell>
          <cell r="B363" t="str">
            <v>Plano Oi Convergente High</v>
          </cell>
          <cell r="C363" t="str">
            <v>Template desconto FLAT Plano Principal Oi TV nível conta</v>
          </cell>
          <cell r="D363">
            <v>0.23550000000000001</v>
          </cell>
          <cell r="E363" t="str">
            <v>MKT-1-9829549668</v>
          </cell>
          <cell r="F363" t="str">
            <v>0T3T_REJ17_PCS-3PHipi_FLAT_TV_23.55%</v>
          </cell>
          <cell r="G363">
            <v>23.55</v>
          </cell>
        </row>
        <row r="364">
          <cell r="A364" t="str">
            <v>Oi Total Fixo + Banda Larga + TV 30.355Template desconto FLAT Plano Principal Oi TV nível conta</v>
          </cell>
          <cell r="B364" t="str">
            <v>Plano Oi Convergente High</v>
          </cell>
          <cell r="C364" t="str">
            <v>Template desconto FLAT Plano Principal Oi TV nível conta</v>
          </cell>
          <cell r="D364">
            <v>0.35499999999999998</v>
          </cell>
          <cell r="E364" t="str">
            <v>MKT-1-9829575433</v>
          </cell>
          <cell r="F364" t="str">
            <v>0T3T_REJ17_PCS-3PHipi_FLAT_TV_35.50%</v>
          </cell>
          <cell r="G364">
            <v>35.5</v>
          </cell>
        </row>
        <row r="365">
          <cell r="A365" t="str">
            <v>Oi Total Fixo + Banda Larga + TV 30.3418Template desconto FLAT Plano Principal Oi TV nível conta</v>
          </cell>
          <cell r="B365" t="str">
            <v>Plano Oi Convergente High</v>
          </cell>
          <cell r="C365" t="str">
            <v>Template desconto FLAT Plano Principal Oi TV nível conta</v>
          </cell>
          <cell r="D365">
            <v>0.34179999999999999</v>
          </cell>
          <cell r="E365" t="str">
            <v>MKT-1-9829575828</v>
          </cell>
          <cell r="F365" t="str">
            <v>0T3T_REJ17_PCS-3PHipi_FLAT_TV_34.18%</v>
          </cell>
          <cell r="G365">
            <v>34.18</v>
          </cell>
        </row>
        <row r="366">
          <cell r="A366" t="str">
            <v>Oi Total Fixo + Banda Larga + TV 30.2895Template desconto FLAT Plano Principal Oi TV nível conta</v>
          </cell>
          <cell r="B366" t="str">
            <v>Plano Oi Convergente High</v>
          </cell>
          <cell r="C366" t="str">
            <v>Template desconto FLAT Plano Principal Oi TV nível conta</v>
          </cell>
          <cell r="D366">
            <v>0.28949999999999998</v>
          </cell>
          <cell r="E366" t="str">
            <v>MKT-1-9829601723</v>
          </cell>
          <cell r="F366" t="str">
            <v>0T3T_REJ17_PCS-3PHipi_FLAT_TV_28.95%</v>
          </cell>
          <cell r="G366">
            <v>28.95</v>
          </cell>
        </row>
        <row r="367">
          <cell r="A367" t="str">
            <v>Oi Total Fixo + Banda Larga + TV 20.3949Template desconto FLAT Plano Principal Oi TV nível conta</v>
          </cell>
          <cell r="B367" t="str">
            <v>Plano Oi Convergente Medium</v>
          </cell>
          <cell r="C367" t="str">
            <v>Template desconto FLAT Plano Principal Oi TV nível conta</v>
          </cell>
          <cell r="D367">
            <v>0.39490000000000003</v>
          </cell>
          <cell r="E367" t="str">
            <v>MKT-1-9829609108</v>
          </cell>
          <cell r="F367" t="str">
            <v>0T3T_REJ17_PCS-3PMepi_FLAT_TV_39.49%</v>
          </cell>
          <cell r="G367">
            <v>39.49</v>
          </cell>
        </row>
        <row r="368">
          <cell r="A368" t="str">
            <v>Oi Total Fixo + Banda Larga + TV 20.2737Template desconto FLAT Plano Principal Oi TV nível conta</v>
          </cell>
          <cell r="B368" t="str">
            <v>Plano Oi Convergente Medium</v>
          </cell>
          <cell r="C368" t="str">
            <v>Template desconto FLAT Plano Principal Oi TV nível conta</v>
          </cell>
          <cell r="D368">
            <v>0.2737</v>
          </cell>
          <cell r="E368" t="str">
            <v>MKT-1-9829609593</v>
          </cell>
          <cell r="F368" t="str">
            <v>0T3T_REJ17_PCS-3PMepi_FLAT_TV_27.37%</v>
          </cell>
          <cell r="G368">
            <v>27.37</v>
          </cell>
        </row>
        <row r="369">
          <cell r="A369" t="str">
            <v>Oi Total Fixo + Banda Larga + TV 30.3376Template desconto FLAT Plano Principal Oi TV nível conta</v>
          </cell>
          <cell r="B369" t="str">
            <v>Plano Oi Convergente High</v>
          </cell>
          <cell r="C369" t="str">
            <v>Template desconto FLAT Plano Principal Oi TV nível conta</v>
          </cell>
          <cell r="D369">
            <v>0.33759999999999996</v>
          </cell>
          <cell r="E369" t="str">
            <v>MKT-1-9829610038</v>
          </cell>
          <cell r="F369" t="str">
            <v>0T3T_REJ17_PCS-3PHipi_FLAT_TV_33.76%</v>
          </cell>
          <cell r="G369">
            <v>33.76</v>
          </cell>
        </row>
        <row r="370">
          <cell r="A370" t="str">
            <v>Oi Total Fixo + Banda Larga + TV 30.325Template desconto FLAT Plano Principal Oi TV nível conta</v>
          </cell>
          <cell r="B370" t="str">
            <v>Plano Oi Convergente High</v>
          </cell>
          <cell r="C370" t="str">
            <v>Template desconto FLAT Plano Principal Oi TV nível conta</v>
          </cell>
          <cell r="D370">
            <v>0.32500000000000001</v>
          </cell>
          <cell r="E370" t="str">
            <v>MKT-1-9829649393</v>
          </cell>
          <cell r="F370" t="str">
            <v>0T3T_REJ17_PCS-3PHipi_FLAT_TV_32.50%</v>
          </cell>
          <cell r="G370">
            <v>32.5</v>
          </cell>
        </row>
        <row r="371">
          <cell r="A371" t="str">
            <v>Oi Total Fixo + Banda Larga + TV 30.2318Template desconto FLAT Plano Principal Oi TV nível conta</v>
          </cell>
          <cell r="B371" t="str">
            <v>Plano Oi Convergente High</v>
          </cell>
          <cell r="C371" t="str">
            <v>Template desconto FLAT Plano Principal Oi TV nível conta</v>
          </cell>
          <cell r="D371">
            <v>0.23180000000000001</v>
          </cell>
          <cell r="E371" t="str">
            <v>MKT-1-9829649648</v>
          </cell>
          <cell r="F371" t="str">
            <v>0T3T_REJ17_PCS-3PHipi_FLAT_TV_23.18%</v>
          </cell>
          <cell r="G371">
            <v>23.18</v>
          </cell>
        </row>
        <row r="372">
          <cell r="A372" t="str">
            <v>Oi Total Fixo + Banda Larga + TV 30.3685Template desconto FLAT Plano Principal Oi TV nível conta</v>
          </cell>
          <cell r="B372" t="str">
            <v>Plano Oi Convergente High</v>
          </cell>
          <cell r="C372" t="str">
            <v>Template desconto FLAT Plano Principal Oi TV nível conta</v>
          </cell>
          <cell r="D372">
            <v>0.36849999999999999</v>
          </cell>
          <cell r="E372" t="str">
            <v>MKT-1-9829649903</v>
          </cell>
          <cell r="F372" t="str">
            <v>0T3T_REJ17_PCS-3PHipi_FLAT_TV_36.85%</v>
          </cell>
          <cell r="G372">
            <v>36.85</v>
          </cell>
        </row>
        <row r="373">
          <cell r="A373" t="str">
            <v>Oi Total Fixo + Banda Larga + TV 20.5008Template desconto FLAT Plano Principal Oi TV nível conta</v>
          </cell>
          <cell r="B373" t="str">
            <v>Plano Oi Convergente Medium</v>
          </cell>
          <cell r="C373" t="str">
            <v>Template desconto FLAT Plano Principal Oi TV nível conta</v>
          </cell>
          <cell r="D373">
            <v>0.50080000000000002</v>
          </cell>
          <cell r="E373" t="str">
            <v>MKT-1-9829679158</v>
          </cell>
          <cell r="F373" t="str">
            <v>0T3T_REJ17_PCS-3PMepi_FLAT_TV_50.08%</v>
          </cell>
          <cell r="G373">
            <v>50.08</v>
          </cell>
        </row>
        <row r="374">
          <cell r="A374" t="str">
            <v>Oi Total Fixo + Banda Larga + TV 30.4399Template desconto FLAT Plano Principal Oi TV nível conta</v>
          </cell>
          <cell r="B374" t="str">
            <v>Plano Oi Convergente High</v>
          </cell>
          <cell r="C374" t="str">
            <v>Template desconto FLAT Plano Principal Oi TV nível conta</v>
          </cell>
          <cell r="D374">
            <v>0.43990000000000001</v>
          </cell>
          <cell r="E374" t="str">
            <v>MKT-1-9829679623</v>
          </cell>
          <cell r="F374" t="str">
            <v>0T3T_REJ17_PCS-3PHipi_FLAT_TV_43.99%</v>
          </cell>
          <cell r="G374">
            <v>43.99</v>
          </cell>
        </row>
        <row r="375">
          <cell r="A375" t="str">
            <v>Oi Total Fixo + Banda Larga + TV 30.4257Template desconto FLAT Plano Principal Oi TV nível conta</v>
          </cell>
          <cell r="B375" t="str">
            <v>Plano Oi Convergente High</v>
          </cell>
          <cell r="C375" t="str">
            <v>Template desconto FLAT Plano Principal Oi TV nível conta</v>
          </cell>
          <cell r="D375">
            <v>0.42570000000000002</v>
          </cell>
          <cell r="E375" t="str">
            <v>MKT-1-9829701189</v>
          </cell>
          <cell r="F375" t="str">
            <v>0T3T_REJ17_PCS-3PHipi_FLAT_TV_42.57%</v>
          </cell>
          <cell r="G375">
            <v>42.57</v>
          </cell>
        </row>
        <row r="376">
          <cell r="A376" t="str">
            <v>Oi Total Fixo + Banda Larga + TV 30.4489Template desconto FLAT Plano Principal Oi TV nível conta</v>
          </cell>
          <cell r="B376" t="str">
            <v>Plano Oi Convergente High</v>
          </cell>
          <cell r="C376" t="str">
            <v>Template desconto FLAT Plano Principal Oi TV nível conta</v>
          </cell>
          <cell r="D376">
            <v>0.44890000000000002</v>
          </cell>
          <cell r="E376" t="str">
            <v>MKT-1-9829701994</v>
          </cell>
          <cell r="F376" t="str">
            <v>0T3T_REJ17_PCS-3PHipi_FLAT_TV_44.89%</v>
          </cell>
          <cell r="G376">
            <v>44.89</v>
          </cell>
        </row>
        <row r="377">
          <cell r="A377" t="str">
            <v>Oi Total Fixo + Banda Larga 10.3821Template de desconto FLAT bundle - Velox XDSL - Varejo</v>
          </cell>
          <cell r="B377" t="str">
            <v>Oi Total Fixo + Banda Larga 1</v>
          </cell>
          <cell r="C377" t="str">
            <v>Template de desconto FLAT bundle - Velox XDSL - Varejo</v>
          </cell>
          <cell r="D377">
            <v>0.3821</v>
          </cell>
          <cell r="E377" t="str">
            <v>MKT-1-9826247846</v>
          </cell>
          <cell r="F377" t="str">
            <v>0T3T_REJ17_PCS-2PFBL1_FLAT_BL_38.21%</v>
          </cell>
          <cell r="G377">
            <v>38.21</v>
          </cell>
        </row>
        <row r="378">
          <cell r="A378" t="str">
            <v>Oi Total Fixo + Banda Larga 20.3821Template de desconto FLAT bundle - Velox XDSL - Varejo</v>
          </cell>
          <cell r="B378" t="str">
            <v>Oi Total Fixo + Banda Larga 2</v>
          </cell>
          <cell r="C378" t="str">
            <v>Template de desconto FLAT bundle - Velox XDSL - Varejo</v>
          </cell>
          <cell r="D378">
            <v>0.3821</v>
          </cell>
          <cell r="E378" t="str">
            <v>MKT-1-9826247939</v>
          </cell>
          <cell r="F378" t="str">
            <v>0T3T_REJ17_PCS-2PFBL2_FLAT_BL_38.21%</v>
          </cell>
          <cell r="G378">
            <v>38.21</v>
          </cell>
        </row>
        <row r="379">
          <cell r="A379" t="str">
            <v>Oi Total Fixo + Banda Larga 30.3821Template de desconto FLAT bundle - Velox XDSL - Varejo</v>
          </cell>
          <cell r="B379" t="str">
            <v>Oi Total Fixo + Banda Larga 3</v>
          </cell>
          <cell r="C379" t="str">
            <v>Template de desconto FLAT bundle - Velox XDSL - Varejo</v>
          </cell>
          <cell r="D379">
            <v>0.3821</v>
          </cell>
          <cell r="E379" t="str">
            <v>MKT-1-9826248032</v>
          </cell>
          <cell r="F379" t="str">
            <v>0T3T_REJ17_PCS-2PFBL3_FLAT_BL_38.21%</v>
          </cell>
          <cell r="G379">
            <v>38.21</v>
          </cell>
        </row>
        <row r="380">
          <cell r="A380" t="str">
            <v>Oi Total Fixo + Banda Larga 10.3904Template de desconto FLAT bundle - Velox XDSL - Varejo</v>
          </cell>
          <cell r="B380" t="str">
            <v>Oi Total Fixo + Banda Larga 1</v>
          </cell>
          <cell r="C380" t="str">
            <v>Template de desconto FLAT bundle - Velox XDSL - Varejo</v>
          </cell>
          <cell r="D380">
            <v>0.39039999999999997</v>
          </cell>
          <cell r="E380" t="str">
            <v>MKT-1-9826759125</v>
          </cell>
          <cell r="F380" t="str">
            <v>0T3T_REJ17_PCS-2PFBL1_FLAT_BL_39.04%</v>
          </cell>
          <cell r="G380">
            <v>39.04</v>
          </cell>
        </row>
        <row r="381">
          <cell r="A381" t="str">
            <v>Oi Total Fixo + Banda Larga 20.3904Template de desconto FLAT bundle - Velox XDSL - Varejo</v>
          </cell>
          <cell r="B381" t="str">
            <v>Oi Total Fixo + Banda Larga 2</v>
          </cell>
          <cell r="C381" t="str">
            <v>Template de desconto FLAT bundle - Velox XDSL - Varejo</v>
          </cell>
          <cell r="D381">
            <v>0.39039999999999997</v>
          </cell>
          <cell r="E381" t="str">
            <v>MKT-1-9826759228</v>
          </cell>
          <cell r="F381" t="str">
            <v>0T3T_REJ17_PCS-2PFBL2_FLAT_BL_39.04%</v>
          </cell>
          <cell r="G381">
            <v>39.04</v>
          </cell>
        </row>
        <row r="382">
          <cell r="A382" t="str">
            <v>Oi Total Fixo + Banda Larga 30.3904Template de desconto FLAT bundle - Velox XDSL - Varejo</v>
          </cell>
          <cell r="B382" t="str">
            <v>Oi Total Fixo + Banda Larga 3</v>
          </cell>
          <cell r="C382" t="str">
            <v>Template de desconto FLAT bundle - Velox XDSL - Varejo</v>
          </cell>
          <cell r="D382">
            <v>0.39039999999999997</v>
          </cell>
          <cell r="E382" t="str">
            <v>MKT-1-9826759821</v>
          </cell>
          <cell r="F382" t="str">
            <v>0T3T_REJ17_PCS-2PFBL3_FLAT_BL_39.04%</v>
          </cell>
          <cell r="G382">
            <v>39.04</v>
          </cell>
        </row>
        <row r="383">
          <cell r="A383" t="str">
            <v>Oi Total Fixo + Banda Larga 10.4222Template de desconto FLAT bundle - Velox XDSL - Varejo</v>
          </cell>
          <cell r="B383" t="str">
            <v>Oi Total Fixo + Banda Larga 1</v>
          </cell>
          <cell r="C383" t="str">
            <v>Template de desconto FLAT bundle - Velox XDSL - Varejo</v>
          </cell>
          <cell r="D383">
            <v>0.42219999999999996</v>
          </cell>
          <cell r="E383" t="str">
            <v>MKT-1-9826760014</v>
          </cell>
          <cell r="F383" t="str">
            <v>0T3T_REJ17_PCS-2PFBL1_FLAT_BL_42.22%</v>
          </cell>
          <cell r="G383">
            <v>42.22</v>
          </cell>
        </row>
        <row r="384">
          <cell r="A384" t="str">
            <v>Oi Total Fixo + Banda Larga 20.4222Template de desconto FLAT bundle - Velox XDSL - Varejo</v>
          </cell>
          <cell r="B384" t="str">
            <v>Oi Total Fixo + Banda Larga 2</v>
          </cell>
          <cell r="C384" t="str">
            <v>Template de desconto FLAT bundle - Velox XDSL - Varejo</v>
          </cell>
          <cell r="D384">
            <v>0.42219999999999996</v>
          </cell>
          <cell r="E384" t="str">
            <v>MKT-1-9826766317</v>
          </cell>
          <cell r="F384" t="str">
            <v>0T3T_REJ17_PCS-2PFBL2_FLAT_BL_42.22%</v>
          </cell>
          <cell r="G384">
            <v>42.22</v>
          </cell>
        </row>
        <row r="385">
          <cell r="A385" t="str">
            <v>Oi Total Fixo + Banda Larga 30.4222Template de desconto FLAT bundle - Velox XDSL - Varejo</v>
          </cell>
          <cell r="B385" t="str">
            <v>Oi Total Fixo + Banda Larga 3</v>
          </cell>
          <cell r="C385" t="str">
            <v>Template de desconto FLAT bundle - Velox XDSL - Varejo</v>
          </cell>
          <cell r="D385">
            <v>0.42219999999999996</v>
          </cell>
          <cell r="E385" t="str">
            <v>MKT-1-9826766510</v>
          </cell>
          <cell r="F385" t="str">
            <v>0T3T_REJ17_PCS-2PFBL3_FLAT_BL_42.22%</v>
          </cell>
          <cell r="G385">
            <v>42.22</v>
          </cell>
        </row>
        <row r="386">
          <cell r="A386" t="str">
            <v>Oi Total Fixo + Banda Larga 10.4864Template de desconto FLAT bundle - Velox XDSL - Varejo</v>
          </cell>
          <cell r="B386" t="str">
            <v>Oi Total Fixo + Banda Larga 1</v>
          </cell>
          <cell r="C386" t="str">
            <v>Template de desconto FLAT bundle - Velox XDSL - Varejo</v>
          </cell>
          <cell r="D386">
            <v>0.4864</v>
          </cell>
          <cell r="E386" t="str">
            <v>MKT-1-9826766713</v>
          </cell>
          <cell r="F386" t="str">
            <v>0T3T_REJ17_PCS-2PFBL1_FLAT_BL_48.64%</v>
          </cell>
          <cell r="G386">
            <v>48.64</v>
          </cell>
        </row>
        <row r="387">
          <cell r="A387" t="str">
            <v>Oi Total Fixo + Banda Larga 20.4864Template de desconto FLAT bundle - Velox XDSL - Varejo</v>
          </cell>
          <cell r="B387" t="str">
            <v>Oi Total Fixo + Banda Larga 2</v>
          </cell>
          <cell r="C387" t="str">
            <v>Template de desconto FLAT bundle - Velox XDSL - Varejo</v>
          </cell>
          <cell r="D387">
            <v>0.4864</v>
          </cell>
          <cell r="E387" t="str">
            <v>MKT-1-9826766916</v>
          </cell>
          <cell r="F387" t="str">
            <v>0T3T_REJ17_PCS-2PFBL2_FLAT_BL_48.64%</v>
          </cell>
          <cell r="G387">
            <v>48.64</v>
          </cell>
        </row>
        <row r="388">
          <cell r="A388" t="str">
            <v>Oi Total Fixo + Banda Larga 30.4864Template de desconto FLAT bundle - Velox XDSL - Varejo</v>
          </cell>
          <cell r="B388" t="str">
            <v>Oi Total Fixo + Banda Larga 3</v>
          </cell>
          <cell r="C388" t="str">
            <v>Template de desconto FLAT bundle - Velox XDSL - Varejo</v>
          </cell>
          <cell r="D388">
            <v>0.4864</v>
          </cell>
          <cell r="E388" t="str">
            <v>MKT-1-9826774939</v>
          </cell>
          <cell r="F388" t="str">
            <v>0T3T_REJ17_PCS-2PFBL3_FLAT_BL_48.64%</v>
          </cell>
          <cell r="G388">
            <v>48.64</v>
          </cell>
        </row>
        <row r="389">
          <cell r="A389" t="str">
            <v>Oi Total Fixo + Banda Larga 10.5377Template de desconto FLAT bundle - Velox XDSL - Varejo</v>
          </cell>
          <cell r="B389" t="str">
            <v>Oi Total Fixo + Banda Larga 1</v>
          </cell>
          <cell r="C389" t="str">
            <v>Template de desconto FLAT bundle - Velox XDSL - Varejo</v>
          </cell>
          <cell r="D389">
            <v>0.53770000000000007</v>
          </cell>
          <cell r="E389" t="str">
            <v>MKT-1-9826775032</v>
          </cell>
          <cell r="F389" t="str">
            <v>0T3T_REJ17_PCS-2PFBL1_FLAT_BL_53.77%</v>
          </cell>
          <cell r="G389">
            <v>53.77</v>
          </cell>
        </row>
        <row r="390">
          <cell r="A390" t="str">
            <v>Oi Total Fixo + Banda Larga 20.5377Template de desconto FLAT bundle - Velox XDSL - Varejo</v>
          </cell>
          <cell r="B390" t="str">
            <v>Oi Total Fixo + Banda Larga 2</v>
          </cell>
          <cell r="C390" t="str">
            <v>Template de desconto FLAT bundle - Velox XDSL - Varejo</v>
          </cell>
          <cell r="D390">
            <v>0.53770000000000007</v>
          </cell>
          <cell r="E390" t="str">
            <v>MKT-1-9826792125</v>
          </cell>
          <cell r="F390" t="str">
            <v>0T3T_REJ17_PCS-2PFBL2_FLAT_BL_53.77%</v>
          </cell>
          <cell r="G390">
            <v>53.77</v>
          </cell>
        </row>
        <row r="391">
          <cell r="A391" t="str">
            <v>Oi Total Fixo + Banda Larga 30.5377Template de desconto FLAT bundle - Velox XDSL - Varejo</v>
          </cell>
          <cell r="B391" t="str">
            <v>Oi Total Fixo + Banda Larga 3</v>
          </cell>
          <cell r="C391" t="str">
            <v>Template de desconto FLAT bundle - Velox XDSL - Varejo</v>
          </cell>
          <cell r="D391">
            <v>0.53770000000000007</v>
          </cell>
          <cell r="E391" t="str">
            <v>MKT-1-9826792818</v>
          </cell>
          <cell r="F391" t="str">
            <v>0T3T_REJ17_PCS-2PFBL3_FLAT_BL_53.77%</v>
          </cell>
          <cell r="G391">
            <v>53.77</v>
          </cell>
        </row>
        <row r="392">
          <cell r="A392" t="str">
            <v>Oi Total Fixo + Banda Larga 10.6444Template de desconto FLAT bundle - Velox XDSL - Varejo</v>
          </cell>
          <cell r="B392" t="str">
            <v>Oi Total Fixo + Banda Larga 1</v>
          </cell>
          <cell r="C392" t="str">
            <v>Template de desconto FLAT bundle - Velox XDSL - Varejo</v>
          </cell>
          <cell r="D392">
            <v>0.64439999999999997</v>
          </cell>
          <cell r="E392" t="str">
            <v>MKT-1-9826799341</v>
          </cell>
          <cell r="F392" t="str">
            <v>0T3T_REJ17_PCS-2PFBL1_FLAT_BL_64.44%</v>
          </cell>
          <cell r="G392">
            <v>64.44</v>
          </cell>
        </row>
        <row r="393">
          <cell r="A393" t="str">
            <v>Oi Total Fixo + Banda Larga 20.6444Template de desconto FLAT bundle - Velox XDSL - Varejo</v>
          </cell>
          <cell r="B393" t="str">
            <v>Oi Total Fixo + Banda Larga 2</v>
          </cell>
          <cell r="C393" t="str">
            <v>Template de desconto FLAT bundle - Velox XDSL - Varejo</v>
          </cell>
          <cell r="D393">
            <v>0.64439999999999997</v>
          </cell>
          <cell r="E393" t="str">
            <v>MKT-1-9826799974</v>
          </cell>
          <cell r="F393" t="str">
            <v>0T3T_REJ17_PCS-2PFBL2_FLAT_BL_64.44%</v>
          </cell>
          <cell r="G393">
            <v>64.44</v>
          </cell>
        </row>
        <row r="394">
          <cell r="A394" t="str">
            <v>Oi Total Fixo + Banda Larga 30.6444Template de desconto FLAT bundle - Velox XDSL - Varejo</v>
          </cell>
          <cell r="B394" t="str">
            <v>Oi Total Fixo + Banda Larga 3</v>
          </cell>
          <cell r="C394" t="str">
            <v>Template de desconto FLAT bundle - Velox XDSL - Varejo</v>
          </cell>
          <cell r="D394">
            <v>0.64439999999999997</v>
          </cell>
          <cell r="E394" t="str">
            <v>MKT-1-9826806377</v>
          </cell>
          <cell r="F394" t="str">
            <v>0T3T_REJ17_PCS-2PFBL3_FLAT_BL_64.44%</v>
          </cell>
          <cell r="G394">
            <v>64.44</v>
          </cell>
        </row>
        <row r="395">
          <cell r="A395" t="str">
            <v>Oi Total Fixo + Banda Larga 10.7333Template de desconto FLAT bundle - Velox XDSL - Varejo</v>
          </cell>
          <cell r="B395" t="str">
            <v>Oi Total Fixo + Banda Larga 1</v>
          </cell>
          <cell r="C395" t="str">
            <v>Template de desconto FLAT bundle - Velox XDSL - Varejo</v>
          </cell>
          <cell r="D395">
            <v>0.73329999999999995</v>
          </cell>
          <cell r="E395" t="str">
            <v>MKT-1-9826806750</v>
          </cell>
          <cell r="F395" t="str">
            <v>0T3T_REJ17_PCS-2PFBL1_FLAT_BL_73.33%</v>
          </cell>
          <cell r="G395">
            <v>73.33</v>
          </cell>
        </row>
        <row r="396">
          <cell r="A396" t="str">
            <v>Oi Total Fixo + Banda Larga 20.7333Template de desconto FLAT bundle - Velox XDSL - Varejo</v>
          </cell>
          <cell r="B396" t="str">
            <v>Oi Total Fixo + Banda Larga 2</v>
          </cell>
          <cell r="C396" t="str">
            <v>Template de desconto FLAT bundle - Velox XDSL - Varejo</v>
          </cell>
          <cell r="D396">
            <v>0.73329999999999995</v>
          </cell>
          <cell r="E396" t="str">
            <v>MKT-1-9826807093</v>
          </cell>
          <cell r="F396" t="str">
            <v>0T3T_REJ17_PCS-2PFBL2_FLAT_BL_73.33%</v>
          </cell>
          <cell r="G396">
            <v>73.33</v>
          </cell>
        </row>
        <row r="397">
          <cell r="A397" t="str">
            <v>Oi Total Fixo + Banda Larga 30.7333Template de desconto FLAT bundle - Velox XDSL - Varejo</v>
          </cell>
          <cell r="B397" t="str">
            <v>Oi Total Fixo + Banda Larga 3</v>
          </cell>
          <cell r="C397" t="str">
            <v>Template de desconto FLAT bundle - Velox XDSL - Varejo</v>
          </cell>
          <cell r="D397">
            <v>0.73329999999999995</v>
          </cell>
          <cell r="E397" t="str">
            <v>MKT-1-9826814746</v>
          </cell>
          <cell r="F397" t="str">
            <v>0T3T_REJ17_PCS-2PFBL3_FLAT_BL_73.33%</v>
          </cell>
          <cell r="G397">
            <v>73.33</v>
          </cell>
        </row>
        <row r="398">
          <cell r="A398" t="str">
            <v>Oi Total Fixo + Banda Larga 10.6977Template de desconto FLAT bundle - Velox XDSL - Varejo</v>
          </cell>
          <cell r="B398" t="str">
            <v>Oi Total Fixo + Banda Larga 1</v>
          </cell>
          <cell r="C398" t="str">
            <v>Template de desconto FLAT bundle - Velox XDSL - Varejo</v>
          </cell>
          <cell r="D398">
            <v>0.69769999999999999</v>
          </cell>
          <cell r="E398" t="str">
            <v>MKT-1-9826815099</v>
          </cell>
          <cell r="F398" t="str">
            <v>0T3T_REJ17_PCS-2PFBL1_FLAT_BL_69.77%</v>
          </cell>
          <cell r="G398">
            <v>69.77</v>
          </cell>
        </row>
        <row r="399">
          <cell r="A399" t="str">
            <v>Oi Total Fixo + Banda Larga 20.6977Template de desconto FLAT bundle - Velox XDSL - Varejo</v>
          </cell>
          <cell r="B399" t="str">
            <v>Oi Total Fixo + Banda Larga 2</v>
          </cell>
          <cell r="C399" t="str">
            <v>Template de desconto FLAT bundle - Velox XDSL - Varejo</v>
          </cell>
          <cell r="D399">
            <v>0.69769999999999999</v>
          </cell>
          <cell r="E399" t="str">
            <v>MKT-1-9826827982</v>
          </cell>
          <cell r="F399" t="str">
            <v>0T3T_REJ17_PCS-2PFBL2_FLAT_BL_69.77%</v>
          </cell>
          <cell r="G399">
            <v>69.77</v>
          </cell>
        </row>
        <row r="400">
          <cell r="A400" t="str">
            <v>Oi Total Fixo + Banda Larga 30.6977Template de desconto FLAT bundle - Velox XDSL - Varejo</v>
          </cell>
          <cell r="B400" t="str">
            <v>Oi Total Fixo + Banda Larga 3</v>
          </cell>
          <cell r="C400" t="str">
            <v>Template de desconto FLAT bundle - Velox XDSL - Varejo</v>
          </cell>
          <cell r="D400">
            <v>0.69769999999999999</v>
          </cell>
          <cell r="E400" t="str">
            <v>MKT-1-9826829555</v>
          </cell>
          <cell r="F400" t="str">
            <v>0T3T_REJ17_PCS-2PFBL3_FLAT_BL_69.77%</v>
          </cell>
          <cell r="G400">
            <v>69.77</v>
          </cell>
        </row>
        <row r="401">
          <cell r="A401" t="str">
            <v>Oi Total Fixo + Banda Larga 10.1242Template de desconto FLAT bundle - Velox XDSL - Varejo</v>
          </cell>
          <cell r="B401" t="str">
            <v>Oi Total Fixo + Banda Larga 1</v>
          </cell>
          <cell r="C401" t="str">
            <v>Template de desconto FLAT bundle - Velox XDSL - Varejo</v>
          </cell>
          <cell r="D401">
            <v>0.1242</v>
          </cell>
          <cell r="E401" t="str">
            <v>MKT-1-9826829888</v>
          </cell>
          <cell r="F401" t="str">
            <v>0T3T_REJ17_PCS-2PFBL1_FLAT_BL_12.42%</v>
          </cell>
          <cell r="G401">
            <v>12.42</v>
          </cell>
        </row>
        <row r="402">
          <cell r="A402" t="str">
            <v>Oi Total Fixo + Banda Larga 20.1242Template de desconto FLAT bundle - Velox XDSL - Varejo</v>
          </cell>
          <cell r="B402" t="str">
            <v>Oi Total Fixo + Banda Larga 2</v>
          </cell>
          <cell r="C402" t="str">
            <v>Template de desconto FLAT bundle - Velox XDSL - Varejo</v>
          </cell>
          <cell r="D402">
            <v>0.1242</v>
          </cell>
          <cell r="E402" t="str">
            <v>MKT-1-9826842331</v>
          </cell>
          <cell r="F402" t="str">
            <v>0T3T_REJ17_PCS-2PFBL2_FLAT_BL_12.42%</v>
          </cell>
          <cell r="G402">
            <v>12.42</v>
          </cell>
        </row>
        <row r="403">
          <cell r="A403" t="str">
            <v>Oi Total Fixo + Banda Larga 30.1242Template de desconto FLAT bundle - Velox XDSL - Varejo</v>
          </cell>
          <cell r="B403" t="str">
            <v>Oi Total Fixo + Banda Larga 3</v>
          </cell>
          <cell r="C403" t="str">
            <v>Template de desconto FLAT bundle - Velox XDSL - Varejo</v>
          </cell>
          <cell r="D403">
            <v>0.1242</v>
          </cell>
          <cell r="E403" t="str">
            <v>MKT-1-9826842664</v>
          </cell>
          <cell r="F403" t="str">
            <v>0T3T_REJ17_PCS-2PFBL3_FLAT_BL_12.42%</v>
          </cell>
          <cell r="G403">
            <v>12.42</v>
          </cell>
        </row>
        <row r="404">
          <cell r="A404" t="str">
            <v>Oi Total Fixo + Banda Larga 10.136Template de desconto FLAT bundle - Velox XDSL - Varejo</v>
          </cell>
          <cell r="B404" t="str">
            <v>Oi Total Fixo + Banda Larga 1</v>
          </cell>
          <cell r="C404" t="str">
            <v>Template de desconto FLAT bundle - Velox XDSL - Varejo</v>
          </cell>
          <cell r="D404">
            <v>0.13600000000000001</v>
          </cell>
          <cell r="E404" t="str">
            <v>MKT-1-9826843037</v>
          </cell>
          <cell r="F404" t="str">
            <v>0T3T_REJ17_PCS-2PFBL1_FLAT_BL_13.60%</v>
          </cell>
          <cell r="G404">
            <v>13.6</v>
          </cell>
        </row>
        <row r="405">
          <cell r="A405" t="str">
            <v>Oi Total Fixo + Banda Larga 20.136Template de desconto FLAT bundle - Velox XDSL - Varejo</v>
          </cell>
          <cell r="B405" t="str">
            <v>Oi Total Fixo + Banda Larga 2</v>
          </cell>
          <cell r="C405" t="str">
            <v>Template de desconto FLAT bundle - Velox XDSL - Varejo</v>
          </cell>
          <cell r="D405">
            <v>0.13600000000000001</v>
          </cell>
          <cell r="E405" t="str">
            <v>MKT-1-9826853630</v>
          </cell>
          <cell r="F405" t="str">
            <v>0T3T_REJ17_PCS-2PFBL2_FLAT_BL_13.60%</v>
          </cell>
          <cell r="G405">
            <v>13.6</v>
          </cell>
        </row>
        <row r="406">
          <cell r="A406" t="str">
            <v>Oi Total Fixo + Banda Larga 30.136Template de desconto FLAT bundle - Velox XDSL - Varejo</v>
          </cell>
          <cell r="B406" t="str">
            <v>Oi Total Fixo + Banda Larga 3</v>
          </cell>
          <cell r="C406" t="str">
            <v>Template de desconto FLAT bundle - Velox XDSL - Varejo</v>
          </cell>
          <cell r="D406">
            <v>0.13600000000000001</v>
          </cell>
          <cell r="E406" t="str">
            <v>MKT-1-9826859033</v>
          </cell>
          <cell r="F406" t="str">
            <v>0T3T_REJ17_PCS-2PFBL3_FLAT_BL_13.60%</v>
          </cell>
          <cell r="G406">
            <v>13.6</v>
          </cell>
        </row>
        <row r="407">
          <cell r="A407" t="str">
            <v>Oi Total Fixo + Banda Larga 10.1996Template de desconto FLAT bundle - Velox XDSL - Varejo</v>
          </cell>
          <cell r="B407" t="str">
            <v>Oi Total Fixo + Banda Larga 1</v>
          </cell>
          <cell r="C407" t="str">
            <v>Template de desconto FLAT bundle - Velox XDSL - Varejo</v>
          </cell>
          <cell r="D407">
            <v>0.1996</v>
          </cell>
          <cell r="E407" t="str">
            <v>MKT-1-9826865346</v>
          </cell>
          <cell r="F407" t="str">
            <v>0T3T_REJ17_PCS-2PFBL1_FLAT_BL_19.96%</v>
          </cell>
          <cell r="G407">
            <v>19.96</v>
          </cell>
        </row>
        <row r="408">
          <cell r="A408" t="str">
            <v>Oi Total Fixo + Banda Larga 20.1996Template de desconto FLAT bundle - Velox XDSL - Varejo</v>
          </cell>
          <cell r="B408" t="str">
            <v>Oi Total Fixo + Banda Larga 2</v>
          </cell>
          <cell r="C408" t="str">
            <v>Template de desconto FLAT bundle - Velox XDSL - Varejo</v>
          </cell>
          <cell r="D408">
            <v>0.1996</v>
          </cell>
          <cell r="E408" t="str">
            <v>MKT-1-9826896189</v>
          </cell>
          <cell r="F408" t="str">
            <v>0T3T_REJ17_PCS-2PFBL2_FLAT_BL_19.96%</v>
          </cell>
          <cell r="G408">
            <v>19.96</v>
          </cell>
        </row>
        <row r="409">
          <cell r="A409" t="str">
            <v>Oi Total Fixo + Banda Larga 30.1996Template de desconto FLAT bundle - Velox XDSL - Varejo</v>
          </cell>
          <cell r="B409" t="str">
            <v>Oi Total Fixo + Banda Larga 3</v>
          </cell>
          <cell r="C409" t="str">
            <v>Template de desconto FLAT bundle - Velox XDSL - Varejo</v>
          </cell>
          <cell r="D409">
            <v>0.1996</v>
          </cell>
          <cell r="E409" t="str">
            <v>MKT-1-9826902222</v>
          </cell>
          <cell r="F409" t="str">
            <v>0T3T_REJ17_PCS-2PFBL3_FLAT_BL_19.96%</v>
          </cell>
          <cell r="G409">
            <v>19.96</v>
          </cell>
        </row>
        <row r="410">
          <cell r="A410" t="str">
            <v>Oi Total Fixo + Banda Larga 10.2885Template de desconto FLAT bundle - Velox XDSL - Varejo</v>
          </cell>
          <cell r="B410" t="str">
            <v>Oi Total Fixo + Banda Larga 1</v>
          </cell>
          <cell r="C410" t="str">
            <v>Template de desconto FLAT bundle - Velox XDSL - Varejo</v>
          </cell>
          <cell r="D410">
            <v>0.28850000000000003</v>
          </cell>
          <cell r="E410" t="str">
            <v>MKT-1-9826902915</v>
          </cell>
          <cell r="F410" t="str">
            <v>0T3T_REJ17_PCS-2PFBL1_FLAT_BL_28.85%</v>
          </cell>
          <cell r="G410">
            <v>28.85</v>
          </cell>
        </row>
        <row r="411">
          <cell r="A411" t="str">
            <v>Oi Total Fixo + Banda Larga 20.2885Template de desconto FLAT bundle - Velox XDSL - Varejo</v>
          </cell>
          <cell r="B411" t="str">
            <v>Oi Total Fixo + Banda Larga 2</v>
          </cell>
          <cell r="C411" t="str">
            <v>Template de desconto FLAT bundle - Velox XDSL - Varejo</v>
          </cell>
          <cell r="D411">
            <v>0.28850000000000003</v>
          </cell>
          <cell r="E411" t="str">
            <v>MKT-1-9826909268</v>
          </cell>
          <cell r="F411" t="str">
            <v>0T3T_REJ17_PCS-2PFBL2_FLAT_BL_28.85%</v>
          </cell>
          <cell r="G411">
            <v>28.85</v>
          </cell>
        </row>
        <row r="412">
          <cell r="A412" t="str">
            <v>Oi Total Fixo + Banda Larga 30.2885Template de desconto FLAT bundle - Velox XDSL - Varejo</v>
          </cell>
          <cell r="B412" t="str">
            <v>Oi Total Fixo + Banda Larga 3</v>
          </cell>
          <cell r="C412" t="str">
            <v>Template de desconto FLAT bundle - Velox XDSL - Varejo</v>
          </cell>
          <cell r="D412">
            <v>0.28850000000000003</v>
          </cell>
          <cell r="E412" t="str">
            <v>MKT-1-9827102511</v>
          </cell>
          <cell r="F412" t="str">
            <v>0T3T_REJ17_PCS-2PFBL3_FLAT_BL_28.85%</v>
          </cell>
          <cell r="G412">
            <v>28.85</v>
          </cell>
        </row>
        <row r="413">
          <cell r="A413" t="str">
            <v>Oi Total Fixo + Banda Larga 10.3596Template de desconto FLAT bundle - Velox XDSL - Varejo</v>
          </cell>
          <cell r="B413" t="str">
            <v>Oi Total Fixo + Banda Larga 1</v>
          </cell>
          <cell r="C413" t="str">
            <v>Template de desconto FLAT bundle - Velox XDSL - Varejo</v>
          </cell>
          <cell r="D413">
            <v>0.35960000000000003</v>
          </cell>
          <cell r="E413" t="str">
            <v>MKT-1-9827102654</v>
          </cell>
          <cell r="F413" t="str">
            <v>0T3T_REJ17_PCS-2PFBL1_FLAT_BL_35.96%</v>
          </cell>
          <cell r="G413">
            <v>35.96</v>
          </cell>
        </row>
        <row r="414">
          <cell r="A414" t="str">
            <v>Oi Total Fixo + Banda Larga 20.3596Template de desconto FLAT bundle - Velox XDSL - Varejo</v>
          </cell>
          <cell r="B414" t="str">
            <v>Oi Total Fixo + Banda Larga 2</v>
          </cell>
          <cell r="C414" t="str">
            <v>Template de desconto FLAT bundle - Velox XDSL - Varejo</v>
          </cell>
          <cell r="D414">
            <v>0.35960000000000003</v>
          </cell>
          <cell r="E414" t="str">
            <v>MKT-1-9827102967</v>
          </cell>
          <cell r="F414" t="str">
            <v>0T3T_REJ17_PCS-2PFBL2_FLAT_BL_35.96%</v>
          </cell>
          <cell r="G414">
            <v>35.96</v>
          </cell>
        </row>
        <row r="415">
          <cell r="A415" t="str">
            <v>Oi Total Fixo + Banda Larga 30.3596Template de desconto FLAT bundle - Velox XDSL - Varejo</v>
          </cell>
          <cell r="B415" t="str">
            <v>Oi Total Fixo + Banda Larga 3</v>
          </cell>
          <cell r="C415" t="str">
            <v>Template de desconto FLAT bundle - Velox XDSL - Varejo</v>
          </cell>
          <cell r="D415">
            <v>0.35960000000000003</v>
          </cell>
          <cell r="E415" t="str">
            <v>MKT-1-9827113320</v>
          </cell>
          <cell r="F415" t="str">
            <v>0T3T_REJ17_PCS-2PFBL3_FLAT_BL_35.96%</v>
          </cell>
          <cell r="G415">
            <v>35.96</v>
          </cell>
        </row>
        <row r="416">
          <cell r="A416" t="str">
            <v>Oi Total Fixo + Banda Larga 10.5256Template de desconto FLAT bundle - Velox XDSL - Varejo</v>
          </cell>
          <cell r="B416" t="str">
            <v>Oi Total Fixo + Banda Larga 1</v>
          </cell>
          <cell r="C416" t="str">
            <v>Template de desconto FLAT bundle - Velox XDSL - Varejo</v>
          </cell>
          <cell r="D416">
            <v>0.52560000000000007</v>
          </cell>
          <cell r="E416" t="str">
            <v>MKT-1-9827128103</v>
          </cell>
          <cell r="F416" t="str">
            <v>0T3T_REJ17_PCS-2PFBL1_FLAT_BL_52.56%</v>
          </cell>
          <cell r="G416">
            <v>52.56</v>
          </cell>
        </row>
        <row r="417">
          <cell r="A417" t="str">
            <v>Oi Total Fixo + Banda Larga 20.5256Template de desconto FLAT bundle - Velox XDSL - Varejo</v>
          </cell>
          <cell r="B417" t="str">
            <v>Oi Total Fixo + Banda Larga 2</v>
          </cell>
          <cell r="C417" t="str">
            <v>Template de desconto FLAT bundle - Velox XDSL - Varejo</v>
          </cell>
          <cell r="D417">
            <v>0.52560000000000007</v>
          </cell>
          <cell r="E417" t="str">
            <v>MKT-1-9827128286</v>
          </cell>
          <cell r="F417" t="str">
            <v>0T3T_REJ17_PCS-2PFBL2_FLAT_BL_52.56%</v>
          </cell>
          <cell r="G417">
            <v>52.56</v>
          </cell>
        </row>
        <row r="418">
          <cell r="A418" t="str">
            <v>Oi Total Fixo + Banda Larga 30.5256Template de desconto FLAT bundle - Velox XDSL - Varejo</v>
          </cell>
          <cell r="B418" t="str">
            <v>Oi Total Fixo + Banda Larga 3</v>
          </cell>
          <cell r="C418" t="str">
            <v>Template de desconto FLAT bundle - Velox XDSL - Varejo</v>
          </cell>
          <cell r="D418">
            <v>0.52560000000000007</v>
          </cell>
          <cell r="E418" t="str">
            <v>MKT-1-9827128579</v>
          </cell>
          <cell r="F418" t="str">
            <v>0T3T_REJ17_PCS-2PFBL3_FLAT_BL_52.56%</v>
          </cell>
          <cell r="G418">
            <v>52.56</v>
          </cell>
        </row>
        <row r="419">
          <cell r="A419" t="str">
            <v>Oi Total Fixo + Banda Larga 10.6442Template de desconto FLAT bundle - Velox XDSL - Varejo</v>
          </cell>
          <cell r="B419" t="str">
            <v>Oi Total Fixo + Banda Larga 1</v>
          </cell>
          <cell r="C419" t="str">
            <v>Template de desconto FLAT bundle - Velox XDSL - Varejo</v>
          </cell>
          <cell r="D419">
            <v>0.64419999999999999</v>
          </cell>
          <cell r="E419" t="str">
            <v>MKT-1-9827128812</v>
          </cell>
          <cell r="F419" t="str">
            <v>0T3T_REJ17_PCS-2PFBL1_FLAT_BL_64.42%</v>
          </cell>
          <cell r="G419">
            <v>64.42</v>
          </cell>
        </row>
        <row r="420">
          <cell r="A420" t="str">
            <v>Oi Total Fixo + Banda Larga 20.6442Template de desconto FLAT bundle - Velox XDSL - Varejo</v>
          </cell>
          <cell r="B420" t="str">
            <v>Oi Total Fixo + Banda Larga 2</v>
          </cell>
          <cell r="C420" t="str">
            <v>Template de desconto FLAT bundle - Velox XDSL - Varejo</v>
          </cell>
          <cell r="D420">
            <v>0.64419999999999999</v>
          </cell>
          <cell r="E420" t="str">
            <v>MKT-1-9827128985</v>
          </cell>
          <cell r="F420" t="str">
            <v>0T3T_REJ17_PCS-2PFBL2_FLAT_BL_64.42%</v>
          </cell>
          <cell r="G420">
            <v>64.42</v>
          </cell>
        </row>
        <row r="421">
          <cell r="A421" t="str">
            <v>Oi Total Fixo + Banda Larga 30.6442Template de desconto FLAT bundle - Velox XDSL - Varejo</v>
          </cell>
          <cell r="B421" t="str">
            <v>Oi Total Fixo + Banda Larga 3</v>
          </cell>
          <cell r="C421" t="str">
            <v>Template de desconto FLAT bundle - Velox XDSL - Varejo</v>
          </cell>
          <cell r="D421">
            <v>0.64419999999999999</v>
          </cell>
          <cell r="E421" t="str">
            <v>MKT-1-9827142188</v>
          </cell>
          <cell r="F421" t="str">
            <v>0T3T_REJ17_PCS-2PFBL3_FLAT_BL_64.42%</v>
          </cell>
          <cell r="G421">
            <v>64.42</v>
          </cell>
        </row>
        <row r="422">
          <cell r="A422" t="str">
            <v>Oi Total Fixo + Banda Larga 10.6086Template de desconto FLAT bundle - Velox XDSL - Varejo</v>
          </cell>
          <cell r="B422" t="str">
            <v>Oi Total Fixo + Banda Larga 1</v>
          </cell>
          <cell r="C422" t="str">
            <v>Template de desconto FLAT bundle - Velox XDSL - Varejo</v>
          </cell>
          <cell r="D422">
            <v>0.60860000000000003</v>
          </cell>
          <cell r="E422" t="str">
            <v>MKT-1-9827142281</v>
          </cell>
          <cell r="F422" t="str">
            <v>0T3T_REJ17_PCS-2PFBL1_FLAT_BL_60.86%</v>
          </cell>
          <cell r="G422">
            <v>60.86</v>
          </cell>
        </row>
        <row r="423">
          <cell r="A423" t="str">
            <v>Oi Total Fixo + Banda Larga 20.6086Template de desconto FLAT bundle - Velox XDSL - Varejo</v>
          </cell>
          <cell r="B423" t="str">
            <v>Oi Total Fixo + Banda Larga 2</v>
          </cell>
          <cell r="C423" t="str">
            <v>Template de desconto FLAT bundle - Velox XDSL - Varejo</v>
          </cell>
          <cell r="D423">
            <v>0.60860000000000003</v>
          </cell>
          <cell r="E423" t="str">
            <v>MKT-1-9827142374</v>
          </cell>
          <cell r="F423" t="str">
            <v>0T3T_REJ17_PCS-2PFBL2_FLAT_BL_60.86%</v>
          </cell>
          <cell r="G423">
            <v>60.86</v>
          </cell>
        </row>
        <row r="424">
          <cell r="A424" t="str">
            <v>Oi Total Fixo + Banda Larga 30.6086Template de desconto FLAT bundle - Velox XDSL - Varejo</v>
          </cell>
          <cell r="B424" t="str">
            <v>Oi Total Fixo + Banda Larga 3</v>
          </cell>
          <cell r="C424" t="str">
            <v>Template de desconto FLAT bundle - Velox XDSL - Varejo</v>
          </cell>
          <cell r="D424">
            <v>0.60860000000000003</v>
          </cell>
          <cell r="E424" t="str">
            <v>MKT-1-9827142467</v>
          </cell>
          <cell r="F424" t="str">
            <v>0T3T_REJ17_PCS-2PFBL3_FLAT_BL_60.86%</v>
          </cell>
          <cell r="G424">
            <v>60.86</v>
          </cell>
        </row>
        <row r="425">
          <cell r="A425" t="str">
            <v>Oi Total Fixo + Pós 50 + Banda Larga0.5368Template de desconto FLAT bundle - Velox XDSL - Varejo</v>
          </cell>
          <cell r="B425" t="str">
            <v>Plano Oi Completo XSmall</v>
          </cell>
          <cell r="C425" t="str">
            <v>Template de desconto FLAT bundle - Velox XDSL - Varejo</v>
          </cell>
          <cell r="D425">
            <v>0.53679999999999994</v>
          </cell>
          <cell r="E425" t="str">
            <v>MKT-1-9827142560</v>
          </cell>
          <cell r="F425" t="str">
            <v>0T3T_REJ17_PCS-4P2pi_FLAT_BL_53.68%</v>
          </cell>
          <cell r="G425">
            <v>53.68</v>
          </cell>
        </row>
        <row r="426">
          <cell r="A426" t="str">
            <v>Oi Total Fixo + Pós Conectado 500 + Banda Larga0.5368Template de desconto FLAT bundle - Velox XDSL - Varejo</v>
          </cell>
          <cell r="B426" t="str">
            <v>Plano Oi Completo 500</v>
          </cell>
          <cell r="C426" t="str">
            <v>Template de desconto FLAT bundle - Velox XDSL - Varejo</v>
          </cell>
          <cell r="D426">
            <v>0.53679999999999994</v>
          </cell>
          <cell r="E426" t="str">
            <v>MKT-1-9827142653</v>
          </cell>
          <cell r="F426" t="str">
            <v>0T3T_REJ17_PCS-4P8pi_FLAT_BL_53.68%</v>
          </cell>
          <cell r="G426">
            <v>53.68</v>
          </cell>
        </row>
        <row r="427">
          <cell r="A427" t="str">
            <v>Oi Total Fixo + Pós 100 + Banda Larga0.5368Template de desconto FLAT bundle - Velox XDSL - Varejo</v>
          </cell>
          <cell r="B427" t="str">
            <v>Plano Oi Completo Small</v>
          </cell>
          <cell r="C427" t="str">
            <v>Template de desconto FLAT bundle - Velox XDSL - Varejo</v>
          </cell>
          <cell r="D427">
            <v>0.53679999999999994</v>
          </cell>
          <cell r="E427" t="str">
            <v>MKT-1-9827142746</v>
          </cell>
          <cell r="F427" t="str">
            <v>0T3T_REJ17_PCS-4P3pi_FLAT_BL_53.68%</v>
          </cell>
          <cell r="G427">
            <v>53.68</v>
          </cell>
        </row>
        <row r="428">
          <cell r="A428" t="str">
            <v>Oi Total Fixo + Pós Conectado 1.000 + Banda Larga0.5368Template de desconto FLAT bundle - Velox XDSL - Varejo</v>
          </cell>
          <cell r="B428" t="str">
            <v>Plano Oi Completo 1.000</v>
          </cell>
          <cell r="C428" t="str">
            <v>Template de desconto FLAT bundle - Velox XDSL - Varejo</v>
          </cell>
          <cell r="D428">
            <v>0.53679999999999994</v>
          </cell>
          <cell r="E428" t="str">
            <v>MKT-1-9827142839</v>
          </cell>
          <cell r="F428" t="str">
            <v>0T3T_REJ17_PCS-4P10pi_FLAT_BL_53.68%</v>
          </cell>
          <cell r="G428">
            <v>53.68</v>
          </cell>
        </row>
        <row r="429">
          <cell r="A429" t="str">
            <v>Oi Total Fixo + Pós Conectado Mais + Banda Larga0.5368Template de desconto FLAT bundle - Velox XDSL - Varejo</v>
          </cell>
          <cell r="B429" t="str">
            <v>Plano Oi Completo Mais</v>
          </cell>
          <cell r="C429" t="str">
            <v>Template de desconto FLAT bundle - Velox XDSL - Varejo</v>
          </cell>
          <cell r="D429">
            <v>0.53679999999999994</v>
          </cell>
          <cell r="E429" t="str">
            <v>MKT-1-9827142932</v>
          </cell>
          <cell r="F429" t="str">
            <v>0T3T_REJ17_PCS-4P9pi_FLAT_BL_53.68%</v>
          </cell>
          <cell r="G429">
            <v>53.68</v>
          </cell>
        </row>
        <row r="430">
          <cell r="A430" t="str">
            <v>Oi Total Fixo + Pós 50 + Banda Larga0.5431Template de desconto FLAT bundle - Velox XDSL - Varejo</v>
          </cell>
          <cell r="B430" t="str">
            <v>Plano Oi Completo XSmall</v>
          </cell>
          <cell r="C430" t="str">
            <v>Template de desconto FLAT bundle - Velox XDSL - Varejo</v>
          </cell>
          <cell r="D430">
            <v>0.54310000000000003</v>
          </cell>
          <cell r="E430" t="str">
            <v>MKT-1-9827143025</v>
          </cell>
          <cell r="F430" t="str">
            <v>0T3T_REJ17_PCS-4P2pi_FLAT_BL_54.31%</v>
          </cell>
          <cell r="G430">
            <v>54.31</v>
          </cell>
        </row>
        <row r="431">
          <cell r="A431" t="str">
            <v>Oi Total Fixo + Pós Conectado 500 + Banda Larga0.5431Template de desconto FLAT bundle - Velox XDSL - Varejo</v>
          </cell>
          <cell r="B431" t="str">
            <v>Plano Oi Completo 500</v>
          </cell>
          <cell r="C431" t="str">
            <v>Template de desconto FLAT bundle - Velox XDSL - Varejo</v>
          </cell>
          <cell r="D431">
            <v>0.54310000000000003</v>
          </cell>
          <cell r="E431" t="str">
            <v>MKT-1-9827176118</v>
          </cell>
          <cell r="F431" t="str">
            <v>0T3T_REJ17_PCS-4P8pi_FLAT_BL_54.31%</v>
          </cell>
          <cell r="G431">
            <v>54.31</v>
          </cell>
        </row>
        <row r="432">
          <cell r="A432" t="str">
            <v>Oi Total Fixo + Pós 100 + Banda Larga0.5431Template de desconto FLAT bundle - Velox XDSL - Varejo</v>
          </cell>
          <cell r="B432" t="str">
            <v>Plano Oi Completo Small</v>
          </cell>
          <cell r="C432" t="str">
            <v>Template de desconto FLAT bundle - Velox XDSL - Varejo</v>
          </cell>
          <cell r="D432">
            <v>0.54310000000000003</v>
          </cell>
          <cell r="E432" t="str">
            <v>MKT-1-9827176271</v>
          </cell>
          <cell r="F432" t="str">
            <v>0T3T_REJ17_PCS-4P3pi_FLAT_BL_54.31%</v>
          </cell>
          <cell r="G432">
            <v>54.31</v>
          </cell>
        </row>
        <row r="433">
          <cell r="A433" t="str">
            <v>Oi Total Fixo + Pós Conectado 1.000 + Banda Larga0.5431Template de desconto FLAT bundle - Velox XDSL - Varejo</v>
          </cell>
          <cell r="B433" t="str">
            <v>Plano Oi Completo 1.000</v>
          </cell>
          <cell r="C433" t="str">
            <v>Template de desconto FLAT bundle - Velox XDSL - Varejo</v>
          </cell>
          <cell r="D433">
            <v>0.54310000000000003</v>
          </cell>
          <cell r="E433" t="str">
            <v>MKT-1-9827176364</v>
          </cell>
          <cell r="F433" t="str">
            <v>0T3T_REJ17_PCS-4P10pi_FLAT_BL_54.31%</v>
          </cell>
          <cell r="G433">
            <v>54.31</v>
          </cell>
        </row>
        <row r="434">
          <cell r="A434" t="str">
            <v>Oi Total Fixo + Pós Conectado Mais + Banda Larga0.5431Template de desconto FLAT bundle - Velox XDSL - Varejo</v>
          </cell>
          <cell r="B434" t="str">
            <v>Plano Oi Completo Mais</v>
          </cell>
          <cell r="C434" t="str">
            <v>Template de desconto FLAT bundle - Velox XDSL - Varejo</v>
          </cell>
          <cell r="D434">
            <v>0.54310000000000003</v>
          </cell>
          <cell r="E434" t="str">
            <v>MKT-1-9827176467</v>
          </cell>
          <cell r="F434" t="str">
            <v>0T3T_REJ17_PCS-4P9pi_FLAT_BL_54.31%</v>
          </cell>
          <cell r="G434">
            <v>54.31</v>
          </cell>
        </row>
        <row r="435">
          <cell r="A435" t="str">
            <v>Oi Total Fixo + Pós 50 + Banda Larga0.5557Template de desconto FLAT bundle - Velox XDSL - Varejo</v>
          </cell>
          <cell r="B435" t="str">
            <v>Plano Oi Completo XSmall</v>
          </cell>
          <cell r="C435" t="str">
            <v>Template de desconto FLAT bundle - Velox XDSL - Varejo</v>
          </cell>
          <cell r="D435">
            <v>0.55569999999999997</v>
          </cell>
          <cell r="E435" t="str">
            <v>MKT-1-9827176730</v>
          </cell>
          <cell r="F435" t="str">
            <v>0T3T_REJ17_PCS-4P2pi_FLAT_BL_55.57%</v>
          </cell>
          <cell r="G435">
            <v>55.57</v>
          </cell>
        </row>
        <row r="436">
          <cell r="A436" t="str">
            <v>Oi Total Fixo + Pós Conectado 500 + Banda Larga0.5557Template de desconto FLAT bundle - Velox XDSL - Varejo</v>
          </cell>
          <cell r="B436" t="str">
            <v>Plano Oi Completo 500</v>
          </cell>
          <cell r="C436" t="str">
            <v>Template de desconto FLAT bundle - Velox XDSL - Varejo</v>
          </cell>
          <cell r="D436">
            <v>0.55569999999999997</v>
          </cell>
          <cell r="E436" t="str">
            <v>MKT-1-9827176943</v>
          </cell>
          <cell r="F436" t="str">
            <v>0T3T_REJ17_PCS-4P8pi_FLAT_BL_55.57%</v>
          </cell>
          <cell r="G436">
            <v>55.57</v>
          </cell>
        </row>
        <row r="437">
          <cell r="A437" t="str">
            <v>Oi Total Fixo + Pós 100 + Banda Larga0.5557Template de desconto FLAT bundle - Velox XDSL - Varejo</v>
          </cell>
          <cell r="B437" t="str">
            <v>Plano Oi Completo Small</v>
          </cell>
          <cell r="C437" t="str">
            <v>Template de desconto FLAT bundle - Velox XDSL - Varejo</v>
          </cell>
          <cell r="D437">
            <v>0.55569999999999997</v>
          </cell>
          <cell r="E437" t="str">
            <v>MKT-1-9827177096</v>
          </cell>
          <cell r="F437" t="str">
            <v>0T3T_REJ17_PCS-4P3pi_FLAT_BL_55.57%</v>
          </cell>
          <cell r="G437">
            <v>55.57</v>
          </cell>
        </row>
        <row r="438">
          <cell r="A438" t="str">
            <v>Oi Total Fixo + Pós Conectado 1.000 + Banda Larga0.5557Template de desconto FLAT bundle - Velox XDSL - Varejo</v>
          </cell>
          <cell r="B438" t="str">
            <v>Plano Oi Completo 1.000</v>
          </cell>
          <cell r="C438" t="str">
            <v>Template de desconto FLAT bundle - Velox XDSL - Varejo</v>
          </cell>
          <cell r="D438">
            <v>0.55569999999999997</v>
          </cell>
          <cell r="E438" t="str">
            <v>MKT-1-9827193479</v>
          </cell>
          <cell r="F438" t="str">
            <v>0T3T_REJ17_PCS-4P10pi_FLAT_BL_55.57%</v>
          </cell>
          <cell r="G438">
            <v>55.57</v>
          </cell>
        </row>
        <row r="439">
          <cell r="A439" t="str">
            <v>Oi Total Fixo + Pós Conectado Mais + Banda Larga0.5557Template de desconto FLAT bundle - Velox XDSL - Varejo</v>
          </cell>
          <cell r="B439" t="str">
            <v>Plano Oi Completo Mais</v>
          </cell>
          <cell r="C439" t="str">
            <v>Template de desconto FLAT bundle - Velox XDSL - Varejo</v>
          </cell>
          <cell r="D439">
            <v>0.55569999999999997</v>
          </cell>
          <cell r="E439" t="str">
            <v>MKT-1-9827193732</v>
          </cell>
          <cell r="F439" t="str">
            <v>0T3T_REJ17_PCS-4P9pi_FLAT_BL_55.57%</v>
          </cell>
          <cell r="G439">
            <v>55.57</v>
          </cell>
        </row>
        <row r="440">
          <cell r="A440" t="str">
            <v>Oi Total Fixo + Pós 50 + Banda Larga0.6051Template de desconto FLAT bundle - Velox XDSL - Varejo</v>
          </cell>
          <cell r="B440" t="str">
            <v>Plano Oi Completo XSmall</v>
          </cell>
          <cell r="C440" t="str">
            <v>Template de desconto FLAT bundle - Velox XDSL - Varejo</v>
          </cell>
          <cell r="D440">
            <v>0.60509999999999997</v>
          </cell>
          <cell r="E440" t="str">
            <v>MKT-1-9827193885</v>
          </cell>
          <cell r="F440" t="str">
            <v>0T3T_REJ17_PCS-4P2pi_FLAT_BL_60.51%</v>
          </cell>
          <cell r="G440">
            <v>60.51</v>
          </cell>
        </row>
        <row r="441">
          <cell r="A441" t="str">
            <v>Oi Total Fixo + Pós Conectado 500 + Banda Larga0.6051Template de desconto FLAT bundle - Velox XDSL - Varejo</v>
          </cell>
          <cell r="B441" t="str">
            <v>Plano Oi Completo 500</v>
          </cell>
          <cell r="C441" t="str">
            <v>Template de desconto FLAT bundle - Velox XDSL - Varejo</v>
          </cell>
          <cell r="D441">
            <v>0.60509999999999997</v>
          </cell>
          <cell r="E441" t="str">
            <v>MKT-1-9827193978</v>
          </cell>
          <cell r="F441" t="str">
            <v>0T3T_REJ17_PCS-4P8pi_FLAT_BL_60.51%</v>
          </cell>
          <cell r="G441">
            <v>60.51</v>
          </cell>
        </row>
        <row r="442">
          <cell r="A442" t="str">
            <v>Oi Total Fixo + Pós 100 + Banda Larga0.6051Template de desconto FLAT bundle - Velox XDSL - Varejo</v>
          </cell>
          <cell r="B442" t="str">
            <v>Plano Oi Completo Small</v>
          </cell>
          <cell r="C442" t="str">
            <v>Template de desconto FLAT bundle - Velox XDSL - Varejo</v>
          </cell>
          <cell r="D442">
            <v>0.60509999999999997</v>
          </cell>
          <cell r="E442" t="str">
            <v>MKT-1-9827194071</v>
          </cell>
          <cell r="F442" t="str">
            <v>0T3T_REJ17_PCS-4P3pi_FLAT_BL_60.51%</v>
          </cell>
          <cell r="G442">
            <v>60.51</v>
          </cell>
        </row>
        <row r="443">
          <cell r="A443" t="str">
            <v>Oi Total Fixo + Pós Conectado 1.000 + Banda Larga0.6051Template de desconto FLAT bundle - Velox XDSL - Varejo</v>
          </cell>
          <cell r="B443" t="str">
            <v>Plano Oi Completo 1.000</v>
          </cell>
          <cell r="C443" t="str">
            <v>Template de desconto FLAT bundle - Velox XDSL - Varejo</v>
          </cell>
          <cell r="D443">
            <v>0.60509999999999997</v>
          </cell>
          <cell r="E443" t="str">
            <v>MKT-1-9827209164</v>
          </cell>
          <cell r="F443" t="str">
            <v>0T3T_REJ17_PCS-4P10pi_FLAT_BL_60.51%</v>
          </cell>
          <cell r="G443">
            <v>60.51</v>
          </cell>
        </row>
        <row r="444">
          <cell r="A444" t="str">
            <v>Oi Total Fixo + Pós Conectado Mais + Banda Larga0.6051Template de desconto FLAT bundle - Velox XDSL - Varejo</v>
          </cell>
          <cell r="B444" t="str">
            <v>Plano Oi Completo Mais</v>
          </cell>
          <cell r="C444" t="str">
            <v>Template de desconto FLAT bundle - Velox XDSL - Varejo</v>
          </cell>
          <cell r="D444">
            <v>0.60509999999999997</v>
          </cell>
          <cell r="E444" t="str">
            <v>MKT-1-9827209257</v>
          </cell>
          <cell r="F444" t="str">
            <v>0T3T_REJ17_PCS-4P9pi_FLAT_BL_60.51%</v>
          </cell>
          <cell r="G444">
            <v>60.51</v>
          </cell>
        </row>
        <row r="445">
          <cell r="A445" t="str">
            <v>Oi Total Fixo + Pós 50 + Banda Larga0.6446Template de desconto FLAT bundle - Velox XDSL - Varejo</v>
          </cell>
          <cell r="B445" t="str">
            <v>Plano Oi Completo XSmall</v>
          </cell>
          <cell r="C445" t="str">
            <v>Template de desconto FLAT bundle - Velox XDSL - Varejo</v>
          </cell>
          <cell r="D445">
            <v>0.64459999999999995</v>
          </cell>
          <cell r="E445" t="str">
            <v>MKT-1-9827303890</v>
          </cell>
          <cell r="F445" t="str">
            <v>0T3T_REJ17_PCS-4P2pi_FLAT_BL_64.46%</v>
          </cell>
          <cell r="G445">
            <v>64.459999999999994</v>
          </cell>
        </row>
        <row r="446">
          <cell r="A446" t="str">
            <v>Oi Total Fixo + Pós Conectado 500 + Banda Larga0.6446Template de desconto FLAT bundle - Velox XDSL - Varejo</v>
          </cell>
          <cell r="B446" t="str">
            <v>Plano Oi Completo 500</v>
          </cell>
          <cell r="C446" t="str">
            <v>Template de desconto FLAT bundle - Velox XDSL - Varejo</v>
          </cell>
          <cell r="D446">
            <v>0.64459999999999995</v>
          </cell>
          <cell r="E446" t="str">
            <v>MKT-1-9827313213</v>
          </cell>
          <cell r="F446" t="str">
            <v>0T3T_REJ17_PCS-4P8pi_FLAT_BL_64.46%</v>
          </cell>
          <cell r="G446">
            <v>64.459999999999994</v>
          </cell>
        </row>
        <row r="447">
          <cell r="A447" t="str">
            <v>Oi Total Fixo + Pós 100 + Banda Larga0.6446Template de desconto FLAT bundle - Velox XDSL - Varejo</v>
          </cell>
          <cell r="B447" t="str">
            <v>Plano Oi Completo Small</v>
          </cell>
          <cell r="C447" t="str">
            <v>Template de desconto FLAT bundle - Velox XDSL - Varejo</v>
          </cell>
          <cell r="D447">
            <v>0.64459999999999995</v>
          </cell>
          <cell r="E447" t="str">
            <v>MKT-1-9827313566</v>
          </cell>
          <cell r="F447" t="str">
            <v>0T3T_REJ17_PCS-4P3pi_FLAT_BL_64.46%</v>
          </cell>
          <cell r="G447">
            <v>64.459999999999994</v>
          </cell>
        </row>
        <row r="448">
          <cell r="A448" t="str">
            <v>Oi Total Fixo + Pós Conectado 1.000 + Banda Larga0.6446Template de desconto FLAT bundle - Velox XDSL - Varejo</v>
          </cell>
          <cell r="B448" t="str">
            <v>Plano Oi Completo 1.000</v>
          </cell>
          <cell r="C448" t="str">
            <v>Template de desconto FLAT bundle - Velox XDSL - Varejo</v>
          </cell>
          <cell r="D448">
            <v>0.64459999999999995</v>
          </cell>
          <cell r="E448" t="str">
            <v>MKT-1-9827313849</v>
          </cell>
          <cell r="F448" t="str">
            <v>0T3T_REJ17_PCS-4P10pi_FLAT_BL_64.46%</v>
          </cell>
          <cell r="G448">
            <v>64.459999999999994</v>
          </cell>
        </row>
        <row r="449">
          <cell r="A449" t="str">
            <v>Oi Total Fixo + Pós Conectado Mais + Banda Larga0.6446Template de desconto FLAT bundle - Velox XDSL - Varejo</v>
          </cell>
          <cell r="B449" t="str">
            <v>Plano Oi Completo Mais</v>
          </cell>
          <cell r="C449" t="str">
            <v>Template de desconto FLAT bundle - Velox XDSL - Varejo</v>
          </cell>
          <cell r="D449">
            <v>0.64459999999999995</v>
          </cell>
          <cell r="E449" t="str">
            <v>MKT-1-9827320152</v>
          </cell>
          <cell r="F449" t="str">
            <v>0T3T_REJ17_PCS-4P9pi_FLAT_BL_64.46%</v>
          </cell>
          <cell r="G449">
            <v>64.459999999999994</v>
          </cell>
        </row>
        <row r="450">
          <cell r="A450" t="str">
            <v>Oi Total Fixo + Pós 50 + Banda Larga0.7156Template de desconto FLAT bundle - Velox XDSL - Varejo</v>
          </cell>
          <cell r="B450" t="str">
            <v>Plano Oi Completo XSmall</v>
          </cell>
          <cell r="C450" t="str">
            <v>Template de desconto FLAT bundle - Velox XDSL - Varejo</v>
          </cell>
          <cell r="D450">
            <v>0.71560000000000001</v>
          </cell>
          <cell r="E450" t="str">
            <v>MKT-1-9827320445</v>
          </cell>
          <cell r="F450" t="str">
            <v>0T3T_REJ17_PCS-4P2pi_FLAT_BL_71.56%</v>
          </cell>
          <cell r="G450">
            <v>71.56</v>
          </cell>
        </row>
        <row r="451">
          <cell r="A451" t="str">
            <v>Oi Total Fixo + Pós Conectado 500 + Banda Larga0.7156Template de desconto FLAT bundle - Velox XDSL - Varejo</v>
          </cell>
          <cell r="B451" t="str">
            <v>Plano Oi Completo 500</v>
          </cell>
          <cell r="C451" t="str">
            <v>Template de desconto FLAT bundle - Velox XDSL - Varejo</v>
          </cell>
          <cell r="D451">
            <v>0.71560000000000001</v>
          </cell>
          <cell r="E451" t="str">
            <v>MKT-1-9827320838</v>
          </cell>
          <cell r="F451" t="str">
            <v>0T3T_REJ17_PCS-4P8pi_FLAT_BL_71.56%</v>
          </cell>
          <cell r="G451">
            <v>71.56</v>
          </cell>
        </row>
        <row r="452">
          <cell r="A452" t="str">
            <v>Oi Total Fixo + Pós 100 + Banda Larga0.7156Template de desconto FLAT bundle - Velox XDSL - Varejo</v>
          </cell>
          <cell r="B452" t="str">
            <v>Plano Oi Completo Small</v>
          </cell>
          <cell r="C452" t="str">
            <v>Template de desconto FLAT bundle - Velox XDSL - Varejo</v>
          </cell>
          <cell r="D452">
            <v>0.71560000000000001</v>
          </cell>
          <cell r="E452" t="str">
            <v>MKT-1-9827328111</v>
          </cell>
          <cell r="F452" t="str">
            <v>0T3T_REJ17_PCS-4P3pi_FLAT_BL_71.56%</v>
          </cell>
          <cell r="G452">
            <v>71.56</v>
          </cell>
        </row>
        <row r="453">
          <cell r="A453" t="str">
            <v>Oi Total Fixo + Pós Conectado 1.000 + Banda Larga0.7156Template de desconto FLAT bundle - Velox XDSL - Varejo</v>
          </cell>
          <cell r="B453" t="str">
            <v>Plano Oi Completo 1.000</v>
          </cell>
          <cell r="C453" t="str">
            <v>Template de desconto FLAT bundle - Velox XDSL - Varejo</v>
          </cell>
          <cell r="D453">
            <v>0.71560000000000001</v>
          </cell>
          <cell r="E453" t="str">
            <v>MKT-1-9827328334</v>
          </cell>
          <cell r="F453" t="str">
            <v>0T3T_REJ17_PCS-4P10pi_FLAT_BL_71.56%</v>
          </cell>
          <cell r="G453">
            <v>71.56</v>
          </cell>
        </row>
        <row r="454">
          <cell r="A454" t="str">
            <v>Oi Total Fixo + Pós Conectado Mais + Banda Larga0.7156Template de desconto FLAT bundle - Velox XDSL - Varejo</v>
          </cell>
          <cell r="B454" t="str">
            <v>Plano Oi Completo Mais</v>
          </cell>
          <cell r="C454" t="str">
            <v>Template de desconto FLAT bundle - Velox XDSL - Varejo</v>
          </cell>
          <cell r="D454">
            <v>0.71560000000000001</v>
          </cell>
          <cell r="E454" t="str">
            <v>MKT-1-9827328527</v>
          </cell>
          <cell r="F454" t="str">
            <v>0T3T_REJ17_PCS-4P9pi_FLAT_BL_71.56%</v>
          </cell>
          <cell r="G454">
            <v>71.56</v>
          </cell>
        </row>
        <row r="455">
          <cell r="A455" t="str">
            <v>Oi Total Fixo + Pós 50 + Banda Larga0.7867Template de desconto FLAT bundle - Velox XDSL - Varejo</v>
          </cell>
          <cell r="B455" t="str">
            <v>Plano Oi Completo XSmall</v>
          </cell>
          <cell r="C455" t="str">
            <v>Template de desconto FLAT bundle - Velox XDSL - Varejo</v>
          </cell>
          <cell r="D455">
            <v>0.78670000000000007</v>
          </cell>
          <cell r="E455" t="str">
            <v>MKT-1-9827328680</v>
          </cell>
          <cell r="F455" t="str">
            <v>0T3T_REJ17_PCS-4P2pi_FLAT_BL_78.67%</v>
          </cell>
          <cell r="G455">
            <v>78.67</v>
          </cell>
        </row>
        <row r="456">
          <cell r="A456" t="str">
            <v>Oi Total Fixo + Pós Conectado 500 + Banda Larga0.7867Template de desconto FLAT bundle - Velox XDSL - Varejo</v>
          </cell>
          <cell r="B456" t="str">
            <v>Plano Oi Completo 500</v>
          </cell>
          <cell r="C456" t="str">
            <v>Template de desconto FLAT bundle - Velox XDSL - Varejo</v>
          </cell>
          <cell r="D456">
            <v>0.78670000000000007</v>
          </cell>
          <cell r="E456" t="str">
            <v>MKT-1-9827328943</v>
          </cell>
          <cell r="F456" t="str">
            <v>0T3T_REJ17_PCS-4P8pi_FLAT_BL_78.67%</v>
          </cell>
          <cell r="G456">
            <v>78.67</v>
          </cell>
        </row>
        <row r="457">
          <cell r="A457" t="str">
            <v>Oi Total Fixo + Pós 100 + Banda Larga0.7867Template de desconto FLAT bundle - Velox XDSL - Varejo</v>
          </cell>
          <cell r="B457" t="str">
            <v>Plano Oi Completo Small</v>
          </cell>
          <cell r="C457" t="str">
            <v>Template de desconto FLAT bundle - Velox XDSL - Varejo</v>
          </cell>
          <cell r="D457">
            <v>0.78670000000000007</v>
          </cell>
          <cell r="E457" t="str">
            <v>MKT-1-9827338146</v>
          </cell>
          <cell r="F457" t="str">
            <v>0T3T_REJ17_PCS-4P3pi_FLAT_BL_78.67%</v>
          </cell>
          <cell r="G457">
            <v>78.67</v>
          </cell>
        </row>
        <row r="458">
          <cell r="A458" t="str">
            <v>Oi Total Fixo + Pós Conectado 1.000 + Banda Larga0.7867Template de desconto FLAT bundle - Velox XDSL - Varejo</v>
          </cell>
          <cell r="B458" t="str">
            <v>Plano Oi Completo 1.000</v>
          </cell>
          <cell r="C458" t="str">
            <v>Template de desconto FLAT bundle - Velox XDSL - Varejo</v>
          </cell>
          <cell r="D458">
            <v>0.78670000000000007</v>
          </cell>
          <cell r="E458" t="str">
            <v>MKT-1-9827338809</v>
          </cell>
          <cell r="F458" t="str">
            <v>0T3T_REJ17_PCS-4P10pi_FLAT_BL_78.67%</v>
          </cell>
          <cell r="G458">
            <v>78.67</v>
          </cell>
        </row>
        <row r="459">
          <cell r="A459" t="str">
            <v>Oi Total Fixo + Pós Conectado Mais + Banda Larga0.7867Template de desconto FLAT bundle - Velox XDSL - Varejo</v>
          </cell>
          <cell r="B459" t="str">
            <v>Plano Oi Completo Mais</v>
          </cell>
          <cell r="C459" t="str">
            <v>Template de desconto FLAT bundle - Velox XDSL - Varejo</v>
          </cell>
          <cell r="D459">
            <v>0.78670000000000007</v>
          </cell>
          <cell r="E459" t="str">
            <v>MKT-1-9827339012</v>
          </cell>
          <cell r="F459" t="str">
            <v>0T3T_REJ17_PCS-4P9pi_FLAT_BL_78.67%</v>
          </cell>
          <cell r="G459">
            <v>78.67</v>
          </cell>
        </row>
        <row r="460">
          <cell r="A460" t="str">
            <v>Oi Total Fixo + Pós 50 + Banda Larga0.7511Template de desconto FLAT bundle - Velox XDSL - Varejo</v>
          </cell>
          <cell r="B460" t="str">
            <v>Plano Oi Completo XSmall</v>
          </cell>
          <cell r="C460" t="str">
            <v>Template de desconto FLAT bundle - Velox XDSL - Varejo</v>
          </cell>
          <cell r="D460">
            <v>0.75109999999999999</v>
          </cell>
          <cell r="E460" t="str">
            <v>MKT-1-9827357215</v>
          </cell>
          <cell r="F460" t="str">
            <v>0T3T_REJ17_PCS-4P2pi_FLAT_BL_75.11%</v>
          </cell>
          <cell r="G460">
            <v>75.11</v>
          </cell>
        </row>
        <row r="461">
          <cell r="A461" t="str">
            <v>Oi Total Fixo + Pós Conectado 500 + Banda Larga0.7511Template de desconto FLAT bundle - Velox XDSL - Varejo</v>
          </cell>
          <cell r="B461" t="str">
            <v>Plano Oi Completo 500</v>
          </cell>
          <cell r="C461" t="str">
            <v>Template de desconto FLAT bundle - Velox XDSL - Varejo</v>
          </cell>
          <cell r="D461">
            <v>0.75109999999999999</v>
          </cell>
          <cell r="E461" t="str">
            <v>MKT-1-9827357438</v>
          </cell>
          <cell r="F461" t="str">
            <v>0T3T_REJ17_PCS-4P8pi_FLAT_BL_75.11%</v>
          </cell>
          <cell r="G461">
            <v>75.11</v>
          </cell>
        </row>
        <row r="462">
          <cell r="A462" t="str">
            <v>Oi Total Fixo + Pós 100 + Banda Larga0.7511Template de desconto FLAT bundle - Velox XDSL - Varejo</v>
          </cell>
          <cell r="B462" t="str">
            <v>Plano Oi Completo Small</v>
          </cell>
          <cell r="C462" t="str">
            <v>Template de desconto FLAT bundle - Velox XDSL - Varejo</v>
          </cell>
          <cell r="D462">
            <v>0.75109999999999999</v>
          </cell>
          <cell r="E462" t="str">
            <v>MKT-1-9827357631</v>
          </cell>
          <cell r="F462" t="str">
            <v>0T3T_REJ17_PCS-4P3pi_FLAT_BL_75.11%</v>
          </cell>
          <cell r="G462">
            <v>75.11</v>
          </cell>
        </row>
        <row r="463">
          <cell r="A463" t="str">
            <v>Oi Total Fixo + Pós Conectado 1.000 + Banda Larga0.7511Template de desconto FLAT bundle - Velox XDSL - Varejo</v>
          </cell>
          <cell r="B463" t="str">
            <v>Plano Oi Completo 1.000</v>
          </cell>
          <cell r="C463" t="str">
            <v>Template de desconto FLAT bundle - Velox XDSL - Varejo</v>
          </cell>
          <cell r="D463">
            <v>0.75109999999999999</v>
          </cell>
          <cell r="E463" t="str">
            <v>MKT-1-9827357744</v>
          </cell>
          <cell r="F463" t="str">
            <v>0T3T_REJ17_PCS-4P10pi_FLAT_BL_75.11%</v>
          </cell>
          <cell r="G463">
            <v>75.11</v>
          </cell>
        </row>
        <row r="464">
          <cell r="A464" t="str">
            <v>Oi Total Fixo + Pós Conectado Mais + Banda Larga0.7511Template de desconto FLAT bundle - Velox XDSL - Varejo</v>
          </cell>
          <cell r="B464" t="str">
            <v>Plano Oi Completo Mais</v>
          </cell>
          <cell r="C464" t="str">
            <v>Template de desconto FLAT bundle - Velox XDSL - Varejo</v>
          </cell>
          <cell r="D464">
            <v>0.75109999999999999</v>
          </cell>
          <cell r="E464" t="str">
            <v>MKT-1-9827358067</v>
          </cell>
          <cell r="F464" t="str">
            <v>0T3T_REJ17_PCS-4P9pi_FLAT_BL_75.11%</v>
          </cell>
          <cell r="G464">
            <v>75.11</v>
          </cell>
        </row>
        <row r="465">
          <cell r="A465" t="str">
            <v>Oi Total Fixo + Pós 50 + Banda Larga0.1757Template de desconto FLAT bundle - Velox XDSL - Varejo</v>
          </cell>
          <cell r="B465" t="str">
            <v>Plano Oi Completo XSmall</v>
          </cell>
          <cell r="C465" t="str">
            <v>Template de desconto FLAT bundle - Velox XDSL - Varejo</v>
          </cell>
          <cell r="D465">
            <v>0.1757</v>
          </cell>
          <cell r="E465" t="str">
            <v>MKT-1-9827381810</v>
          </cell>
          <cell r="F465" t="str">
            <v>0T3T_REJ17_PCS-4P2pi_FLAT_BL_17.57%</v>
          </cell>
          <cell r="G465">
            <v>17.57</v>
          </cell>
        </row>
        <row r="466">
          <cell r="A466" t="str">
            <v>Oi Total Fixo + Pós Conectado 500 + Banda Larga0.1757Template de desconto FLAT bundle - Velox XDSL - Varejo</v>
          </cell>
          <cell r="B466" t="str">
            <v>Plano Oi Completo 500</v>
          </cell>
          <cell r="C466" t="str">
            <v>Template de desconto FLAT bundle - Velox XDSL - Varejo</v>
          </cell>
          <cell r="D466">
            <v>0.1757</v>
          </cell>
          <cell r="E466" t="str">
            <v>MKT-1-9827382003</v>
          </cell>
          <cell r="F466" t="str">
            <v>0T3T_REJ17_PCS-4P8pi_FLAT_BL_17.57%</v>
          </cell>
          <cell r="G466">
            <v>17.57</v>
          </cell>
        </row>
        <row r="467">
          <cell r="A467" t="str">
            <v>Oi Total Fixo + Pós 100 + Banda Larga0.1757Template de desconto FLAT bundle - Velox XDSL - Varejo</v>
          </cell>
          <cell r="B467" t="str">
            <v>Plano Oi Completo Small</v>
          </cell>
          <cell r="C467" t="str">
            <v>Template de desconto FLAT bundle - Velox XDSL - Varejo</v>
          </cell>
          <cell r="D467">
            <v>0.1757</v>
          </cell>
          <cell r="E467" t="str">
            <v>MKT-1-9827422216</v>
          </cell>
          <cell r="F467" t="str">
            <v>0T3T_REJ17_PCS-4P3pi_FLAT_BL_17.57%</v>
          </cell>
          <cell r="G467">
            <v>17.57</v>
          </cell>
        </row>
        <row r="468">
          <cell r="A468" t="str">
            <v>Oi Total Fixo + Pós Conectado 1.000 + Banda Larga0.1757Template de desconto FLAT bundle - Velox XDSL - Varejo</v>
          </cell>
          <cell r="B468" t="str">
            <v>Plano Oi Completo 1.000</v>
          </cell>
          <cell r="C468" t="str">
            <v>Template de desconto FLAT bundle - Velox XDSL - Varejo</v>
          </cell>
          <cell r="D468">
            <v>0.1757</v>
          </cell>
          <cell r="E468" t="str">
            <v>MKT-1-9827422419</v>
          </cell>
          <cell r="F468" t="str">
            <v>0T3T_REJ17_PCS-4P10pi_FLAT_BL_17.57%</v>
          </cell>
          <cell r="G468">
            <v>17.57</v>
          </cell>
        </row>
        <row r="469">
          <cell r="A469" t="str">
            <v>Oi Total Fixo + Pós Conectado Mais + Banda Larga0.1757Template de desconto FLAT bundle - Velox XDSL - Varejo</v>
          </cell>
          <cell r="B469" t="str">
            <v>Plano Oi Completo Mais</v>
          </cell>
          <cell r="C469" t="str">
            <v>Template de desconto FLAT bundle - Velox XDSL - Varejo</v>
          </cell>
          <cell r="D469">
            <v>0.1757</v>
          </cell>
          <cell r="E469" t="str">
            <v>MKT-1-9827422702</v>
          </cell>
          <cell r="F469" t="str">
            <v>0T3T_REJ17_PCS-4P9pi_FLAT_BL_17.57%</v>
          </cell>
          <cell r="G469">
            <v>17.57</v>
          </cell>
        </row>
        <row r="470">
          <cell r="A470" t="str">
            <v>Oi Total Fixo + Pós 50 + Banda Larga0.1869Template de desconto FLAT bundle - Velox XDSL - Varejo</v>
          </cell>
          <cell r="B470" t="str">
            <v>Plano Oi Completo XSmall</v>
          </cell>
          <cell r="C470" t="str">
            <v>Template de desconto FLAT bundle - Velox XDSL - Varejo</v>
          </cell>
          <cell r="D470">
            <v>0.18690000000000001</v>
          </cell>
          <cell r="E470" t="str">
            <v>MKT-1-9827437205</v>
          </cell>
          <cell r="F470" t="str">
            <v>0T3T_REJ17_PCS-4P2pi_FLAT_BL_18.69%</v>
          </cell>
          <cell r="G470">
            <v>18.690000000000001</v>
          </cell>
        </row>
        <row r="471">
          <cell r="A471" t="str">
            <v>Oi Total Fixo + Pós Conectado 500 + Banda Larga0.1869Template de desconto FLAT bundle - Velox XDSL - Varejo</v>
          </cell>
          <cell r="B471" t="str">
            <v>Plano Oi Completo 500</v>
          </cell>
          <cell r="C471" t="str">
            <v>Template de desconto FLAT bundle - Velox XDSL - Varejo</v>
          </cell>
          <cell r="D471">
            <v>0.18690000000000001</v>
          </cell>
          <cell r="E471" t="str">
            <v>MKT-1-9827437768</v>
          </cell>
          <cell r="F471" t="str">
            <v>0T3T_REJ17_PCS-4P8pi_FLAT_BL_18.69%</v>
          </cell>
          <cell r="G471">
            <v>18.690000000000001</v>
          </cell>
        </row>
        <row r="472">
          <cell r="A472" t="str">
            <v>Oi Total Fixo + Pós 100 + Banda Larga0.1869Template de desconto FLAT bundle - Velox XDSL - Varejo</v>
          </cell>
          <cell r="B472" t="str">
            <v>Plano Oi Completo Small</v>
          </cell>
          <cell r="C472" t="str">
            <v>Template de desconto FLAT bundle - Velox XDSL - Varejo</v>
          </cell>
          <cell r="D472">
            <v>0.18690000000000001</v>
          </cell>
          <cell r="E472" t="str">
            <v>MKT-1-9827444791</v>
          </cell>
          <cell r="F472" t="str">
            <v>0T3T_REJ17_PCS-4P3pi_FLAT_BL_18.69%</v>
          </cell>
          <cell r="G472">
            <v>18.690000000000001</v>
          </cell>
        </row>
        <row r="473">
          <cell r="A473" t="str">
            <v>Oi Total Fixo + Pós Conectado 1.000 + Banda Larga0.1869Template de desconto FLAT bundle - Velox XDSL - Varejo</v>
          </cell>
          <cell r="B473" t="str">
            <v>Plano Oi Completo 1.000</v>
          </cell>
          <cell r="C473" t="str">
            <v>Template de desconto FLAT bundle - Velox XDSL - Varejo</v>
          </cell>
          <cell r="D473">
            <v>0.18690000000000001</v>
          </cell>
          <cell r="E473" t="str">
            <v>MKT-1-9827445084</v>
          </cell>
          <cell r="F473" t="str">
            <v>0T3T_REJ17_PCS-4P10pi_FLAT_BL_18.69%</v>
          </cell>
          <cell r="G473">
            <v>18.690000000000001</v>
          </cell>
        </row>
        <row r="474">
          <cell r="A474" t="str">
            <v>Oi Total Fixo + Pós Conectado Mais + Banda Larga0.1869Template de desconto FLAT bundle - Velox XDSL - Varejo</v>
          </cell>
          <cell r="B474" t="str">
            <v>Plano Oi Completo Mais</v>
          </cell>
          <cell r="C474" t="str">
            <v>Template de desconto FLAT bundle - Velox XDSL - Varejo</v>
          </cell>
          <cell r="D474">
            <v>0.18690000000000001</v>
          </cell>
          <cell r="E474" t="str">
            <v>MKT-1-9827452427</v>
          </cell>
          <cell r="F474" t="str">
            <v>0T3T_REJ17_PCS-4P9pi_FLAT_BL_18.69%</v>
          </cell>
          <cell r="G474">
            <v>18.690000000000001</v>
          </cell>
        </row>
        <row r="475">
          <cell r="A475" t="str">
            <v>Oi Total Fixo + Pós 50 + Banda Larga0.2441Template de desconto FLAT bundle - Velox XDSL - Varejo</v>
          </cell>
          <cell r="B475" t="str">
            <v>Plano Oi Completo XSmall</v>
          </cell>
          <cell r="C475" t="str">
            <v>Template de desconto FLAT bundle - Velox XDSL - Varejo</v>
          </cell>
          <cell r="D475">
            <v>0.24410000000000001</v>
          </cell>
          <cell r="E475" t="str">
            <v>MKT-1-9827452740</v>
          </cell>
          <cell r="F475" t="str">
            <v>0T3T_REJ17_PCS-4P2pi_FLAT_BL_24.41%</v>
          </cell>
          <cell r="G475">
            <v>24.41</v>
          </cell>
        </row>
        <row r="476">
          <cell r="A476" t="str">
            <v>Oi Total Fixo + Pós Conectado 500 + Banda Larga0.2441Template de desconto FLAT bundle - Velox XDSL - Varejo</v>
          </cell>
          <cell r="B476" t="str">
            <v>Plano Oi Completo 500</v>
          </cell>
          <cell r="C476" t="str">
            <v>Template de desconto FLAT bundle - Velox XDSL - Varejo</v>
          </cell>
          <cell r="D476">
            <v>0.24410000000000001</v>
          </cell>
          <cell r="E476" t="str">
            <v>MKT-1-9827453023</v>
          </cell>
          <cell r="F476" t="str">
            <v>0T3T_REJ17_PCS-4P8pi_FLAT_BL_24.41%</v>
          </cell>
          <cell r="G476">
            <v>24.41</v>
          </cell>
        </row>
        <row r="477">
          <cell r="A477" t="str">
            <v>Oi Total Fixo + Pós 100 + Banda Larga0.2441Template de desconto FLAT bundle - Velox XDSL - Varejo</v>
          </cell>
          <cell r="B477" t="str">
            <v>Plano Oi Completo Small</v>
          </cell>
          <cell r="C477" t="str">
            <v>Template de desconto FLAT bundle - Velox XDSL - Varejo</v>
          </cell>
          <cell r="D477">
            <v>0.24410000000000001</v>
          </cell>
          <cell r="E477" t="str">
            <v>MKT-1-9827468456</v>
          </cell>
          <cell r="F477" t="str">
            <v>0T3T_REJ17_PCS-4P3pi_FLAT_BL_24.41%</v>
          </cell>
          <cell r="G477">
            <v>24.41</v>
          </cell>
        </row>
        <row r="478">
          <cell r="A478" t="str">
            <v>Oi Total Fixo + Pós Conectado 1.000 + Banda Larga0.2441Template de desconto FLAT bundle - Velox XDSL - Varejo</v>
          </cell>
          <cell r="B478" t="str">
            <v>Plano Oi Completo 1.000</v>
          </cell>
          <cell r="C478" t="str">
            <v>Template de desconto FLAT bundle - Velox XDSL - Varejo</v>
          </cell>
          <cell r="D478">
            <v>0.24410000000000001</v>
          </cell>
          <cell r="E478" t="str">
            <v>MKT-1-9827472909</v>
          </cell>
          <cell r="F478" t="str">
            <v>0T3T_REJ17_PCS-4P10pi_FLAT_BL_24.41%</v>
          </cell>
          <cell r="G478">
            <v>24.41</v>
          </cell>
        </row>
        <row r="479">
          <cell r="A479" t="str">
            <v>Oi Total Fixo + Pós Conectado Mais + Banda Larga0.2441Template de desconto FLAT bundle - Velox XDSL - Varejo</v>
          </cell>
          <cell r="B479" t="str">
            <v>Plano Oi Completo Mais</v>
          </cell>
          <cell r="C479" t="str">
            <v>Template de desconto FLAT bundle - Velox XDSL - Varejo</v>
          </cell>
          <cell r="D479">
            <v>0.24410000000000001</v>
          </cell>
          <cell r="E479" t="str">
            <v>MKT-1-9827425231</v>
          </cell>
          <cell r="F479" t="str">
            <v>0T3T_REJ17_PCS-4P9pi_FLAT_BL_24.41%</v>
          </cell>
          <cell r="G479">
            <v>24.41</v>
          </cell>
        </row>
        <row r="480">
          <cell r="A480" t="str">
            <v>Oi Total Fixo + Pós 50 + Banda Larga0.3281Template de desconto FLAT bundle - Velox XDSL - Varejo</v>
          </cell>
          <cell r="B480" t="str">
            <v>Plano Oi Completo XSmall</v>
          </cell>
          <cell r="C480" t="str">
            <v>Template de desconto FLAT bundle - Velox XDSL - Varejo</v>
          </cell>
          <cell r="D480">
            <v>0.3281</v>
          </cell>
          <cell r="E480" t="str">
            <v>MKT-1-9827425324</v>
          </cell>
          <cell r="F480" t="str">
            <v>0T3T_REJ17_PCS-4P2pi_FLAT_BL_32.81%</v>
          </cell>
          <cell r="G480">
            <v>32.81</v>
          </cell>
        </row>
        <row r="481">
          <cell r="A481" t="str">
            <v>Oi Total Fixo + Pós Conectado 500 + Banda Larga0.3281Template de desconto FLAT bundle - Velox XDSL - Varejo</v>
          </cell>
          <cell r="B481" t="str">
            <v>Plano Oi Completo 500</v>
          </cell>
          <cell r="C481" t="str">
            <v>Template de desconto FLAT bundle - Velox XDSL - Varejo</v>
          </cell>
          <cell r="D481">
            <v>0.3281</v>
          </cell>
          <cell r="E481" t="str">
            <v>MKT-1-9827425417</v>
          </cell>
          <cell r="F481" t="str">
            <v>0T3T_REJ17_PCS-4P8pi_FLAT_BL_32.81%</v>
          </cell>
          <cell r="G481">
            <v>32.81</v>
          </cell>
        </row>
        <row r="482">
          <cell r="A482" t="str">
            <v>Oi Total Fixo + Pós 100 + Banda Larga0.3281Template de desconto FLAT bundle - Velox XDSL - Varejo</v>
          </cell>
          <cell r="B482" t="str">
            <v>Plano Oi Completo Small</v>
          </cell>
          <cell r="C482" t="str">
            <v>Template de desconto FLAT bundle - Velox XDSL - Varejo</v>
          </cell>
          <cell r="D482">
            <v>0.3281</v>
          </cell>
          <cell r="E482" t="str">
            <v>MKT-1-9827425510</v>
          </cell>
          <cell r="F482" t="str">
            <v>0T3T_REJ17_PCS-4P3pi_FLAT_BL_32.81%</v>
          </cell>
          <cell r="G482">
            <v>32.81</v>
          </cell>
        </row>
        <row r="483">
          <cell r="A483" t="str">
            <v>Oi Total Fixo + Pós Conectado 1.000 + Banda Larga0.3281Template de desconto FLAT bundle - Velox XDSL - Varejo</v>
          </cell>
          <cell r="B483" t="str">
            <v>Plano Oi Completo 1.000</v>
          </cell>
          <cell r="C483" t="str">
            <v>Template de desconto FLAT bundle - Velox XDSL - Varejo</v>
          </cell>
          <cell r="D483">
            <v>0.3281</v>
          </cell>
          <cell r="E483" t="str">
            <v>MKT-1-9827425603</v>
          </cell>
          <cell r="F483" t="str">
            <v>0T3T_REJ17_PCS-4P10pi_FLAT_BL_32.81%</v>
          </cell>
          <cell r="G483">
            <v>32.81</v>
          </cell>
        </row>
        <row r="484">
          <cell r="A484" t="str">
            <v>Oi Total Fixo + Pós Conectado Mais + Banda Larga0.3281Template de desconto FLAT bundle - Velox XDSL - Varejo</v>
          </cell>
          <cell r="B484" t="str">
            <v>Plano Oi Completo Mais</v>
          </cell>
          <cell r="C484" t="str">
            <v>Template de desconto FLAT bundle - Velox XDSL - Varejo</v>
          </cell>
          <cell r="D484">
            <v>0.3281</v>
          </cell>
          <cell r="E484" t="str">
            <v>MKT-1-9827425696</v>
          </cell>
          <cell r="F484" t="str">
            <v>0T3T_REJ17_PCS-4P9pi_FLAT_BL_32.81%</v>
          </cell>
          <cell r="G484">
            <v>32.81</v>
          </cell>
        </row>
        <row r="485">
          <cell r="A485" t="str">
            <v>Oi Total Fixo + Pós 100 + Banda Larga0.3953Template de desconto FLAT bundle - Velox XDSL - Varejo</v>
          </cell>
          <cell r="B485" t="str">
            <v>Plano Oi Completo Small</v>
          </cell>
          <cell r="C485" t="str">
            <v>Template de desconto FLAT bundle - Velox XDSL - Varejo</v>
          </cell>
          <cell r="D485">
            <v>0.39529999999999998</v>
          </cell>
          <cell r="E485" t="str">
            <v>MKT-1-9827425789</v>
          </cell>
          <cell r="F485" t="str">
            <v>0T3T_REJ17_PCS-4P3pi_FLAT_BL_39.53%</v>
          </cell>
          <cell r="G485">
            <v>39.53</v>
          </cell>
        </row>
        <row r="486">
          <cell r="A486" t="str">
            <v>Oi Total Fixo + Pós Conectado 1.000 + Banda Larga0.3953Template de desconto FLAT bundle - Velox XDSL - Varejo</v>
          </cell>
          <cell r="B486" t="str">
            <v>Plano Oi Completo 1.000</v>
          </cell>
          <cell r="C486" t="str">
            <v>Template de desconto FLAT bundle - Velox XDSL - Varejo</v>
          </cell>
          <cell r="D486">
            <v>0.39529999999999998</v>
          </cell>
          <cell r="E486" t="str">
            <v>MKT-1-9827425882</v>
          </cell>
          <cell r="F486" t="str">
            <v>0T3T_REJ17_PCS-4P10pi_FLAT_BL_39.53%</v>
          </cell>
          <cell r="G486">
            <v>39.53</v>
          </cell>
        </row>
        <row r="487">
          <cell r="A487" t="str">
            <v>Oi Total Fixo + Pós Conectado Mais + Banda Larga0.3953Template de desconto FLAT bundle - Velox XDSL - Varejo</v>
          </cell>
          <cell r="B487" t="str">
            <v>Plano Oi Completo Mais</v>
          </cell>
          <cell r="C487" t="str">
            <v>Template de desconto FLAT bundle - Velox XDSL - Varejo</v>
          </cell>
          <cell r="D487">
            <v>0.39529999999999998</v>
          </cell>
          <cell r="E487" t="str">
            <v>MKT-1-9827425975</v>
          </cell>
          <cell r="F487" t="str">
            <v>0T3T_REJ17_PCS-4P9pi_FLAT_BL_39.53%</v>
          </cell>
          <cell r="G487">
            <v>39.53</v>
          </cell>
        </row>
        <row r="488">
          <cell r="A488" t="str">
            <v>Oi Total Fixo + Pós 100 + Banda Larga0.5494Template de desconto FLAT bundle - Velox XDSL - Varejo</v>
          </cell>
          <cell r="B488" t="str">
            <v>Plano Oi Completo Small</v>
          </cell>
          <cell r="C488" t="str">
            <v>Template de desconto FLAT bundle - Velox XDSL - Varejo</v>
          </cell>
          <cell r="D488">
            <v>0.5494</v>
          </cell>
          <cell r="E488" t="str">
            <v>MKT-1-9827426068</v>
          </cell>
          <cell r="F488" t="str">
            <v>0T3T_REJ17_PCS-4P3pi_FLAT_BL_54.94%</v>
          </cell>
          <cell r="G488">
            <v>54.94</v>
          </cell>
        </row>
        <row r="489">
          <cell r="A489" t="str">
            <v>Oi Total Fixo + Pós Conectado 1.000 + Banda Larga0.5494Template de desconto FLAT bundle - Velox XDSL - Varejo</v>
          </cell>
          <cell r="B489" t="str">
            <v>Plano Oi Completo 1.000</v>
          </cell>
          <cell r="C489" t="str">
            <v>Template de desconto FLAT bundle - Velox XDSL - Varejo</v>
          </cell>
          <cell r="D489">
            <v>0.5494</v>
          </cell>
          <cell r="E489" t="str">
            <v>MKT-1-9828147161</v>
          </cell>
          <cell r="F489" t="str">
            <v>0T3T_REJ17_PCS-4P10pi_FLAT_BL_54.94%</v>
          </cell>
          <cell r="G489">
            <v>54.94</v>
          </cell>
        </row>
        <row r="490">
          <cell r="A490" t="str">
            <v>Oi Total Fixo + Pós Conectado Mais + Banda Larga0.5494Template de desconto FLAT bundle - Velox XDSL - Varejo</v>
          </cell>
          <cell r="B490" t="str">
            <v>Plano Oi Completo Mais</v>
          </cell>
          <cell r="C490" t="str">
            <v>Template de desconto FLAT bundle - Velox XDSL - Varejo</v>
          </cell>
          <cell r="D490">
            <v>0.5494</v>
          </cell>
          <cell r="E490" t="str">
            <v>MKT-1-9828147254</v>
          </cell>
          <cell r="F490" t="str">
            <v>0T3T_REJ17_PCS-4P9pi_FLAT_BL_54.94%</v>
          </cell>
          <cell r="G490">
            <v>54.94</v>
          </cell>
        </row>
        <row r="491">
          <cell r="A491" t="str">
            <v>Oi Total Fixo + Pós 100 + Banda Larga0.6621Template de desconto FLAT bundle - Velox XDSL - Varejo</v>
          </cell>
          <cell r="B491" t="str">
            <v>Plano Oi Completo Small</v>
          </cell>
          <cell r="C491" t="str">
            <v>Template de desconto FLAT bundle - Velox XDSL - Varejo</v>
          </cell>
          <cell r="D491">
            <v>0.66209999999999991</v>
          </cell>
          <cell r="E491" t="str">
            <v>MKT-1-9828147347</v>
          </cell>
          <cell r="F491" t="str">
            <v>0T3T_REJ17_PCS-4P3pi_FLAT_BL_66.21%</v>
          </cell>
          <cell r="G491">
            <v>66.209999999999994</v>
          </cell>
        </row>
        <row r="492">
          <cell r="A492" t="str">
            <v>Oi Total Fixo + Pós Conectado 1.000 + Banda Larga0.6621Template de desconto FLAT bundle - Velox XDSL - Varejo</v>
          </cell>
          <cell r="B492" t="str">
            <v>Plano Oi Completo 1.000</v>
          </cell>
          <cell r="C492" t="str">
            <v>Template de desconto FLAT bundle - Velox XDSL - Varejo</v>
          </cell>
          <cell r="D492">
            <v>0.66209999999999991</v>
          </cell>
          <cell r="E492" t="str">
            <v>MKT-1-9828147440</v>
          </cell>
          <cell r="F492" t="str">
            <v>0T3T_REJ17_PCS-4P10pi_FLAT_BL_66.21%</v>
          </cell>
          <cell r="G492">
            <v>66.209999999999994</v>
          </cell>
        </row>
        <row r="493">
          <cell r="A493" t="str">
            <v>Oi Total Fixo + Pós Conectado Mais + Banda Larga0.6621Template de desconto FLAT bundle - Velox XDSL - Varejo</v>
          </cell>
          <cell r="B493" t="str">
            <v>Plano Oi Completo Mais</v>
          </cell>
          <cell r="C493" t="str">
            <v>Template de desconto FLAT bundle - Velox XDSL - Varejo</v>
          </cell>
          <cell r="D493">
            <v>0.66209999999999991</v>
          </cell>
          <cell r="E493" t="str">
            <v>MKT-1-9828147533</v>
          </cell>
          <cell r="F493" t="str">
            <v>0T3T_REJ17_PCS-4P9pi_FLAT_BL_66.21%</v>
          </cell>
          <cell r="G493">
            <v>66.209999999999994</v>
          </cell>
        </row>
        <row r="494">
          <cell r="A494" t="str">
            <v>Oi Total Fixo + Pós 100 + Banda Larga0.6264Template de desconto FLAT bundle - Velox XDSL - Varejo</v>
          </cell>
          <cell r="B494" t="str">
            <v>Plano Oi Completo Small</v>
          </cell>
          <cell r="C494" t="str">
            <v>Template de desconto FLAT bundle - Velox XDSL - Varejo</v>
          </cell>
          <cell r="D494">
            <v>0.62639999999999996</v>
          </cell>
          <cell r="E494" t="str">
            <v>MKT-1-9828147626</v>
          </cell>
          <cell r="F494" t="str">
            <v>0T3T_REJ17_PCS-4P3pi_FLAT_BL_62.64%</v>
          </cell>
          <cell r="G494">
            <v>62.64</v>
          </cell>
        </row>
        <row r="495">
          <cell r="A495" t="str">
            <v>Oi Total Fixo + Pós Conectado 1.000 + Banda Larga0.6264Template de desconto FLAT bundle - Velox XDSL - Varejo</v>
          </cell>
          <cell r="B495" t="str">
            <v>Plano Oi Completo 1.000</v>
          </cell>
          <cell r="C495" t="str">
            <v>Template de desconto FLAT bundle - Velox XDSL - Varejo</v>
          </cell>
          <cell r="D495">
            <v>0.62639999999999996</v>
          </cell>
          <cell r="E495" t="str">
            <v>MKT-1-9828147719</v>
          </cell>
          <cell r="F495" t="str">
            <v>0T3T_REJ17_PCS-4P10pi_FLAT_BL_62.64%</v>
          </cell>
          <cell r="G495">
            <v>62.64</v>
          </cell>
        </row>
        <row r="496">
          <cell r="A496" t="str">
            <v>Oi Total Fixo + Pós Conectado Mais + Banda Larga0.6264Template de desconto FLAT bundle - Velox XDSL - Varejo</v>
          </cell>
          <cell r="B496" t="str">
            <v>Plano Oi Completo Mais</v>
          </cell>
          <cell r="C496" t="str">
            <v>Template de desconto FLAT bundle - Velox XDSL - Varejo</v>
          </cell>
          <cell r="D496">
            <v>0.62639999999999996</v>
          </cell>
          <cell r="E496" t="str">
            <v>MKT-1-9828147822</v>
          </cell>
          <cell r="F496" t="str">
            <v>0T3T_REJ17_PCS-4P9pi_FLAT_BL_62.64%</v>
          </cell>
          <cell r="G496">
            <v>62.64</v>
          </cell>
        </row>
        <row r="497">
          <cell r="A497" t="str">
            <v>Oi Total Fixo + Pós 100 + Banda Larga0.947Template de desconto FLAT bundle - Velox XDSL - Varejo</v>
          </cell>
          <cell r="B497" t="str">
            <v>Plano Oi Completo Small</v>
          </cell>
          <cell r="C497" t="str">
            <v>Template de desconto FLAT bundle - Velox XDSL - Varejo</v>
          </cell>
          <cell r="D497">
            <v>0.94700000000000006</v>
          </cell>
          <cell r="E497" t="str">
            <v>MKT-1-9828179165</v>
          </cell>
          <cell r="F497" t="str">
            <v>0T3T_REJ17_PCS-4P3pi_FLAT_BL_94.70%</v>
          </cell>
          <cell r="G497">
            <v>94.7</v>
          </cell>
        </row>
        <row r="498">
          <cell r="A498" t="str">
            <v>Oi Total Fixo + Pós Conectado 1.000 + Banda Larga0.947Template de desconto FLAT bundle - Velox XDSL - Varejo</v>
          </cell>
          <cell r="B498" t="str">
            <v>Plano Oi Completo 1.000</v>
          </cell>
          <cell r="C498" t="str">
            <v>Template de desconto FLAT bundle - Velox XDSL - Varejo</v>
          </cell>
          <cell r="D498">
            <v>0.94700000000000006</v>
          </cell>
          <cell r="E498" t="str">
            <v>MKT-1-9828179518</v>
          </cell>
          <cell r="F498" t="str">
            <v>0T3T_REJ17_PCS-4P10pi_FLAT_BL_94.70%</v>
          </cell>
          <cell r="G498">
            <v>94.7</v>
          </cell>
        </row>
        <row r="499">
          <cell r="A499" t="str">
            <v>Oi Total Fixo + Pós Conectado Mais + Banda Larga0.947Template de desconto FLAT bundle - Velox XDSL - Varejo</v>
          </cell>
          <cell r="B499" t="str">
            <v>Plano Oi Completo Mais</v>
          </cell>
          <cell r="C499" t="str">
            <v>Template de desconto FLAT bundle - Velox XDSL - Varejo</v>
          </cell>
          <cell r="D499">
            <v>0.94700000000000006</v>
          </cell>
          <cell r="E499" t="str">
            <v>MKT-1-9828179611</v>
          </cell>
          <cell r="F499" t="str">
            <v>0T3T_REJ17_PCS-4P9pi_FLAT_BL_94.70%</v>
          </cell>
          <cell r="G499">
            <v>94.7</v>
          </cell>
        </row>
        <row r="500">
          <cell r="A500" t="str">
            <v>Oi Total Fixo + Banda Larga + TV 10.467Template de desconto FLAT bundle - Velox XDSL - Varejo</v>
          </cell>
          <cell r="B500" t="str">
            <v>Plano Oi Convergente Low</v>
          </cell>
          <cell r="C500" t="str">
            <v>Template de desconto FLAT bundle - Velox XDSL - Varejo</v>
          </cell>
          <cell r="D500">
            <v>0.46700000000000003</v>
          </cell>
          <cell r="E500" t="str">
            <v>MKT-1-9828179954</v>
          </cell>
          <cell r="F500" t="str">
            <v>0T3T_REJ17_PCS-3PLowpi_FLAT_BL_46.70%</v>
          </cell>
          <cell r="G500">
            <v>46.7</v>
          </cell>
        </row>
        <row r="501">
          <cell r="A501" t="str">
            <v>Oi Total Fixo + Banda Larga + TV 20.467Template de desconto FLAT bundle - Velox XDSL - Varejo</v>
          </cell>
          <cell r="B501" t="str">
            <v>Plano Oi Convergente Medium</v>
          </cell>
          <cell r="C501" t="str">
            <v>Template de desconto FLAT bundle - Velox XDSL - Varejo</v>
          </cell>
          <cell r="D501">
            <v>0.46700000000000003</v>
          </cell>
          <cell r="E501" t="str">
            <v>MKT-1-9828191307</v>
          </cell>
          <cell r="F501" t="str">
            <v>0T3T_REJ17_PCS-3PMepi_FLAT_BL_46.70%</v>
          </cell>
          <cell r="G501">
            <v>46.7</v>
          </cell>
        </row>
        <row r="502">
          <cell r="A502" t="str">
            <v>Oi Total Fixo + Banda Larga + TV 30.467Template de desconto FLAT bundle - Velox XDSL - Varejo</v>
          </cell>
          <cell r="B502" t="str">
            <v>Plano Oi Convergente High</v>
          </cell>
          <cell r="C502" t="str">
            <v>Template de desconto FLAT bundle - Velox XDSL - Varejo</v>
          </cell>
          <cell r="D502">
            <v>0.46700000000000003</v>
          </cell>
          <cell r="E502" t="str">
            <v>MKT-1-9828191400</v>
          </cell>
          <cell r="F502" t="str">
            <v>0T3T_REJ17_PCS-3PHipi_FLAT_BL_46.70%</v>
          </cell>
          <cell r="G502">
            <v>46.7</v>
          </cell>
        </row>
        <row r="503">
          <cell r="A503" t="str">
            <v>Oi Total Fixo + Banda Larga + TV 10.5431Template de desconto FLAT bundle - Velox XDSL - Varejo</v>
          </cell>
          <cell r="B503" t="str">
            <v>Plano Oi Convergente Low</v>
          </cell>
          <cell r="C503" t="str">
            <v>Template de desconto FLAT bundle - Velox XDSL - Varejo</v>
          </cell>
          <cell r="D503">
            <v>0.54310000000000003</v>
          </cell>
          <cell r="E503" t="str">
            <v>MKT-1-9828191673</v>
          </cell>
          <cell r="F503" t="str">
            <v>0T3T_REJ17_PCS-3PLowpi_FLAT_BL_54.31%</v>
          </cell>
          <cell r="G503">
            <v>54.31</v>
          </cell>
        </row>
        <row r="504">
          <cell r="A504" t="str">
            <v>Oi Total Fixo + Banda Larga + TV 20.5431Template de desconto FLAT bundle - Velox XDSL - Varejo</v>
          </cell>
          <cell r="B504" t="str">
            <v>Plano Oi Convergente Medium</v>
          </cell>
          <cell r="C504" t="str">
            <v>Template de desconto FLAT bundle - Velox XDSL - Varejo</v>
          </cell>
          <cell r="D504">
            <v>0.54310000000000003</v>
          </cell>
          <cell r="E504" t="str">
            <v>MKT-1-9828191916</v>
          </cell>
          <cell r="F504" t="str">
            <v>0T3T_REJ17_PCS-3PMepi_FLAT_BL_54.31%</v>
          </cell>
          <cell r="G504">
            <v>54.31</v>
          </cell>
        </row>
        <row r="505">
          <cell r="A505" t="str">
            <v>Oi Total Fixo + Banda Larga + TV 30.5431Template de desconto FLAT bundle - Velox XDSL - Varejo</v>
          </cell>
          <cell r="B505" t="str">
            <v>Plano Oi Convergente High</v>
          </cell>
          <cell r="C505" t="str">
            <v>Template de desconto FLAT bundle - Velox XDSL - Varejo</v>
          </cell>
          <cell r="D505">
            <v>0.54310000000000003</v>
          </cell>
          <cell r="E505" t="str">
            <v>MKT-1-9828219079</v>
          </cell>
          <cell r="F505" t="str">
            <v>0T3T_REJ17_PCS-3PHipi_FLAT_BL_54.31%</v>
          </cell>
          <cell r="G505">
            <v>54.31</v>
          </cell>
        </row>
        <row r="506">
          <cell r="A506" t="str">
            <v>Oi Total Fixo + Banda Larga + TV 10.5557Template de desconto FLAT bundle - Velox XDSL - Varejo</v>
          </cell>
          <cell r="B506" t="str">
            <v>Plano Oi Convergente Low</v>
          </cell>
          <cell r="C506" t="str">
            <v>Template de desconto FLAT bundle - Velox XDSL - Varejo</v>
          </cell>
          <cell r="D506">
            <v>0.55569999999999997</v>
          </cell>
          <cell r="E506" t="str">
            <v>MKT-1-9828234782</v>
          </cell>
          <cell r="F506" t="str">
            <v>0T3T_REJ17_PCS-3PLowpi_FLAT_BL_55.57%</v>
          </cell>
          <cell r="G506">
            <v>55.57</v>
          </cell>
        </row>
        <row r="507">
          <cell r="A507" t="str">
            <v>Oi Total Fixo + Banda Larga + TV 20.5557Template de desconto FLAT bundle - Velox XDSL - Varejo</v>
          </cell>
          <cell r="B507" t="str">
            <v>Plano Oi Convergente Medium</v>
          </cell>
          <cell r="C507" t="str">
            <v>Template de desconto FLAT bundle - Velox XDSL - Varejo</v>
          </cell>
          <cell r="D507">
            <v>0.55569999999999997</v>
          </cell>
          <cell r="E507" t="str">
            <v>MKT-1-9828235005</v>
          </cell>
          <cell r="F507" t="str">
            <v>0T3T_REJ17_PCS-3PMepi_FLAT_BL_55.57%</v>
          </cell>
          <cell r="G507">
            <v>55.57</v>
          </cell>
        </row>
        <row r="508">
          <cell r="A508" t="str">
            <v>Oi Total Fixo + Banda Larga + TV 30.5557Template de desconto FLAT bundle - Velox XDSL - Varejo</v>
          </cell>
          <cell r="B508" t="str">
            <v>Plano Oi Convergente High</v>
          </cell>
          <cell r="C508" t="str">
            <v>Template de desconto FLAT bundle - Velox XDSL - Varejo</v>
          </cell>
          <cell r="D508">
            <v>0.55569999999999997</v>
          </cell>
          <cell r="E508" t="str">
            <v>MKT-1-9828243608</v>
          </cell>
          <cell r="F508" t="str">
            <v>0T3T_REJ17_PCS-3PHipi_FLAT_BL_55.57%</v>
          </cell>
          <cell r="G508">
            <v>55.57</v>
          </cell>
        </row>
        <row r="509">
          <cell r="A509" t="str">
            <v>Oi Total Fixo + Banda Larga + TV 10.6051Template de desconto FLAT bundle - Velox XDSL - Varejo</v>
          </cell>
          <cell r="B509" t="str">
            <v>Plano Oi Convergente Low</v>
          </cell>
          <cell r="C509" t="str">
            <v>Template de desconto FLAT bundle - Velox XDSL - Varejo</v>
          </cell>
          <cell r="D509">
            <v>0.60509999999999997</v>
          </cell>
          <cell r="E509" t="str">
            <v>MKT-1-9828243951</v>
          </cell>
          <cell r="F509" t="str">
            <v>0T3T_REJ17_PCS-3PLowpi_FLAT_BL_60.51%</v>
          </cell>
          <cell r="G509">
            <v>60.51</v>
          </cell>
        </row>
        <row r="510">
          <cell r="A510" t="str">
            <v>Oi Total Fixo + Banda Larga + TV 20.6051Template de desconto FLAT bundle - Velox XDSL - Varejo</v>
          </cell>
          <cell r="B510" t="str">
            <v>Plano Oi Convergente Medium</v>
          </cell>
          <cell r="C510" t="str">
            <v>Template de desconto FLAT bundle - Velox XDSL - Varejo</v>
          </cell>
          <cell r="D510">
            <v>0.60509999999999997</v>
          </cell>
          <cell r="E510" t="str">
            <v>MKT-1-9828260224</v>
          </cell>
          <cell r="F510" t="str">
            <v>0T3T_REJ17_PCS-3PMepi_FLAT_BL_60.51%</v>
          </cell>
          <cell r="G510">
            <v>60.51</v>
          </cell>
        </row>
        <row r="511">
          <cell r="A511" t="str">
            <v>Oi Total Fixo + Banda Larga + TV 30.6051Template de desconto FLAT bundle - Velox XDSL - Varejo</v>
          </cell>
          <cell r="B511" t="str">
            <v>Plano Oi Convergente High</v>
          </cell>
          <cell r="C511" t="str">
            <v>Template de desconto FLAT bundle - Velox XDSL - Varejo</v>
          </cell>
          <cell r="D511">
            <v>0.60509999999999997</v>
          </cell>
          <cell r="E511" t="str">
            <v>MKT-1-9828260647</v>
          </cell>
          <cell r="F511" t="str">
            <v>0T3T_REJ17_PCS-3PHipi_FLAT_BL_60.51%</v>
          </cell>
          <cell r="G511">
            <v>60.51</v>
          </cell>
        </row>
        <row r="512">
          <cell r="A512" t="str">
            <v>Oi Total Fixo + Banda Larga + TV 10.6446Template de desconto FLAT bundle - Velox XDSL - Varejo</v>
          </cell>
          <cell r="B512" t="str">
            <v>Plano Oi Convergente Low</v>
          </cell>
          <cell r="C512" t="str">
            <v>Template de desconto FLAT bundle - Velox XDSL - Varejo</v>
          </cell>
          <cell r="D512">
            <v>0.64459999999999995</v>
          </cell>
          <cell r="E512" t="str">
            <v>MKT-1-9828260740</v>
          </cell>
          <cell r="F512" t="str">
            <v>0T3T_REJ17_PCS-3PLowpi_FLAT_BL_64.46%</v>
          </cell>
          <cell r="G512">
            <v>64.459999999999994</v>
          </cell>
        </row>
        <row r="513">
          <cell r="A513" t="str">
            <v>Oi Total Fixo + Banda Larga + TV 20.6446Template de desconto FLAT bundle - Velox XDSL - Varejo</v>
          </cell>
          <cell r="B513" t="str">
            <v>Plano Oi Convergente Medium</v>
          </cell>
          <cell r="C513" t="str">
            <v>Template de desconto FLAT bundle - Velox XDSL - Varejo</v>
          </cell>
          <cell r="D513">
            <v>0.64459999999999995</v>
          </cell>
          <cell r="E513" t="str">
            <v>MKT-1-9828260833</v>
          </cell>
          <cell r="F513" t="str">
            <v>0T3T_REJ17_PCS-3PMepi_FLAT_BL_64.46%</v>
          </cell>
          <cell r="G513">
            <v>64.459999999999994</v>
          </cell>
        </row>
        <row r="514">
          <cell r="A514" t="str">
            <v>Oi Total Fixo + Banda Larga + TV 30.6446Template de desconto FLAT bundle - Velox XDSL - Varejo</v>
          </cell>
          <cell r="B514" t="str">
            <v>Plano Oi Convergente High</v>
          </cell>
          <cell r="C514" t="str">
            <v>Template de desconto FLAT bundle - Velox XDSL - Varejo</v>
          </cell>
          <cell r="D514">
            <v>0.64459999999999995</v>
          </cell>
          <cell r="E514" t="str">
            <v>MKT-1-9828260926</v>
          </cell>
          <cell r="F514" t="str">
            <v>0T3T_REJ17_PCS-3PHipi_FLAT_BL_64.46%</v>
          </cell>
          <cell r="G514">
            <v>64.459999999999994</v>
          </cell>
        </row>
        <row r="515">
          <cell r="A515" t="str">
            <v>Oi Total Fixo + Banda Larga + TV 10.7156Template de desconto FLAT bundle - Velox XDSL - Varejo</v>
          </cell>
          <cell r="B515" t="str">
            <v>Plano Oi Convergente Low</v>
          </cell>
          <cell r="C515" t="str">
            <v>Template de desconto FLAT bundle - Velox XDSL - Varejo</v>
          </cell>
          <cell r="D515">
            <v>0.71560000000000001</v>
          </cell>
          <cell r="E515" t="str">
            <v>MKT-1-9828261019</v>
          </cell>
          <cell r="F515" t="str">
            <v>0T3T_REJ17_PCS-3PLowpi_FLAT_BL_71.56%</v>
          </cell>
          <cell r="G515">
            <v>71.56</v>
          </cell>
        </row>
        <row r="516">
          <cell r="A516" t="str">
            <v>Oi Total Fixo + Banda Larga + TV 20.7156Template de desconto FLAT bundle - Velox XDSL - Varejo</v>
          </cell>
          <cell r="B516" t="str">
            <v>Plano Oi Convergente Medium</v>
          </cell>
          <cell r="C516" t="str">
            <v>Template de desconto FLAT bundle - Velox XDSL - Varejo</v>
          </cell>
          <cell r="D516">
            <v>0.71560000000000001</v>
          </cell>
          <cell r="E516" t="str">
            <v>MKT-1-9828272112</v>
          </cell>
          <cell r="F516" t="str">
            <v>0T3T_REJ17_PCS-3PMepi_FLAT_BL_71.56%</v>
          </cell>
          <cell r="G516">
            <v>71.56</v>
          </cell>
        </row>
        <row r="517">
          <cell r="A517" t="str">
            <v>Oi Total Fixo + Banda Larga + TV 30.7156Template de desconto FLAT bundle - Velox XDSL - Varejo</v>
          </cell>
          <cell r="B517" t="str">
            <v>Plano Oi Convergente High</v>
          </cell>
          <cell r="C517" t="str">
            <v>Template de desconto FLAT bundle - Velox XDSL - Varejo</v>
          </cell>
          <cell r="D517">
            <v>0.71560000000000001</v>
          </cell>
          <cell r="E517" t="str">
            <v>MKT-1-9828272465</v>
          </cell>
          <cell r="F517" t="str">
            <v>0T3T_REJ17_PCS-3PHipi_FLAT_BL_71.56%</v>
          </cell>
          <cell r="G517">
            <v>71.56</v>
          </cell>
        </row>
        <row r="518">
          <cell r="A518" t="str">
            <v>Oi Total Fixo + Banda Larga + TV 10.7867Template de desconto FLAT bundle - Velox XDSL - Varejo</v>
          </cell>
          <cell r="B518" t="str">
            <v>Plano Oi Convergente Low</v>
          </cell>
          <cell r="C518" t="str">
            <v>Template de desconto FLAT bundle - Velox XDSL - Varejo</v>
          </cell>
          <cell r="D518">
            <v>0.78670000000000007</v>
          </cell>
          <cell r="E518" t="str">
            <v>MKT-1-9828278258</v>
          </cell>
          <cell r="F518" t="str">
            <v>0T3T_REJ17_PCS-3PLowpi_FLAT_BL_78.67%</v>
          </cell>
          <cell r="G518">
            <v>78.67</v>
          </cell>
        </row>
        <row r="519">
          <cell r="A519" t="str">
            <v>Oi Total Fixo + Banda Larga + TV 20.7867Template de desconto FLAT bundle - Velox XDSL - Varejo</v>
          </cell>
          <cell r="B519" t="str">
            <v>Plano Oi Convergente Medium</v>
          </cell>
          <cell r="C519" t="str">
            <v>Template de desconto FLAT bundle - Velox XDSL - Varejo</v>
          </cell>
          <cell r="D519">
            <v>0.78670000000000007</v>
          </cell>
          <cell r="E519" t="str">
            <v>MKT-1-9828278651</v>
          </cell>
          <cell r="F519" t="str">
            <v>0T3T_REJ17_PCS-3PMepi_FLAT_BL_78.67%</v>
          </cell>
          <cell r="G519">
            <v>78.67</v>
          </cell>
        </row>
        <row r="520">
          <cell r="A520" t="str">
            <v>Oi Total Fixo + Banda Larga + TV 30.7867Template de desconto FLAT bundle - Velox XDSL - Varejo</v>
          </cell>
          <cell r="B520" t="str">
            <v>Plano Oi Convergente High</v>
          </cell>
          <cell r="C520" t="str">
            <v>Template de desconto FLAT bundle - Velox XDSL - Varejo</v>
          </cell>
          <cell r="D520">
            <v>0.78670000000000007</v>
          </cell>
          <cell r="E520" t="str">
            <v>MKT-1-9828285890</v>
          </cell>
          <cell r="F520" t="str">
            <v>0T3T_REJ17_PCS-3PHipi_FLAT_BL_78.67%</v>
          </cell>
          <cell r="G520">
            <v>78.67</v>
          </cell>
        </row>
        <row r="521">
          <cell r="A521" t="str">
            <v>Oi Total Fixo + Banda Larga + TV 10.7511Template de desconto FLAT bundle - Velox XDSL - Varejo</v>
          </cell>
          <cell r="B521" t="str">
            <v>Plano Oi Convergente Low</v>
          </cell>
          <cell r="C521" t="str">
            <v>Template de desconto FLAT bundle - Velox XDSL - Varejo</v>
          </cell>
          <cell r="D521">
            <v>0.75109999999999999</v>
          </cell>
          <cell r="E521" t="str">
            <v>MKT-1-9828296793</v>
          </cell>
          <cell r="F521" t="str">
            <v>0T3T_REJ17_PCS-3PLowpi_FLAT_BL_75.11%</v>
          </cell>
          <cell r="G521">
            <v>75.11</v>
          </cell>
        </row>
        <row r="522">
          <cell r="A522" t="str">
            <v>Oi Total Fixo + Banda Larga + TV 20.7511Template de desconto FLAT bundle - Velox XDSL - Varejo</v>
          </cell>
          <cell r="B522" t="str">
            <v>Plano Oi Convergente Medium</v>
          </cell>
          <cell r="C522" t="str">
            <v>Template de desconto FLAT bundle - Velox XDSL - Varejo</v>
          </cell>
          <cell r="D522">
            <v>0.75109999999999999</v>
          </cell>
          <cell r="E522" t="str">
            <v>MKT-1-9828296896</v>
          </cell>
          <cell r="F522" t="str">
            <v>0T3T_REJ17_PCS-3PMepi_FLAT_BL_75.11%</v>
          </cell>
          <cell r="G522">
            <v>75.11</v>
          </cell>
        </row>
        <row r="523">
          <cell r="A523" t="str">
            <v>Oi Total Fixo + Banda Larga + TV 30.7511Template de desconto FLAT bundle - Velox XDSL - Varejo</v>
          </cell>
          <cell r="B523" t="str">
            <v>Plano Oi Convergente High</v>
          </cell>
          <cell r="C523" t="str">
            <v>Template de desconto FLAT bundle - Velox XDSL - Varejo</v>
          </cell>
          <cell r="D523">
            <v>0.75109999999999999</v>
          </cell>
          <cell r="E523" t="str">
            <v>MKT-1-9828314259</v>
          </cell>
          <cell r="F523" t="str">
            <v>0T3T_REJ17_PCS-3PHipi_FLAT_BL_75.11%</v>
          </cell>
          <cell r="G523">
            <v>75.11</v>
          </cell>
        </row>
        <row r="524">
          <cell r="A524" t="str">
            <v>Oi Total Fixo + Banda Larga + TV 10.1757Template de desconto FLAT bundle - Velox XDSL - Varejo</v>
          </cell>
          <cell r="B524" t="str">
            <v>Plano Oi Convergente Low</v>
          </cell>
          <cell r="C524" t="str">
            <v>Template de desconto FLAT bundle - Velox XDSL - Varejo</v>
          </cell>
          <cell r="D524">
            <v>0.1757</v>
          </cell>
          <cell r="E524" t="str">
            <v>MKT-1-9828314372</v>
          </cell>
          <cell r="F524" t="str">
            <v>0T3T_REJ17_PCS-3PLowpi_FLAT_BL_17.57%</v>
          </cell>
          <cell r="G524">
            <v>17.57</v>
          </cell>
        </row>
        <row r="525">
          <cell r="A525" t="str">
            <v>Oi Total Fixo + Banda Larga + TV 20.1757Template de desconto FLAT bundle - Velox XDSL - Varejo</v>
          </cell>
          <cell r="B525" t="str">
            <v>Plano Oi Convergente Medium</v>
          </cell>
          <cell r="C525" t="str">
            <v>Template de desconto FLAT bundle - Velox XDSL - Varejo</v>
          </cell>
          <cell r="D525">
            <v>0.1757</v>
          </cell>
          <cell r="E525" t="str">
            <v>MKT-1-9828325585</v>
          </cell>
          <cell r="F525" t="str">
            <v>0T3T_REJ17_PCS-3PMepi_FLAT_BL_17.57%</v>
          </cell>
          <cell r="G525">
            <v>17.57</v>
          </cell>
        </row>
        <row r="526">
          <cell r="A526" t="str">
            <v>Oi Total Fixo + Banda Larga + TV 30.1757Template de desconto FLAT bundle - Velox XDSL - Varejo</v>
          </cell>
          <cell r="B526" t="str">
            <v>Plano Oi Convergente High</v>
          </cell>
          <cell r="C526" t="str">
            <v>Template de desconto FLAT bundle - Velox XDSL - Varejo</v>
          </cell>
          <cell r="D526">
            <v>0.1757</v>
          </cell>
          <cell r="E526" t="str">
            <v>MKT-1-9828337178</v>
          </cell>
          <cell r="F526" t="str">
            <v>0T3T_REJ17_PCS-3PHipi_FLAT_BL_17.57%</v>
          </cell>
          <cell r="G526">
            <v>17.57</v>
          </cell>
        </row>
        <row r="527">
          <cell r="A527" t="str">
            <v>Oi Total Fixo + Banda Larga + TV 10.1869Template de desconto FLAT bundle - Velox XDSL - Varejo</v>
          </cell>
          <cell r="B527" t="str">
            <v>Plano Oi Convergente Low</v>
          </cell>
          <cell r="C527" t="str">
            <v>Template de desconto FLAT bundle - Velox XDSL - Varejo</v>
          </cell>
          <cell r="D527">
            <v>0.18690000000000001</v>
          </cell>
          <cell r="E527" t="str">
            <v>MKT-1-9828337641</v>
          </cell>
          <cell r="F527" t="str">
            <v>0T3T_REJ17_PCS-3PLowpi_FLAT_BL_18.69%</v>
          </cell>
          <cell r="G527">
            <v>18.690000000000001</v>
          </cell>
        </row>
        <row r="528">
          <cell r="A528" t="str">
            <v>Oi Total Fixo + Banda Larga + TV 20.1869Template de desconto FLAT bundle - Velox XDSL - Varejo</v>
          </cell>
          <cell r="B528" t="str">
            <v>Plano Oi Convergente Medium</v>
          </cell>
          <cell r="C528" t="str">
            <v>Template de desconto FLAT bundle - Velox XDSL - Varejo</v>
          </cell>
          <cell r="D528">
            <v>0.18690000000000001</v>
          </cell>
          <cell r="E528" t="str">
            <v>MKT-1-9828338024</v>
          </cell>
          <cell r="F528" t="str">
            <v>0T3T_REJ17_PCS-3PMepi_FLAT_BL_18.69%</v>
          </cell>
          <cell r="G528">
            <v>18.690000000000001</v>
          </cell>
        </row>
        <row r="529">
          <cell r="A529" t="str">
            <v>Oi Total Fixo + Banda Larga + TV 30.1869Template de desconto FLAT bundle - Velox XDSL - Varejo</v>
          </cell>
          <cell r="B529" t="str">
            <v>Plano Oi Convergente High</v>
          </cell>
          <cell r="C529" t="str">
            <v>Template de desconto FLAT bundle - Velox XDSL - Varejo</v>
          </cell>
          <cell r="D529">
            <v>0.18690000000000001</v>
          </cell>
          <cell r="E529" t="str">
            <v>MKT-1-9828340357</v>
          </cell>
          <cell r="F529" t="str">
            <v>0T3T_REJ17_PCS-3PHipi_FLAT_BL_18.69%</v>
          </cell>
          <cell r="G529">
            <v>18.690000000000001</v>
          </cell>
        </row>
        <row r="530">
          <cell r="A530" t="str">
            <v>Oi Total Fixo + Banda Larga + TV 10.2441Template de desconto FLAT bundle - Velox XDSL - Varejo</v>
          </cell>
          <cell r="B530" t="str">
            <v>Plano Oi Convergente Low</v>
          </cell>
          <cell r="C530" t="str">
            <v>Template de desconto FLAT bundle - Velox XDSL - Varejo</v>
          </cell>
          <cell r="D530">
            <v>0.24410000000000001</v>
          </cell>
          <cell r="E530" t="str">
            <v>MKT-1-9828340530</v>
          </cell>
          <cell r="F530" t="str">
            <v>0T3T_REJ17_PCS-3PLowpi_FLAT_BL_24.41%</v>
          </cell>
          <cell r="G530">
            <v>24.41</v>
          </cell>
        </row>
        <row r="531">
          <cell r="A531" t="str">
            <v>Oi Total Fixo + Banda Larga + TV 20.2441Template de desconto FLAT bundle - Velox XDSL - Varejo</v>
          </cell>
          <cell r="B531" t="str">
            <v>Plano Oi Convergente Medium</v>
          </cell>
          <cell r="C531" t="str">
            <v>Template de desconto FLAT bundle - Velox XDSL - Varejo</v>
          </cell>
          <cell r="D531">
            <v>0.24410000000000001</v>
          </cell>
          <cell r="E531" t="str">
            <v>MKT-1-9828340743</v>
          </cell>
          <cell r="F531" t="str">
            <v>0T3T_REJ17_PCS-3PMepi_FLAT_BL_24.41%</v>
          </cell>
          <cell r="G531">
            <v>24.41</v>
          </cell>
        </row>
        <row r="532">
          <cell r="A532" t="str">
            <v>Oi Total Fixo + Banda Larga + TV 30.2441Template de desconto FLAT bundle - Velox XDSL - Varejo</v>
          </cell>
          <cell r="B532" t="str">
            <v>Plano Oi Convergente High</v>
          </cell>
          <cell r="C532" t="str">
            <v>Template de desconto FLAT bundle - Velox XDSL - Varejo</v>
          </cell>
          <cell r="D532">
            <v>0.24410000000000001</v>
          </cell>
          <cell r="E532" t="str">
            <v>MKT-1-9828340956</v>
          </cell>
          <cell r="F532" t="str">
            <v>0T3T_REJ17_PCS-3PHipi_FLAT_BL_24.41%</v>
          </cell>
          <cell r="G532">
            <v>24.41</v>
          </cell>
        </row>
        <row r="533">
          <cell r="A533" t="str">
            <v>Oi Total Fixo + Banda Larga + TV 10.3281Template de desconto FLAT bundle - Velox XDSL - Varejo</v>
          </cell>
          <cell r="B533" t="str">
            <v>Plano Oi Convergente Low</v>
          </cell>
          <cell r="C533" t="str">
            <v>Template de desconto FLAT bundle - Velox XDSL - Varejo</v>
          </cell>
          <cell r="D533">
            <v>0.3281</v>
          </cell>
          <cell r="E533" t="str">
            <v>MKT-1-9828352159</v>
          </cell>
          <cell r="F533" t="str">
            <v>0T3T_REJ17_PCS-3PLowpi_FLAT_BL_32.81%</v>
          </cell>
          <cell r="G533">
            <v>32.81</v>
          </cell>
        </row>
        <row r="534">
          <cell r="A534" t="str">
            <v>Oi Total Fixo + Banda Larga + TV 20.3281Template de desconto FLAT bundle - Velox XDSL - Varejo</v>
          </cell>
          <cell r="B534" t="str">
            <v>Plano Oi Convergente Medium</v>
          </cell>
          <cell r="C534" t="str">
            <v>Template de desconto FLAT bundle - Velox XDSL - Varejo</v>
          </cell>
          <cell r="D534">
            <v>0.3281</v>
          </cell>
          <cell r="E534" t="str">
            <v>MKT-1-9828352432</v>
          </cell>
          <cell r="F534" t="str">
            <v>0T3T_REJ17_PCS-3PMepi_FLAT_BL_32.81%</v>
          </cell>
          <cell r="G534">
            <v>32.81</v>
          </cell>
        </row>
        <row r="535">
          <cell r="A535" t="str">
            <v>Oi Total Fixo + Banda Larga + TV 30.3281Template de desconto FLAT bundle - Velox XDSL - Varejo</v>
          </cell>
          <cell r="B535" t="str">
            <v>Plano Oi Convergente High</v>
          </cell>
          <cell r="C535" t="str">
            <v>Template de desconto FLAT bundle - Velox XDSL - Varejo</v>
          </cell>
          <cell r="D535">
            <v>0.3281</v>
          </cell>
          <cell r="E535" t="str">
            <v>MKT-1-9828352635</v>
          </cell>
          <cell r="F535" t="str">
            <v>0T3T_REJ17_PCS-3PHipi_FLAT_BL_32.81%</v>
          </cell>
          <cell r="G535">
            <v>32.81</v>
          </cell>
        </row>
        <row r="536">
          <cell r="A536" t="str">
            <v>Oi Total Fixo + Banda Larga + TV 20.3953Template de desconto FLAT bundle - Velox XDSL - Varejo</v>
          </cell>
          <cell r="B536" t="str">
            <v>Plano Oi Convergente Medium</v>
          </cell>
          <cell r="C536" t="str">
            <v>Template de desconto FLAT bundle - Velox XDSL - Varejo</v>
          </cell>
          <cell r="D536">
            <v>0.39529999999999998</v>
          </cell>
          <cell r="E536" t="str">
            <v>MKT-1-9828352778</v>
          </cell>
          <cell r="F536" t="str">
            <v>0T3T_REJ17_PCS-3PMepi_FLAT_BL_39.53%</v>
          </cell>
          <cell r="G536">
            <v>39.53</v>
          </cell>
        </row>
        <row r="537">
          <cell r="A537" t="str">
            <v>Oi Total Fixo + Banda Larga + TV 30.3953Template de desconto FLAT bundle - Velox XDSL - Varejo</v>
          </cell>
          <cell r="B537" t="str">
            <v>Plano Oi Convergente High</v>
          </cell>
          <cell r="C537" t="str">
            <v>Template de desconto FLAT bundle - Velox XDSL - Varejo</v>
          </cell>
          <cell r="D537">
            <v>0.39529999999999998</v>
          </cell>
          <cell r="E537" t="str">
            <v>MKT-1-9828708011</v>
          </cell>
          <cell r="F537" t="str">
            <v>0T3T_REJ17_PCS-3PHipi_FLAT_BL_39.53%</v>
          </cell>
          <cell r="G537">
            <v>39.53</v>
          </cell>
        </row>
        <row r="538">
          <cell r="A538" t="str">
            <v>Oi Total Fixo + Banda Larga + TV 20.5494Template de desconto FLAT bundle - Velox XDSL - Varejo</v>
          </cell>
          <cell r="B538" t="str">
            <v>Plano Oi Convergente Medium</v>
          </cell>
          <cell r="C538" t="str">
            <v>Template de desconto FLAT bundle - Velox XDSL - Varejo</v>
          </cell>
          <cell r="D538">
            <v>0.5494</v>
          </cell>
          <cell r="E538" t="str">
            <v>MKT-1-9828832194</v>
          </cell>
          <cell r="F538" t="str">
            <v>0T3T_REJ17_PCS-3PMepi_FLAT_BL_54.94%</v>
          </cell>
          <cell r="G538">
            <v>54.94</v>
          </cell>
        </row>
        <row r="539">
          <cell r="A539" t="str">
            <v>Oi Total Fixo + Banda Larga + TV 30.6621Template de desconto FLAT bundle - Velox XDSL - Varejo</v>
          </cell>
          <cell r="B539" t="str">
            <v>Plano Oi Convergente High</v>
          </cell>
          <cell r="C539" t="str">
            <v>Template de desconto FLAT bundle - Velox XDSL - Varejo</v>
          </cell>
          <cell r="D539">
            <v>0.66209999999999991</v>
          </cell>
          <cell r="E539" t="str">
            <v>MKT-1-9828832377</v>
          </cell>
          <cell r="F539" t="str">
            <v>0T3T_REJ17_PCS-3PHipi_FLAT_BL_66.21%</v>
          </cell>
          <cell r="G539">
            <v>66.209999999999994</v>
          </cell>
        </row>
        <row r="540">
          <cell r="A540" t="str">
            <v>Oi Total Fixo + Banda Larga + TV 20.6621Template de desconto FLAT bundle - Velox XDSL - Varejo</v>
          </cell>
          <cell r="B540" t="str">
            <v>Plano Oi Convergente Medium</v>
          </cell>
          <cell r="C540" t="str">
            <v>Template de desconto FLAT bundle - Velox XDSL - Varejo</v>
          </cell>
          <cell r="D540">
            <v>0.66209999999999991</v>
          </cell>
          <cell r="E540" t="str">
            <v>MKT-1-9828832700</v>
          </cell>
          <cell r="F540" t="str">
            <v>0T3T_REJ17_PCS-3PMepi_FLAT_BL_66.21%</v>
          </cell>
          <cell r="G540">
            <v>66.209999999999994</v>
          </cell>
        </row>
        <row r="541">
          <cell r="A541" t="str">
            <v>Oi Total Fixo + Banda Larga + TV 20.6264Template de desconto FLAT bundle - Velox XDSL - Varejo</v>
          </cell>
          <cell r="B541" t="str">
            <v>Plano Oi Convergente Medium</v>
          </cell>
          <cell r="C541" t="str">
            <v>Template de desconto FLAT bundle - Velox XDSL - Varejo</v>
          </cell>
          <cell r="D541">
            <v>0.62639999999999996</v>
          </cell>
          <cell r="E541" t="str">
            <v>MKT-1-9828832863</v>
          </cell>
          <cell r="F541" t="str">
            <v>0T3T_REJ17_PCS-3PMepi_FLAT_BL_62.64%</v>
          </cell>
          <cell r="G541">
            <v>62.64</v>
          </cell>
        </row>
        <row r="542">
          <cell r="A542" t="str">
            <v>Oi Total Fixo + Banda Larga + TV 30.6264Template de desconto FLAT bundle - Velox XDSL - Varejo</v>
          </cell>
          <cell r="B542" t="str">
            <v>Plano Oi Convergente High</v>
          </cell>
          <cell r="C542" t="str">
            <v>Template de desconto FLAT bundle - Velox XDSL - Varejo</v>
          </cell>
          <cell r="D542">
            <v>0.62639999999999996</v>
          </cell>
          <cell r="E542" t="str">
            <v>MKT-1-9828833096</v>
          </cell>
          <cell r="F542" t="str">
            <v>0T3T_REJ17_PCS-3PHipi_FLAT_BL_62.64%</v>
          </cell>
          <cell r="G542">
            <v>62.64</v>
          </cell>
        </row>
        <row r="543">
          <cell r="A543" t="str">
            <v>Oi Total Fixo + Banda Larga + TV 10.4852Template de desconto FLAT bundle - Velox XDSL - Varejo</v>
          </cell>
          <cell r="B543" t="str">
            <v>Plano Oi Convergente Low</v>
          </cell>
          <cell r="C543" t="str">
            <v>Template de desconto FLAT bundle - Velox XDSL - Varejo</v>
          </cell>
          <cell r="D543">
            <v>0.48520000000000002</v>
          </cell>
          <cell r="E543" t="str">
            <v>MKT-1-9828849279</v>
          </cell>
          <cell r="F543" t="str">
            <v>0T3T_REJ17_PCS-3PLowpi_FLAT_BL_48.52%</v>
          </cell>
          <cell r="G543">
            <v>48.52</v>
          </cell>
        </row>
        <row r="544">
          <cell r="A544" t="str">
            <v>Oi Total Fixo + Banda Larga + TV 20.4852Template de desconto FLAT bundle - Velox XDSL - Varejo</v>
          </cell>
          <cell r="B544" t="str">
            <v>Plano Oi Convergente Medium</v>
          </cell>
          <cell r="C544" t="str">
            <v>Template de desconto FLAT bundle - Velox XDSL - Varejo</v>
          </cell>
          <cell r="D544">
            <v>0.48520000000000002</v>
          </cell>
          <cell r="E544" t="str">
            <v>MKT-1-9828849472</v>
          </cell>
          <cell r="F544" t="str">
            <v>0T3T_REJ17_PCS-3PMepi_FLAT_BL_48.52%</v>
          </cell>
          <cell r="G544">
            <v>48.52</v>
          </cell>
        </row>
        <row r="545">
          <cell r="A545" t="str">
            <v>Oi Total Fixo + Banda Larga + TV 30.4852Template de desconto FLAT bundle - Velox XDSL - Varejo</v>
          </cell>
          <cell r="B545" t="str">
            <v>Plano Oi Convergente High</v>
          </cell>
          <cell r="C545" t="str">
            <v>Template de desconto FLAT bundle - Velox XDSL - Varejo</v>
          </cell>
          <cell r="D545">
            <v>0.48520000000000002</v>
          </cell>
          <cell r="E545" t="str">
            <v>MKT-1-9828849635</v>
          </cell>
          <cell r="F545" t="str">
            <v>0T3T_REJ17_PCS-3PHipi_FLAT_BL_48.52%</v>
          </cell>
          <cell r="G545">
            <v>48.52</v>
          </cell>
        </row>
        <row r="546">
          <cell r="A546" t="str">
            <v>Oi Total Fixo + Banda Larga + TV 20.5368Template de desconto FLAT bundle - Velox XDSL - Varejo</v>
          </cell>
          <cell r="B546" t="str">
            <v>Plano Oi Convergente Medium</v>
          </cell>
          <cell r="C546" t="str">
            <v>Template de desconto FLAT bundle - Velox XDSL - Varejo</v>
          </cell>
          <cell r="D546">
            <v>0.53679999999999994</v>
          </cell>
          <cell r="E546" t="str">
            <v>MKT-1-9828849818</v>
          </cell>
          <cell r="F546" t="str">
            <v>0T3T_REJ17_PCS-3PMepi_FLAT_BL_53.68%</v>
          </cell>
          <cell r="G546">
            <v>53.68</v>
          </cell>
        </row>
        <row r="547">
          <cell r="A547" t="str">
            <v>Oi Total Fixo + Banda Larga + TV 30.5368Template de desconto FLAT bundle - Velox XDSL - Varejo</v>
          </cell>
          <cell r="B547" t="str">
            <v>Plano Oi Convergente High</v>
          </cell>
          <cell r="C547" t="str">
            <v>Template de desconto FLAT bundle - Velox XDSL - Varejo</v>
          </cell>
          <cell r="D547">
            <v>0.53679999999999994</v>
          </cell>
          <cell r="E547" t="str">
            <v>MKT-1-9829477373</v>
          </cell>
          <cell r="F547" t="str">
            <v>0T3T_REJ17_PCS-3PHipi_FLAT_BL_53.68%</v>
          </cell>
          <cell r="G547">
            <v>53.68</v>
          </cell>
        </row>
        <row r="548">
          <cell r="A548" t="str">
            <v>Oi Total Fixo + Banda Larga + TV 20.5884Template de desconto FLAT bundle - Velox XDSL - Varejo</v>
          </cell>
          <cell r="B548" t="str">
            <v>Plano Oi Convergente Medium</v>
          </cell>
          <cell r="C548" t="str">
            <v>Template de desconto FLAT bundle - Velox XDSL - Varejo</v>
          </cell>
          <cell r="D548">
            <v>0.58840000000000003</v>
          </cell>
          <cell r="E548" t="str">
            <v>MKT-1-9829477736</v>
          </cell>
          <cell r="F548" t="str">
            <v>0T3T_REJ17_PCS-3PMepi_FLAT_BL_58.84%</v>
          </cell>
          <cell r="G548">
            <v>58.84</v>
          </cell>
        </row>
        <row r="549">
          <cell r="A549" t="str">
            <v>Oi Total Fixo + Banda Larga + TV 30.5884Template de desconto FLAT bundle - Velox XDSL - Varejo</v>
          </cell>
          <cell r="B549" t="str">
            <v>Plano Oi Convergente High</v>
          </cell>
          <cell r="C549" t="str">
            <v>Template de desconto FLAT bundle - Velox XDSL - Varejo</v>
          </cell>
          <cell r="D549">
            <v>0.58840000000000003</v>
          </cell>
          <cell r="E549" t="str">
            <v>MKT-1-9829477839</v>
          </cell>
          <cell r="F549" t="str">
            <v>0T3T_REJ17_PCS-3PHipi_FLAT_BL_58.84%</v>
          </cell>
          <cell r="G549">
            <v>58.84</v>
          </cell>
        </row>
        <row r="550">
          <cell r="A550" t="str">
            <v>Oi Total Fixo + Banda Larga + TV 10.4922Template de desconto FLAT bundle - Velox XDSL - Varejo</v>
          </cell>
          <cell r="B550" t="str">
            <v>Plano Oi Convergente Low</v>
          </cell>
          <cell r="C550" t="str">
            <v>Template de desconto FLAT bundle - Velox XDSL - Varejo</v>
          </cell>
          <cell r="D550">
            <v>0.49219999999999997</v>
          </cell>
          <cell r="E550" t="str">
            <v>MKT-1-9829500982</v>
          </cell>
          <cell r="F550" t="str">
            <v>0T3T_REJ17_PCS-3PLowpi_FLAT_BL_49.22%</v>
          </cell>
          <cell r="G550">
            <v>49.22</v>
          </cell>
        </row>
        <row r="551">
          <cell r="A551" t="str">
            <v>Oi Total Fixo + Banda Larga + TV 20.4922Template de desconto FLAT bundle - Velox XDSL - Varejo</v>
          </cell>
          <cell r="B551" t="str">
            <v>Plano Oi Convergente Medium</v>
          </cell>
          <cell r="C551" t="str">
            <v>Template de desconto FLAT bundle - Velox XDSL - Varejo</v>
          </cell>
          <cell r="D551">
            <v>0.49219999999999997</v>
          </cell>
          <cell r="E551" t="str">
            <v>MKT-1-9829513385</v>
          </cell>
          <cell r="F551" t="str">
            <v>0T3T_REJ17_PCS-3PMepi_FLAT_BL_49.22%</v>
          </cell>
          <cell r="G551">
            <v>49.22</v>
          </cell>
        </row>
        <row r="552">
          <cell r="A552" t="str">
            <v>Oi Total Fixo + Banda Larga + TV 30.4922Template de desconto FLAT bundle - Velox XDSL - Varejo</v>
          </cell>
          <cell r="B552" t="str">
            <v>Plano Oi Convergente High</v>
          </cell>
          <cell r="C552" t="str">
            <v>Template de desconto FLAT bundle - Velox XDSL - Varejo</v>
          </cell>
          <cell r="D552">
            <v>0.49219999999999997</v>
          </cell>
          <cell r="E552" t="str">
            <v>MKT-1-9829513818</v>
          </cell>
          <cell r="F552" t="str">
            <v>0T3T_REJ17_PCS-3PHipi_FLAT_BL_49.22%</v>
          </cell>
          <cell r="G552">
            <v>49.22</v>
          </cell>
        </row>
        <row r="553">
          <cell r="A553" t="str">
            <v>Oi Total Fixo + Banda Larga + TV 20.594Template de desconto FLAT bundle - Velox XDSL - Varejo</v>
          </cell>
          <cell r="B553" t="str">
            <v>Plano Oi Convergente Medium</v>
          </cell>
          <cell r="C553" t="str">
            <v>Template de desconto FLAT bundle - Velox XDSL - Varejo</v>
          </cell>
          <cell r="D553">
            <v>0.59399999999999997</v>
          </cell>
          <cell r="E553" t="str">
            <v>MKT-1-9829525261</v>
          </cell>
          <cell r="F553" t="str">
            <v>0T3T_REJ17_PCS-3PMepi_FLAT_BL_59.40%</v>
          </cell>
          <cell r="G553">
            <v>59.4</v>
          </cell>
        </row>
        <row r="554">
          <cell r="A554" t="str">
            <v>Oi Total Fixo + Banda Larga + TV 30.594Template de desconto FLAT bundle - Velox XDSL - Varejo</v>
          </cell>
          <cell r="B554" t="str">
            <v>Plano Oi Convergente High</v>
          </cell>
          <cell r="C554" t="str">
            <v>Template de desconto FLAT bundle - Velox XDSL - Varejo</v>
          </cell>
          <cell r="D554">
            <v>0.59399999999999997</v>
          </cell>
          <cell r="E554" t="str">
            <v>MKT-1-9829525614</v>
          </cell>
          <cell r="F554" t="str">
            <v>0T3T_REJ17_PCS-3PHipi_FLAT_BL_59.40%</v>
          </cell>
          <cell r="G554">
            <v>59.4</v>
          </cell>
        </row>
        <row r="555">
          <cell r="A555" t="str">
            <v>Oi Total Fixo + Banda Larga + TV 10.4667Template de desconto FLAT bundle - Velox XDSL - Varejo</v>
          </cell>
          <cell r="B555" t="str">
            <v>Plano Oi Convergente Low</v>
          </cell>
          <cell r="C555" t="str">
            <v>Template de desconto FLAT bundle - Velox XDSL - Varejo</v>
          </cell>
          <cell r="D555">
            <v>0.4667</v>
          </cell>
          <cell r="E555" t="str">
            <v>MKT-1-9829525977</v>
          </cell>
          <cell r="F555" t="str">
            <v>0T3T_REJ17_PCS-3PLowpi_FLAT_BL_46.67%</v>
          </cell>
          <cell r="G555">
            <v>46.67</v>
          </cell>
        </row>
        <row r="556">
          <cell r="A556" t="str">
            <v>Oi Total Fixo + Banda Larga + TV 20.4667Template de desconto FLAT bundle - Velox XDSL - Varejo</v>
          </cell>
          <cell r="B556" t="str">
            <v>Plano Oi Convergente Medium</v>
          </cell>
          <cell r="C556" t="str">
            <v>Template de desconto FLAT bundle - Velox XDSL - Varejo</v>
          </cell>
          <cell r="D556">
            <v>0.4667</v>
          </cell>
          <cell r="E556" t="str">
            <v>MKT-1-9829526100</v>
          </cell>
          <cell r="F556" t="str">
            <v>0T3T_REJ17_PCS-3PMepi_FLAT_BL_46.67%</v>
          </cell>
          <cell r="G556">
            <v>46.67</v>
          </cell>
        </row>
        <row r="557">
          <cell r="A557" t="str">
            <v>Oi Total Fixo + Banda Larga + TV 30.4667Template de desconto FLAT bundle - Velox XDSL - Varejo</v>
          </cell>
          <cell r="B557" t="str">
            <v>Plano Oi Convergente High</v>
          </cell>
          <cell r="C557" t="str">
            <v>Template de desconto FLAT bundle - Velox XDSL - Varejo</v>
          </cell>
          <cell r="D557">
            <v>0.4667</v>
          </cell>
          <cell r="E557" t="str">
            <v>MKT-1-9829538543</v>
          </cell>
          <cell r="F557" t="str">
            <v>0T3T_REJ17_PCS-3PHipi_FLAT_BL_46.67%</v>
          </cell>
          <cell r="G557">
            <v>46.67</v>
          </cell>
        </row>
        <row r="558">
          <cell r="A558" t="str">
            <v>Oi Total Fixo + Banda Larga + TV 20.5112Template de desconto FLAT bundle - Velox XDSL - Varejo</v>
          </cell>
          <cell r="B558" t="str">
            <v>Plano Oi Convergente Medium</v>
          </cell>
          <cell r="C558" t="str">
            <v>Template de desconto FLAT bundle - Velox XDSL - Varejo</v>
          </cell>
          <cell r="D558">
            <v>0.51119999999999999</v>
          </cell>
          <cell r="E558" t="str">
            <v>MKT-1-9829538636</v>
          </cell>
          <cell r="F558" t="str">
            <v>0T3T_REJ17_PCS-3PMepi_FLAT_BL_51.12%</v>
          </cell>
          <cell r="G558">
            <v>51.12</v>
          </cell>
        </row>
        <row r="559">
          <cell r="A559" t="str">
            <v>Oi Total Fixo + Banda Larga + TV 30.5112Template de desconto FLAT bundle - Velox XDSL - Varejo</v>
          </cell>
          <cell r="B559" t="str">
            <v>Plano Oi Convergente High</v>
          </cell>
          <cell r="C559" t="str">
            <v>Template de desconto FLAT bundle - Velox XDSL - Varejo</v>
          </cell>
          <cell r="D559">
            <v>0.51119999999999999</v>
          </cell>
          <cell r="E559" t="str">
            <v>MKT-1-9829538737</v>
          </cell>
          <cell r="F559" t="str">
            <v>0T3T_REJ17_PCS-3PHipi_FLAT_BL_51.12%</v>
          </cell>
          <cell r="G559">
            <v>51.12</v>
          </cell>
        </row>
        <row r="560">
          <cell r="A560" t="str">
            <v>Oi Total Fixo + Banda Larga + TV 10.5259Template de desconto FLAT bundle - Velox XDSL - Varejo</v>
          </cell>
          <cell r="B560" t="str">
            <v>Plano Oi Convergente Low</v>
          </cell>
          <cell r="C560" t="str">
            <v>Template de desconto FLAT bundle - Velox XDSL - Varejo</v>
          </cell>
          <cell r="D560">
            <v>0.52590000000000003</v>
          </cell>
          <cell r="E560" t="str">
            <v>MKT-1-9829549150</v>
          </cell>
          <cell r="F560" t="str">
            <v>0T3T_REJ17_PCS-3PLowpi_FLAT_BL_52.59%</v>
          </cell>
          <cell r="G560">
            <v>52.59</v>
          </cell>
        </row>
        <row r="561">
          <cell r="A561" t="str">
            <v>Oi Total Fixo + Banda Larga + TV 20.5259Template de desconto FLAT bundle - Velox XDSL - Varejo</v>
          </cell>
          <cell r="B561" t="str">
            <v>Plano Oi Convergente Medium</v>
          </cell>
          <cell r="C561" t="str">
            <v>Template de desconto FLAT bundle - Velox XDSL - Varejo</v>
          </cell>
          <cell r="D561">
            <v>0.52590000000000003</v>
          </cell>
          <cell r="E561" t="str">
            <v>MKT-1-9829549303</v>
          </cell>
          <cell r="F561" t="str">
            <v>0T3T_REJ17_PCS-3PMepi_FLAT_BL_52.59%</v>
          </cell>
          <cell r="G561">
            <v>52.59</v>
          </cell>
        </row>
        <row r="562">
          <cell r="A562" t="str">
            <v>Oi Total Fixo + Banda Larga + TV 30.5259Template de desconto FLAT bundle - Velox XDSL - Varejo</v>
          </cell>
          <cell r="B562" t="str">
            <v>Plano Oi Convergente High</v>
          </cell>
          <cell r="C562" t="str">
            <v>Template de desconto FLAT bundle - Velox XDSL - Varejo</v>
          </cell>
          <cell r="D562">
            <v>0.52590000000000003</v>
          </cell>
          <cell r="E562" t="str">
            <v>MKT-1-9829549786</v>
          </cell>
          <cell r="F562" t="str">
            <v>0T3T_REJ17_PCS-3PHipi_FLAT_BL_52.59%</v>
          </cell>
          <cell r="G562">
            <v>52.59</v>
          </cell>
        </row>
        <row r="563">
          <cell r="A563" t="str">
            <v>Oi Total Fixo + Banda Larga + TV 20.5655Template de desconto FLAT bundle - Velox XDSL - Varejo</v>
          </cell>
          <cell r="B563" t="str">
            <v>Plano Oi Convergente Medium</v>
          </cell>
          <cell r="C563" t="str">
            <v>Template de desconto FLAT bundle - Velox XDSL - Varejo</v>
          </cell>
          <cell r="D563">
            <v>0.5655</v>
          </cell>
          <cell r="E563" t="str">
            <v>MKT-1-9829549929</v>
          </cell>
          <cell r="F563" t="str">
            <v>0T3T_REJ17_PCS-3PMepi_FLAT_BL_56.55%</v>
          </cell>
          <cell r="G563">
            <v>56.55</v>
          </cell>
        </row>
        <row r="564">
          <cell r="A564" t="str">
            <v>Oi Total Fixo + Banda Larga + TV 30.5655Template de desconto FLAT bundle - Velox XDSL - Varejo</v>
          </cell>
          <cell r="B564" t="str">
            <v>Plano Oi Convergente High</v>
          </cell>
          <cell r="C564" t="str">
            <v>Template de desconto FLAT bundle - Velox XDSL - Varejo</v>
          </cell>
          <cell r="D564">
            <v>0.5655</v>
          </cell>
          <cell r="E564" t="str">
            <v>MKT-1-9829575102</v>
          </cell>
          <cell r="F564" t="str">
            <v>0T3T_REJ17_PCS-3PHipi_FLAT_BL_56.55%</v>
          </cell>
          <cell r="G564">
            <v>56.55</v>
          </cell>
        </row>
        <row r="565">
          <cell r="A565" t="str">
            <v>Oi Total Fixo + Banda Larga + TV 10.5734Template de desconto FLAT bundle - Velox XDSL - Varejo</v>
          </cell>
          <cell r="B565" t="str">
            <v>Plano Oi Convergente Low</v>
          </cell>
          <cell r="C565" t="str">
            <v>Template de desconto FLAT bundle - Velox XDSL - Varejo</v>
          </cell>
          <cell r="D565">
            <v>0.57340000000000002</v>
          </cell>
          <cell r="E565" t="str">
            <v>MKT-1-9829575575</v>
          </cell>
          <cell r="F565" t="str">
            <v>0T3T_REJ17_PCS-3PLowpi_FLAT_BL_57.34%</v>
          </cell>
          <cell r="G565">
            <v>57.34</v>
          </cell>
        </row>
        <row r="566">
          <cell r="A566" t="str">
            <v>Oi Total Fixo + Banda Larga + TV 20.5734Template de desconto FLAT bundle - Velox XDSL - Varejo</v>
          </cell>
          <cell r="B566" t="str">
            <v>Plano Oi Convergente Medium</v>
          </cell>
          <cell r="C566" t="str">
            <v>Template de desconto FLAT bundle - Velox XDSL - Varejo</v>
          </cell>
          <cell r="D566">
            <v>0.57340000000000002</v>
          </cell>
          <cell r="E566" t="str">
            <v>MKT-1-9829575928</v>
          </cell>
          <cell r="F566" t="str">
            <v>0T3T_REJ17_PCS-3PMepi_FLAT_BL_57.34%</v>
          </cell>
          <cell r="G566">
            <v>57.34</v>
          </cell>
        </row>
        <row r="567">
          <cell r="A567" t="str">
            <v>Oi Total Fixo + Banda Larga + TV 30.5734Template de desconto FLAT bundle - Velox XDSL - Varejo</v>
          </cell>
          <cell r="B567" t="str">
            <v>Plano Oi Convergente High</v>
          </cell>
          <cell r="C567" t="str">
            <v>Template de desconto FLAT bundle - Velox XDSL - Varejo</v>
          </cell>
          <cell r="D567">
            <v>0.57340000000000002</v>
          </cell>
          <cell r="E567" t="str">
            <v>MKT-1-9829601281</v>
          </cell>
          <cell r="F567" t="str">
            <v>0T3T_REJ17_PCS-3PHipi_FLAT_BL_57.34%</v>
          </cell>
          <cell r="G567">
            <v>57.34</v>
          </cell>
        </row>
        <row r="568">
          <cell r="A568" t="str">
            <v>Oi Total Fixo + Banda Larga + TV 20.609Template de desconto FLAT bundle - Velox XDSL - Varejo</v>
          </cell>
          <cell r="B568" t="str">
            <v>Plano Oi Convergente Medium</v>
          </cell>
          <cell r="C568" t="str">
            <v>Template de desconto FLAT bundle - Velox XDSL - Varejo</v>
          </cell>
          <cell r="D568">
            <v>0.60899999999999999</v>
          </cell>
          <cell r="E568" t="str">
            <v>MKT-1-9829601374</v>
          </cell>
          <cell r="F568" t="str">
            <v>0T3T_REJ17_PCS-3PMepi_FLAT_BL_60.90%</v>
          </cell>
          <cell r="G568">
            <v>60.9</v>
          </cell>
        </row>
        <row r="569">
          <cell r="A569" t="str">
            <v>Oi Total Fixo + Banda Larga + TV 30.609Template de desconto FLAT bundle - Velox XDSL - Varejo</v>
          </cell>
          <cell r="B569" t="str">
            <v>Plano Oi Convergente High</v>
          </cell>
          <cell r="C569" t="str">
            <v>Template de desconto FLAT bundle - Velox XDSL - Varejo</v>
          </cell>
          <cell r="D569">
            <v>0.60899999999999999</v>
          </cell>
          <cell r="E569" t="str">
            <v>MKT-1-9829601707</v>
          </cell>
          <cell r="F569" t="str">
            <v>0T3T_REJ17_PCS-3PHipi_FLAT_BL_60.90%</v>
          </cell>
          <cell r="G569">
            <v>60.9</v>
          </cell>
        </row>
        <row r="570">
          <cell r="A570" t="str">
            <v>Oi Total Fixo + Banda Larga + TV 10.6681Template de desconto FLAT bundle - Velox XDSL - Varejo</v>
          </cell>
          <cell r="B570" t="str">
            <v>Plano Oi Convergente Low</v>
          </cell>
          <cell r="C570" t="str">
            <v>Template de desconto FLAT bundle - Velox XDSL - Varejo</v>
          </cell>
          <cell r="D570">
            <v>0.66810000000000003</v>
          </cell>
          <cell r="E570" t="str">
            <v>MKT-1-9829601820</v>
          </cell>
          <cell r="F570" t="str">
            <v>0T3T_REJ17_PCS-3PLowpi_FLAT_BL_66.81%</v>
          </cell>
          <cell r="G570">
            <v>66.81</v>
          </cell>
        </row>
        <row r="571">
          <cell r="A571" t="str">
            <v>Oi Total Fixo + Banda Larga + TV 20.6681Template de desconto FLAT bundle - Velox XDSL - Varejo</v>
          </cell>
          <cell r="B571" t="str">
            <v>Plano Oi Convergente Medium</v>
          </cell>
          <cell r="C571" t="str">
            <v>Template de desconto FLAT bundle - Velox XDSL - Varejo</v>
          </cell>
          <cell r="D571">
            <v>0.66810000000000003</v>
          </cell>
          <cell r="E571" t="str">
            <v>MKT-1-9829609693</v>
          </cell>
          <cell r="F571" t="str">
            <v>0T3T_REJ17_PCS-3PMepi_FLAT_BL_66.81%</v>
          </cell>
          <cell r="G571">
            <v>66.81</v>
          </cell>
        </row>
        <row r="572">
          <cell r="A572" t="str">
            <v>Oi Total Fixo + Banda Larga + TV 30.6681Template de desconto FLAT bundle - Velox XDSL - Varejo</v>
          </cell>
          <cell r="B572" t="str">
            <v>Plano Oi Convergente High</v>
          </cell>
          <cell r="C572" t="str">
            <v>Template de desconto FLAT bundle - Velox XDSL - Varejo</v>
          </cell>
          <cell r="D572">
            <v>0.66810000000000003</v>
          </cell>
          <cell r="E572" t="str">
            <v>MKT-1-9829609786</v>
          </cell>
          <cell r="F572" t="str">
            <v>0T3T_REJ17_PCS-3PHipi_FLAT_BL_66.81%</v>
          </cell>
          <cell r="G572">
            <v>66.81</v>
          </cell>
        </row>
        <row r="573">
          <cell r="A573" t="str">
            <v>Oi Total Fixo + Banda Larga + TV 20.6919Template de desconto FLAT bundle - Velox XDSL - Varejo</v>
          </cell>
          <cell r="B573" t="str">
            <v>Plano Oi Convergente Medium</v>
          </cell>
          <cell r="C573" t="str">
            <v>Template de desconto FLAT bundle - Velox XDSL - Varejo</v>
          </cell>
          <cell r="D573">
            <v>0.69189999999999996</v>
          </cell>
          <cell r="E573" t="str">
            <v>MKT-1-9829649129</v>
          </cell>
          <cell r="F573" t="str">
            <v>0T3T_REJ17_PCS-3PMepi_FLAT_BL_69.19%</v>
          </cell>
          <cell r="G573">
            <v>69.19</v>
          </cell>
        </row>
        <row r="574">
          <cell r="A574" t="str">
            <v>Oi Total Fixo + Banda Larga + TV 30.6919Template de desconto FLAT bundle - Velox XDSL - Varejo</v>
          </cell>
          <cell r="B574" t="str">
            <v>Plano Oi Convergente High</v>
          </cell>
          <cell r="C574" t="str">
            <v>Template de desconto FLAT bundle - Velox XDSL - Varejo</v>
          </cell>
          <cell r="D574">
            <v>0.69189999999999996</v>
          </cell>
          <cell r="E574" t="str">
            <v>MKT-1-9829702012</v>
          </cell>
          <cell r="F574" t="str">
            <v>0T3T_REJ17_PCS-3PHipi_FLAT_BL_69.19%</v>
          </cell>
          <cell r="G574">
            <v>69.19</v>
          </cell>
        </row>
        <row r="575">
          <cell r="A575" t="str">
            <v>Oi Total Fixo + Banda Larga + TV 20.7689Template de desconto FLAT bundle - Velox XDSL - Varejo</v>
          </cell>
          <cell r="B575" t="str">
            <v>Plano Oi Convergente Medium</v>
          </cell>
          <cell r="C575" t="str">
            <v>Template de desconto FLAT bundle - Velox XDSL - Varejo</v>
          </cell>
          <cell r="D575">
            <v>0.76890000000000003</v>
          </cell>
          <cell r="E575" t="str">
            <v>MKT-1-9829739301</v>
          </cell>
          <cell r="F575" t="str">
            <v>0T3T_REJ17_PCS-3PMepi_FLAT_BL_76.89%</v>
          </cell>
          <cell r="G575">
            <v>76.89</v>
          </cell>
        </row>
        <row r="576">
          <cell r="A576" t="str">
            <v>Oi Total Fixo + Banda Larga + TV 30.7689Template de desconto FLAT bundle - Velox XDSL - Varejo</v>
          </cell>
          <cell r="B576" t="str">
            <v>Plano Oi Convergente High</v>
          </cell>
          <cell r="C576" t="str">
            <v>Template de desconto FLAT bundle - Velox XDSL - Varejo</v>
          </cell>
          <cell r="D576">
            <v>0.76890000000000003</v>
          </cell>
          <cell r="E576" t="str">
            <v>MKT-1-9829739394</v>
          </cell>
          <cell r="F576" t="str">
            <v>0T3T_REJ17_PCS-3PHipi_FLAT_BL_76.89%</v>
          </cell>
          <cell r="G576">
            <v>76.89</v>
          </cell>
        </row>
        <row r="577">
          <cell r="A577" t="str">
            <v>Oi Total Fixo + Banda Larga + TV 10.7155Template de desconto FLAT bundle - Velox XDSL - Varejo</v>
          </cell>
          <cell r="B577" t="str">
            <v>Plano Oi Convergente Low</v>
          </cell>
          <cell r="C577" t="str">
            <v>Template de desconto FLAT bundle - Velox XDSL - Varejo</v>
          </cell>
          <cell r="D577">
            <v>0.71550000000000002</v>
          </cell>
          <cell r="E577" t="str">
            <v>MKT-1-9829739487</v>
          </cell>
          <cell r="F577" t="str">
            <v>0T3T_REJ17_PCS-3PLowpi_FLAT_BL_71.55%</v>
          </cell>
          <cell r="G577">
            <v>71.55</v>
          </cell>
        </row>
        <row r="578">
          <cell r="A578" t="str">
            <v>Oi Total Fixo + Banda Larga + TV 20.7155Template de desconto FLAT bundle - Velox XDSL - Varejo</v>
          </cell>
          <cell r="B578" t="str">
            <v>Plano Oi Convergente Medium</v>
          </cell>
          <cell r="C578" t="str">
            <v>Template de desconto FLAT bundle - Velox XDSL - Varejo</v>
          </cell>
          <cell r="D578">
            <v>0.71550000000000002</v>
          </cell>
          <cell r="E578" t="str">
            <v>MKT-1-9829739580</v>
          </cell>
          <cell r="F578" t="str">
            <v>0T3T_REJ17_PCS-3PMepi_FLAT_BL_71.55%</v>
          </cell>
          <cell r="G578">
            <v>71.55</v>
          </cell>
        </row>
        <row r="579">
          <cell r="A579" t="str">
            <v>Oi Total Fixo + Banda Larga + TV 30.7155Template de desconto FLAT bundle - Velox XDSL - Varejo</v>
          </cell>
          <cell r="B579" t="str">
            <v>Plano Oi Convergente High</v>
          </cell>
          <cell r="C579" t="str">
            <v>Template de desconto FLAT bundle - Velox XDSL - Varejo</v>
          </cell>
          <cell r="D579">
            <v>0.71550000000000002</v>
          </cell>
          <cell r="E579" t="str">
            <v>MKT-1-9829739673</v>
          </cell>
          <cell r="F579" t="str">
            <v>0T3T_REJ17_PCS-3PHipi_FLAT_BL_71.55%</v>
          </cell>
          <cell r="G579">
            <v>71.55</v>
          </cell>
        </row>
        <row r="580">
          <cell r="A580" t="str">
            <v>Oi Total Fixo + Banda Larga + TV 20.7333Template de desconto FLAT bundle - Velox XDSL - Varejo</v>
          </cell>
          <cell r="B580" t="str">
            <v>Plano Oi Convergente Medium</v>
          </cell>
          <cell r="C580" t="str">
            <v>Template de desconto FLAT bundle - Velox XDSL - Varejo</v>
          </cell>
          <cell r="D580">
            <v>0.73329999999999995</v>
          </cell>
          <cell r="E580" t="str">
            <v>MKT-1-9829739766</v>
          </cell>
          <cell r="F580" t="str">
            <v>0T3T_REJ17_PCS-3PMepi_FLAT_BL_73.33%</v>
          </cell>
          <cell r="G580">
            <v>73.33</v>
          </cell>
        </row>
        <row r="581">
          <cell r="A581" t="str">
            <v>Oi Total Fixo + Banda Larga + TV 30.7333Template de desconto FLAT bundle - Velox XDSL - Varejo</v>
          </cell>
          <cell r="B581" t="str">
            <v>Plano Oi Convergente High</v>
          </cell>
          <cell r="C581" t="str">
            <v>Template de desconto FLAT bundle - Velox XDSL - Varejo</v>
          </cell>
          <cell r="D581">
            <v>0.73329999999999995</v>
          </cell>
          <cell r="E581" t="str">
            <v>MKT-1-9829739859</v>
          </cell>
          <cell r="F581" t="str">
            <v>0T3T_REJ17_PCS-3PHipi_FLAT_BL_73.33%</v>
          </cell>
          <cell r="G581">
            <v>73.33</v>
          </cell>
        </row>
        <row r="582">
          <cell r="A582" t="str">
            <v>Oi Total Fixo + Pós 100 + Banda Larga0.4852Template de desconto FLAT bundle - Velox XDSL - Varejo</v>
          </cell>
          <cell r="B582" t="str">
            <v>Plano Oi Completo Small</v>
          </cell>
          <cell r="C582" t="str">
            <v>Template de desconto FLAT bundle - Velox XDSL - Varejo</v>
          </cell>
          <cell r="D582">
            <v>0.48520000000000002</v>
          </cell>
          <cell r="E582" t="str">
            <v>MKT-1-9829739952</v>
          </cell>
          <cell r="F582" t="str">
            <v>0T3T_REJ17_PCS-4P3pi_FLAT_BL_48.52%</v>
          </cell>
          <cell r="G582">
            <v>48.52</v>
          </cell>
        </row>
        <row r="583">
          <cell r="A583" t="str">
            <v>Oi Total Fixo + Pós 250 + Banda Larga0.4852Template de desconto FLAT bundle - Velox XDSL - Varejo</v>
          </cell>
          <cell r="B583" t="str">
            <v>Plano Oi Completo Medium</v>
          </cell>
          <cell r="C583" t="str">
            <v>Template de desconto FLAT bundle - Velox XDSL - Varejo</v>
          </cell>
          <cell r="D583">
            <v>0.48520000000000002</v>
          </cell>
          <cell r="E583" t="str">
            <v>MKT-1-9829740045</v>
          </cell>
          <cell r="F583" t="str">
            <v>0T3T_REJ17_PCS-4P4pi_FLAT_BL_48.52%</v>
          </cell>
          <cell r="G583">
            <v>48.52</v>
          </cell>
        </row>
        <row r="584">
          <cell r="A584" t="str">
            <v>Oi Total Fixo + Pós Conectado 500 + Banda Larga0.4852Template de desconto FLAT bundle - Velox XDSL - Varejo</v>
          </cell>
          <cell r="B584" t="str">
            <v>Plano Oi Completo 500</v>
          </cell>
          <cell r="C584" t="str">
            <v>Template de desconto FLAT bundle - Velox XDSL - Varejo</v>
          </cell>
          <cell r="D584">
            <v>0.48520000000000002</v>
          </cell>
          <cell r="E584" t="str">
            <v>MKT-1-9831310138</v>
          </cell>
          <cell r="F584" t="str">
            <v>0T3T_REJ17_PCS-4P8pi_FLAT_BL_48.52%</v>
          </cell>
          <cell r="G584">
            <v>48.52</v>
          </cell>
        </row>
        <row r="585">
          <cell r="A585" t="str">
            <v>Oi Total Fixo + Pós Conectado 1.000 + Banda Larga0.4852Template de desconto FLAT bundle - Velox XDSL - Varejo</v>
          </cell>
          <cell r="B585" t="str">
            <v>Plano Oi Completo 1.000</v>
          </cell>
          <cell r="C585" t="str">
            <v>Template de desconto FLAT bundle - Velox XDSL - Varejo</v>
          </cell>
          <cell r="D585">
            <v>0.48520000000000002</v>
          </cell>
          <cell r="E585" t="str">
            <v>MKT-1-9831310231</v>
          </cell>
          <cell r="F585" t="str">
            <v>0T3T_REJ17_PCS-4P10pi_FLAT_BL_48.52%</v>
          </cell>
          <cell r="G585">
            <v>48.52</v>
          </cell>
        </row>
        <row r="586">
          <cell r="A586" t="str">
            <v>Oi Total Fixo + Pós Conectado Mais + Banda Larga0.4852Template de desconto FLAT bundle - Velox XDSL - Varejo</v>
          </cell>
          <cell r="B586" t="str">
            <v>Plano Oi Completo Mais</v>
          </cell>
          <cell r="C586" t="str">
            <v>Template de desconto FLAT bundle - Velox XDSL - Varejo</v>
          </cell>
          <cell r="D586">
            <v>0.48520000000000002</v>
          </cell>
          <cell r="E586" t="str">
            <v>MKT-1-9831310324</v>
          </cell>
          <cell r="F586" t="str">
            <v>0T3T_REJ17_PCS-4P9pi_FLAT_BL_48.52%</v>
          </cell>
          <cell r="G586">
            <v>48.52</v>
          </cell>
        </row>
        <row r="587">
          <cell r="A587" t="str">
            <v>Oi Total Fixo + Pós 100 + Banda Larga0.4922Template de desconto FLAT bundle - Velox XDSL - Varejo</v>
          </cell>
          <cell r="B587" t="str">
            <v>Plano Oi Completo Small</v>
          </cell>
          <cell r="C587" t="str">
            <v>Template de desconto FLAT bundle - Velox XDSL - Varejo</v>
          </cell>
          <cell r="D587">
            <v>0.49219999999999997</v>
          </cell>
          <cell r="E587" t="str">
            <v>MKT-1-9831310417</v>
          </cell>
          <cell r="F587" t="str">
            <v>0T3T_REJ17_PCS-4P3pi_FLAT_BL_49.22%</v>
          </cell>
          <cell r="G587">
            <v>49.22</v>
          </cell>
        </row>
        <row r="588">
          <cell r="A588" t="str">
            <v>Oi Total Fixo + Pós 250 + Banda Larga0.4922Template de desconto FLAT bundle - Velox XDSL - Varejo</v>
          </cell>
          <cell r="B588" t="str">
            <v>Plano Oi Completo Medium</v>
          </cell>
          <cell r="C588" t="str">
            <v>Template de desconto FLAT bundle - Velox XDSL - Varejo</v>
          </cell>
          <cell r="D588">
            <v>0.49219999999999997</v>
          </cell>
          <cell r="E588" t="str">
            <v>MKT-1-9831310510</v>
          </cell>
          <cell r="F588" t="str">
            <v>0T3T_REJ17_PCS-4P4pi_FLAT_BL_49.22%</v>
          </cell>
          <cell r="G588">
            <v>49.22</v>
          </cell>
        </row>
        <row r="589">
          <cell r="A589" t="str">
            <v>Oi Total Fixo + Pós Conectado 500 + Banda Larga0.4922Template de desconto FLAT bundle - Velox XDSL - Varejo</v>
          </cell>
          <cell r="B589" t="str">
            <v>Plano Oi Completo 500</v>
          </cell>
          <cell r="C589" t="str">
            <v>Template de desconto FLAT bundle - Velox XDSL - Varejo</v>
          </cell>
          <cell r="D589">
            <v>0.49219999999999997</v>
          </cell>
          <cell r="E589" t="str">
            <v>MKT-1-9831310603</v>
          </cell>
          <cell r="F589" t="str">
            <v>0T3T_REJ17_PCS-4P8pi_FLAT_BL_49.22%</v>
          </cell>
          <cell r="G589">
            <v>49.22</v>
          </cell>
        </row>
        <row r="590">
          <cell r="A590" t="str">
            <v>Oi Total Fixo + Pós Conectado 1.000 + Banda Larga0.4922Template de desconto FLAT bundle - Velox XDSL - Varejo</v>
          </cell>
          <cell r="B590" t="str">
            <v>Plano Oi Completo 1.000</v>
          </cell>
          <cell r="C590" t="str">
            <v>Template de desconto FLAT bundle - Velox XDSL - Varejo</v>
          </cell>
          <cell r="D590">
            <v>0.49219999999999997</v>
          </cell>
          <cell r="E590" t="str">
            <v>MKT-1-9831310696</v>
          </cell>
          <cell r="F590" t="str">
            <v>0T3T_REJ17_PCS-4P10pi_FLAT_BL_49.22%</v>
          </cell>
          <cell r="G590">
            <v>49.22</v>
          </cell>
        </row>
        <row r="591">
          <cell r="A591" t="str">
            <v>Oi Total Fixo + Pós Conectado Mais + Banda Larga0.4922Template de desconto FLAT bundle - Velox XDSL - Varejo</v>
          </cell>
          <cell r="B591" t="str">
            <v>Plano Oi Completo Mais</v>
          </cell>
          <cell r="C591" t="str">
            <v>Template de desconto FLAT bundle - Velox XDSL - Varejo</v>
          </cell>
          <cell r="D591">
            <v>0.49219999999999997</v>
          </cell>
          <cell r="E591" t="str">
            <v>MKT-1-9831310789</v>
          </cell>
          <cell r="F591" t="str">
            <v>0T3T_REJ17_PCS-4P9pi_FLAT_BL_49.22%</v>
          </cell>
          <cell r="G591">
            <v>49.22</v>
          </cell>
        </row>
        <row r="592">
          <cell r="A592" t="str">
            <v>Oi Total Fixo + Pós 100 + Banda Larga0.4667Template de desconto FLAT bundle - Velox XDSL - Varejo</v>
          </cell>
          <cell r="B592" t="str">
            <v>Plano Oi Completo Small</v>
          </cell>
          <cell r="C592" t="str">
            <v>Template de desconto FLAT bundle - Velox XDSL - Varejo</v>
          </cell>
          <cell r="D592">
            <v>0.4667</v>
          </cell>
          <cell r="E592" t="str">
            <v>MKT-1-9831310882</v>
          </cell>
          <cell r="F592" t="str">
            <v>0T3T_REJ17_PCS-4P3pi_FLAT_BL_46.67%</v>
          </cell>
          <cell r="G592">
            <v>46.67</v>
          </cell>
        </row>
        <row r="593">
          <cell r="A593" t="str">
            <v>Oi Total Fixo + Pós 250 + Banda Larga0.4667Template de desconto FLAT bundle - Velox XDSL - Varejo</v>
          </cell>
          <cell r="B593" t="str">
            <v>Plano Oi Completo Medium</v>
          </cell>
          <cell r="C593" t="str">
            <v>Template de desconto FLAT bundle - Velox XDSL - Varejo</v>
          </cell>
          <cell r="D593">
            <v>0.4667</v>
          </cell>
          <cell r="E593" t="str">
            <v>MKT-1-9831310975</v>
          </cell>
          <cell r="F593" t="str">
            <v>0T3T_REJ17_PCS-4P4pi_FLAT_BL_46.67%</v>
          </cell>
          <cell r="G593">
            <v>46.67</v>
          </cell>
        </row>
        <row r="594">
          <cell r="A594" t="str">
            <v>Oi Total Fixo + Pós Conectado 500 + Banda Larga0.4667Template de desconto FLAT bundle - Velox XDSL - Varejo</v>
          </cell>
          <cell r="B594" t="str">
            <v>Plano Oi Completo 500</v>
          </cell>
          <cell r="C594" t="str">
            <v>Template de desconto FLAT bundle - Velox XDSL - Varejo</v>
          </cell>
          <cell r="D594">
            <v>0.4667</v>
          </cell>
          <cell r="E594" t="str">
            <v>MKT-1-9831311068</v>
          </cell>
          <cell r="F594" t="str">
            <v>0T3T_REJ17_PCS-4P8pi_FLAT_BL_46.67%</v>
          </cell>
          <cell r="G594">
            <v>46.67</v>
          </cell>
        </row>
        <row r="595">
          <cell r="A595" t="str">
            <v>Oi Total Fixo + Pós Conectado 1.000 + Banda Larga0.4667Template de desconto FLAT bundle - Velox XDSL - Varejo</v>
          </cell>
          <cell r="B595" t="str">
            <v>Plano Oi Completo 1.000</v>
          </cell>
          <cell r="C595" t="str">
            <v>Template de desconto FLAT bundle - Velox XDSL - Varejo</v>
          </cell>
          <cell r="D595">
            <v>0.4667</v>
          </cell>
          <cell r="E595" t="str">
            <v>MKT-1-9831333161</v>
          </cell>
          <cell r="F595" t="str">
            <v>0T3T_REJ17_PCS-4P10pi_FLAT_BL_46.67%</v>
          </cell>
          <cell r="G595">
            <v>46.67</v>
          </cell>
        </row>
        <row r="596">
          <cell r="A596" t="str">
            <v>Oi Total Fixo + Pós Conectado Mais + Banda Larga0.4667Template de desconto FLAT bundle - Velox XDSL - Varejo</v>
          </cell>
          <cell r="B596" t="str">
            <v>Plano Oi Completo Mais</v>
          </cell>
          <cell r="C596" t="str">
            <v>Template de desconto FLAT bundle - Velox XDSL - Varejo</v>
          </cell>
          <cell r="D596">
            <v>0.4667</v>
          </cell>
          <cell r="E596" t="str">
            <v>MKT-1-9831333254</v>
          </cell>
          <cell r="F596" t="str">
            <v>0T3T_REJ17_PCS-4P9pi_FLAT_BL_46.67%</v>
          </cell>
          <cell r="G596">
            <v>46.67</v>
          </cell>
        </row>
        <row r="597">
          <cell r="A597" t="str">
            <v>Oi Total Fixo + Pós 100 + Banda Larga0.5259Template de desconto FLAT bundle - Velox XDSL - Varejo</v>
          </cell>
          <cell r="B597" t="str">
            <v>Plano Oi Completo Small</v>
          </cell>
          <cell r="C597" t="str">
            <v>Template de desconto FLAT bundle - Velox XDSL - Varejo</v>
          </cell>
          <cell r="D597">
            <v>0.52590000000000003</v>
          </cell>
          <cell r="E597" t="str">
            <v>MKT-1-9831333347</v>
          </cell>
          <cell r="F597" t="str">
            <v>0T3T_REJ17_PCS-4P3pi_FLAT_BL_52.59%</v>
          </cell>
          <cell r="G597">
            <v>52.59</v>
          </cell>
        </row>
        <row r="598">
          <cell r="A598" t="str">
            <v>Oi Total Fixo + Pós 250 + Banda Larga0.5259Template de desconto FLAT bundle - Velox XDSL - Varejo</v>
          </cell>
          <cell r="B598" t="str">
            <v>Plano Oi Completo Medium</v>
          </cell>
          <cell r="C598" t="str">
            <v>Template de desconto FLAT bundle - Velox XDSL - Varejo</v>
          </cell>
          <cell r="D598">
            <v>0.52590000000000003</v>
          </cell>
          <cell r="E598" t="str">
            <v>MKT-1-9831333440</v>
          </cell>
          <cell r="F598" t="str">
            <v>0T3T_REJ17_PCS-4P4pi_FLAT_BL_52.59%</v>
          </cell>
          <cell r="G598">
            <v>52.59</v>
          </cell>
        </row>
        <row r="599">
          <cell r="A599" t="str">
            <v>Oi Total Fixo + Pós Conectado 500 + Banda Larga0.5259Template de desconto FLAT bundle - Velox XDSL - Varejo</v>
          </cell>
          <cell r="B599" t="str">
            <v>Plano Oi Completo 500</v>
          </cell>
          <cell r="C599" t="str">
            <v>Template de desconto FLAT bundle - Velox XDSL - Varejo</v>
          </cell>
          <cell r="D599">
            <v>0.52590000000000003</v>
          </cell>
          <cell r="E599" t="str">
            <v>MKT-1-9831333533</v>
          </cell>
          <cell r="F599" t="str">
            <v>0T3T_REJ17_PCS-4P8pi_FLAT_BL_52.59%</v>
          </cell>
          <cell r="G599">
            <v>52.59</v>
          </cell>
        </row>
        <row r="600">
          <cell r="A600" t="str">
            <v>Oi Total Fixo + Pós Conectado 1.000 + Banda Larga0.5259Template de desconto FLAT bundle - Velox XDSL - Varejo</v>
          </cell>
          <cell r="B600" t="str">
            <v>Plano Oi Completo 1.000</v>
          </cell>
          <cell r="C600" t="str">
            <v>Template de desconto FLAT bundle - Velox XDSL - Varejo</v>
          </cell>
          <cell r="D600">
            <v>0.52590000000000003</v>
          </cell>
          <cell r="E600" t="str">
            <v>MKT-1-9831333626</v>
          </cell>
          <cell r="F600" t="str">
            <v>0T3T_REJ17_PCS-4P10pi_FLAT_BL_52.59%</v>
          </cell>
          <cell r="G600">
            <v>52.59</v>
          </cell>
        </row>
        <row r="601">
          <cell r="A601" t="str">
            <v>Oi Total Fixo + Pós Conectado Mais + Banda Larga0.5259Template de desconto FLAT bundle - Velox XDSL - Varejo</v>
          </cell>
          <cell r="B601" t="str">
            <v>Plano Oi Completo Mais</v>
          </cell>
          <cell r="C601" t="str">
            <v>Template de desconto FLAT bundle - Velox XDSL - Varejo</v>
          </cell>
          <cell r="D601">
            <v>0.52590000000000003</v>
          </cell>
          <cell r="E601" t="str">
            <v>MKT-1-9831333719</v>
          </cell>
          <cell r="F601" t="str">
            <v>0T3T_REJ17_PCS-4P9pi_FLAT_BL_52.59%</v>
          </cell>
          <cell r="G601">
            <v>52.59</v>
          </cell>
        </row>
        <row r="602">
          <cell r="A602" t="str">
            <v>Oi Total Fixo + Pós 100 + Banda Larga0.5734Template de desconto FLAT bundle - Velox XDSL - Varejo</v>
          </cell>
          <cell r="B602" t="str">
            <v>Plano Oi Completo Small</v>
          </cell>
          <cell r="C602" t="str">
            <v>Template de desconto FLAT bundle - Velox XDSL - Varejo</v>
          </cell>
          <cell r="D602">
            <v>0.57340000000000002</v>
          </cell>
          <cell r="E602" t="str">
            <v>MKT-1-9831333812</v>
          </cell>
          <cell r="F602" t="str">
            <v>0T3T_REJ17_PCS-4P3pi_FLAT_BL_57.34%</v>
          </cell>
          <cell r="G602">
            <v>57.34</v>
          </cell>
        </row>
        <row r="603">
          <cell r="A603" t="str">
            <v>Oi Total Fixo + Pós 250 + Banda Larga0.5734Template de desconto FLAT bundle - Velox XDSL - Varejo</v>
          </cell>
          <cell r="B603" t="str">
            <v>Plano Oi Completo Medium</v>
          </cell>
          <cell r="C603" t="str">
            <v>Template de desconto FLAT bundle - Velox XDSL - Varejo</v>
          </cell>
          <cell r="D603">
            <v>0.57340000000000002</v>
          </cell>
          <cell r="E603" t="str">
            <v>MKT-1-9831333905</v>
          </cell>
          <cell r="F603" t="str">
            <v>0T3T_REJ17_PCS-4P4pi_FLAT_BL_57.34%</v>
          </cell>
          <cell r="G603">
            <v>57.34</v>
          </cell>
        </row>
        <row r="604">
          <cell r="A604" t="str">
            <v>Oi Total Fixo + Pós Conectado 500 + Banda Larga0.5734Template de desconto FLAT bundle - Velox XDSL - Varejo</v>
          </cell>
          <cell r="B604" t="str">
            <v>Plano Oi Completo 500</v>
          </cell>
          <cell r="C604" t="str">
            <v>Template de desconto FLAT bundle - Velox XDSL - Varejo</v>
          </cell>
          <cell r="D604">
            <v>0.57340000000000002</v>
          </cell>
          <cell r="E604" t="str">
            <v>MKT-1-9831333998</v>
          </cell>
          <cell r="F604" t="str">
            <v>0T3T_REJ17_PCS-4P8pi_FLAT_BL_57.34%</v>
          </cell>
          <cell r="G604">
            <v>57.34</v>
          </cell>
        </row>
        <row r="605">
          <cell r="A605" t="str">
            <v>Oi Total Fixo + Pós Conectado 1.000 + Banda Larga0.5734Template de desconto FLAT bundle - Velox XDSL - Varejo</v>
          </cell>
          <cell r="B605" t="str">
            <v>Plano Oi Completo 1.000</v>
          </cell>
          <cell r="C605" t="str">
            <v>Template de desconto FLAT bundle - Velox XDSL - Varejo</v>
          </cell>
          <cell r="D605">
            <v>0.57340000000000002</v>
          </cell>
          <cell r="E605" t="str">
            <v>MKT-1-9831334091</v>
          </cell>
          <cell r="F605" t="str">
            <v>0T3T_REJ17_PCS-4P10pi_FLAT_BL_57.34%</v>
          </cell>
          <cell r="G605">
            <v>57.34</v>
          </cell>
        </row>
        <row r="606">
          <cell r="A606" t="str">
            <v>Oi Total Fixo + Pós Conectado Mais + Banda Larga0.5734Template de desconto FLAT bundle - Velox XDSL - Varejo</v>
          </cell>
          <cell r="B606" t="str">
            <v>Plano Oi Completo Mais</v>
          </cell>
          <cell r="C606" t="str">
            <v>Template de desconto FLAT bundle - Velox XDSL - Varejo</v>
          </cell>
          <cell r="D606">
            <v>0.57340000000000002</v>
          </cell>
          <cell r="E606" t="str">
            <v>MKT-1-9831375194</v>
          </cell>
          <cell r="F606" t="str">
            <v>0T3T_REJ17_PCS-4P9pi_FLAT_BL_57.34%</v>
          </cell>
          <cell r="G606">
            <v>57.34</v>
          </cell>
        </row>
        <row r="607">
          <cell r="A607" t="str">
            <v>Oi Total Fixo + Pós 100 + Banda Larga0.6681Template de desconto FLAT bundle - Velox XDSL - Varejo</v>
          </cell>
          <cell r="B607" t="str">
            <v>Plano Oi Completo Small</v>
          </cell>
          <cell r="C607" t="str">
            <v>Template de desconto FLAT bundle - Velox XDSL - Varejo</v>
          </cell>
          <cell r="D607">
            <v>0.66810000000000003</v>
          </cell>
          <cell r="E607" t="str">
            <v>MKT-1-9831375487</v>
          </cell>
          <cell r="F607" t="str">
            <v>0T3T_REJ17_PCS-4P3pi_FLAT_BL_66.81%</v>
          </cell>
          <cell r="G607">
            <v>66.81</v>
          </cell>
        </row>
        <row r="608">
          <cell r="A608" t="str">
            <v>Oi Total Fixo + Pós 250 + Banda Larga0.6681Template de desconto FLAT bundle - Velox XDSL - Varejo</v>
          </cell>
          <cell r="B608" t="str">
            <v>Plano Oi Completo Medium</v>
          </cell>
          <cell r="C608" t="str">
            <v>Template de desconto FLAT bundle - Velox XDSL - Varejo</v>
          </cell>
          <cell r="D608">
            <v>0.66810000000000003</v>
          </cell>
          <cell r="E608" t="str">
            <v>MKT-1-9831375780</v>
          </cell>
          <cell r="F608" t="str">
            <v>0T3T_REJ17_PCS-4P4pi_FLAT_BL_66.81%</v>
          </cell>
          <cell r="G608">
            <v>66.81</v>
          </cell>
        </row>
        <row r="609">
          <cell r="A609" t="str">
            <v>Oi Total Fixo + Pós Conectado 500 + Banda Larga0.6681Template de desconto FLAT bundle - Velox XDSL - Varejo</v>
          </cell>
          <cell r="B609" t="str">
            <v>Plano Oi Completo 500</v>
          </cell>
          <cell r="C609" t="str">
            <v>Template de desconto FLAT bundle - Velox XDSL - Varejo</v>
          </cell>
          <cell r="D609">
            <v>0.66810000000000003</v>
          </cell>
          <cell r="E609" t="str">
            <v>MKT-1-9831375873</v>
          </cell>
          <cell r="F609" t="str">
            <v>0T3T_REJ17_PCS-4P8pi_FLAT_BL_66.81%</v>
          </cell>
          <cell r="G609">
            <v>66.81</v>
          </cell>
        </row>
        <row r="610">
          <cell r="A610" t="str">
            <v>Oi Total Fixo + Pós Conectado 1.000 + Banda Larga0.6681Template de desconto FLAT bundle - Velox XDSL - Varejo</v>
          </cell>
          <cell r="B610" t="str">
            <v>Plano Oi Completo 1.000</v>
          </cell>
          <cell r="C610" t="str">
            <v>Template de desconto FLAT bundle - Velox XDSL - Varejo</v>
          </cell>
          <cell r="D610">
            <v>0.66810000000000003</v>
          </cell>
          <cell r="E610" t="str">
            <v>MKT-1-9831397166</v>
          </cell>
          <cell r="F610" t="str">
            <v>0T3T_REJ17_PCS-4P10pi_FLAT_BL_66.81%</v>
          </cell>
          <cell r="G610">
            <v>66.81</v>
          </cell>
        </row>
        <row r="611">
          <cell r="A611" t="str">
            <v>Oi Total Fixo + Pós Conectado Mais + Banda Larga0.6681Template de desconto FLAT bundle - Velox XDSL - Varejo</v>
          </cell>
          <cell r="B611" t="str">
            <v>Plano Oi Completo Mais</v>
          </cell>
          <cell r="C611" t="str">
            <v>Template de desconto FLAT bundle - Velox XDSL - Varejo</v>
          </cell>
          <cell r="D611">
            <v>0.66810000000000003</v>
          </cell>
          <cell r="E611" t="str">
            <v>MKT-1-9831397259</v>
          </cell>
          <cell r="F611" t="str">
            <v>0T3T_REJ17_PCS-4P9pi_FLAT_BL_66.81%</v>
          </cell>
          <cell r="G611">
            <v>66.81</v>
          </cell>
        </row>
        <row r="612">
          <cell r="A612" t="str">
            <v>Oi Total Fixo + Pós 250 + Banda Larga0.7511Template de desconto FLAT bundle - Velox XDSL - Varejo</v>
          </cell>
          <cell r="B612" t="str">
            <v>Plano Oi Completo Medium</v>
          </cell>
          <cell r="C612" t="str">
            <v>Template de desconto FLAT bundle - Velox XDSL - Varejo</v>
          </cell>
          <cell r="D612">
            <v>0.75109999999999999</v>
          </cell>
          <cell r="E612" t="str">
            <v>MKT-1-9831397542</v>
          </cell>
          <cell r="F612" t="str">
            <v>0T3T_REJ17_PCS-4P4pi_FLAT_BL_75.11%</v>
          </cell>
          <cell r="G612">
            <v>75.11</v>
          </cell>
        </row>
        <row r="613">
          <cell r="A613" t="str">
            <v>Oi Total Fixo + Pós 100 + Banda Larga0.7155Template de desconto FLAT bundle - Velox XDSL - Varejo</v>
          </cell>
          <cell r="B613" t="str">
            <v>Plano Oi Completo Small</v>
          </cell>
          <cell r="C613" t="str">
            <v>Template de desconto FLAT bundle - Velox XDSL - Varejo</v>
          </cell>
          <cell r="D613">
            <v>0.71550000000000002</v>
          </cell>
          <cell r="E613" t="str">
            <v>MKT-1-9831397655</v>
          </cell>
          <cell r="F613" t="str">
            <v>0T3T_REJ17_PCS-4P3pi_FLAT_BL_71.55%</v>
          </cell>
          <cell r="G613">
            <v>71.55</v>
          </cell>
        </row>
        <row r="614">
          <cell r="A614" t="str">
            <v>Oi Total Fixo + Pós 250 + Banda Larga0.7155Template de desconto FLAT bundle - Velox XDSL - Varejo</v>
          </cell>
          <cell r="B614" t="str">
            <v>Plano Oi Completo Medium</v>
          </cell>
          <cell r="C614" t="str">
            <v>Template de desconto FLAT bundle - Velox XDSL - Varejo</v>
          </cell>
          <cell r="D614">
            <v>0.71550000000000002</v>
          </cell>
          <cell r="E614" t="str">
            <v>MKT-1-9831398021</v>
          </cell>
          <cell r="F614" t="str">
            <v>0T3T_REJ17_PCS-4P4pi_FLAT_BL_71.55%</v>
          </cell>
          <cell r="G614">
            <v>71.55</v>
          </cell>
        </row>
        <row r="615">
          <cell r="A615" t="str">
            <v>Oi Total Fixo + Pós Conectado 500 + Banda Larga0.7155Template de desconto FLAT bundle - Velox XDSL - Varejo</v>
          </cell>
          <cell r="B615" t="str">
            <v>Plano Oi Completo 500</v>
          </cell>
          <cell r="C615" t="str">
            <v>Template de desconto FLAT bundle - Velox XDSL - Varejo</v>
          </cell>
          <cell r="D615">
            <v>0.71550000000000002</v>
          </cell>
          <cell r="E615" t="str">
            <v>MKT-1-9831487224</v>
          </cell>
          <cell r="F615" t="str">
            <v>0T3T_REJ17_PCS-4P8pi_FLAT_BL_71.55%</v>
          </cell>
          <cell r="G615">
            <v>71.55</v>
          </cell>
        </row>
        <row r="616">
          <cell r="A616" t="str">
            <v>Oi Total Fixo + Pós Conectado 1.000 + Banda Larga0.7155Template de desconto FLAT bundle - Velox XDSL - Varejo</v>
          </cell>
          <cell r="B616" t="str">
            <v>Plano Oi Completo 1.000</v>
          </cell>
          <cell r="C616" t="str">
            <v>Template de desconto FLAT bundle - Velox XDSL - Varejo</v>
          </cell>
          <cell r="D616">
            <v>0.71550000000000002</v>
          </cell>
          <cell r="E616" t="str">
            <v>MKT-1-9831487427</v>
          </cell>
          <cell r="F616" t="str">
            <v>0T3T_REJ17_PCS-4P10pi_FLAT_BL_71.55%</v>
          </cell>
          <cell r="G616">
            <v>71.55</v>
          </cell>
        </row>
        <row r="617">
          <cell r="A617" t="str">
            <v>Oi Total Fixo + Pós Conectado Mais + Banda Larga0.7155Template de desconto FLAT bundle - Velox XDSL - Varejo</v>
          </cell>
          <cell r="B617" t="str">
            <v>Plano Oi Completo Mais</v>
          </cell>
          <cell r="C617" t="str">
            <v>Template de desconto FLAT bundle - Velox XDSL - Varejo</v>
          </cell>
          <cell r="D617">
            <v>0.71550000000000002</v>
          </cell>
          <cell r="E617" t="str">
            <v>MKT-1-9831487590</v>
          </cell>
          <cell r="F617" t="str">
            <v>0T3T_REJ17_PCS-4P9pi_FLAT_BL_71.55%</v>
          </cell>
          <cell r="G617">
            <v>71.55</v>
          </cell>
        </row>
        <row r="618">
          <cell r="A618" t="str">
            <v>Oi Total Fixo + Pós 500 + Banda Larga0.4852Template de desconto FLAT bundle - Velox XDSL - Varejo</v>
          </cell>
          <cell r="B618" t="str">
            <v>Plano Oi Completo Large</v>
          </cell>
          <cell r="C618" t="str">
            <v>Template de desconto FLAT bundle - Velox XDSL - Varejo</v>
          </cell>
          <cell r="D618">
            <v>0.48520000000000002</v>
          </cell>
          <cell r="E618" t="str">
            <v>MKT-1-9831487793</v>
          </cell>
          <cell r="F618" t="str">
            <v>0T3T_REJ17_PCS-4P5pi_FLAT_BL_48.52%</v>
          </cell>
          <cell r="G618">
            <v>48.52</v>
          </cell>
        </row>
        <row r="619">
          <cell r="A619" t="str">
            <v>Oi Total Fixo + Pós 500 + Banda Larga0.4922Template de desconto FLAT bundle - Velox XDSL - Varejo</v>
          </cell>
          <cell r="B619" t="str">
            <v>Plano Oi Completo Large</v>
          </cell>
          <cell r="C619" t="str">
            <v>Template de desconto FLAT bundle - Velox XDSL - Varejo</v>
          </cell>
          <cell r="D619">
            <v>0.49219999999999997</v>
          </cell>
          <cell r="E619" t="str">
            <v>MKT-1-9831487996</v>
          </cell>
          <cell r="F619" t="str">
            <v>0T3T_REJ17_PCS-4P5pi_FLAT_BL_49.22%</v>
          </cell>
          <cell r="G619">
            <v>49.22</v>
          </cell>
        </row>
        <row r="620">
          <cell r="A620" t="str">
            <v>Oi Total Fixo + Pós 500 + Banda Larga0.4667Template de desconto FLAT bundle - Velox XDSL - Varejo</v>
          </cell>
          <cell r="B620" t="str">
            <v>Plano Oi Completo Large</v>
          </cell>
          <cell r="C620" t="str">
            <v>Template de desconto FLAT bundle - Velox XDSL - Varejo</v>
          </cell>
          <cell r="D620">
            <v>0.4667</v>
          </cell>
          <cell r="E620" t="str">
            <v>MKT-1-9831488089</v>
          </cell>
          <cell r="F620" t="str">
            <v>0T3T_REJ17_PCS-4P5pi_FLAT_BL_46.67%</v>
          </cell>
          <cell r="G620">
            <v>46.67</v>
          </cell>
        </row>
        <row r="621">
          <cell r="A621" t="str">
            <v>Oi Total Fixo + Pós 500 + Banda Larga0.5259Template de desconto FLAT bundle - Velox XDSL - Varejo</v>
          </cell>
          <cell r="B621" t="str">
            <v>Plano Oi Completo Large</v>
          </cell>
          <cell r="C621" t="str">
            <v>Template de desconto FLAT bundle - Velox XDSL - Varejo</v>
          </cell>
          <cell r="D621">
            <v>0.52590000000000003</v>
          </cell>
          <cell r="E621" t="str">
            <v>MKT-1-9831508182</v>
          </cell>
          <cell r="F621" t="str">
            <v>0T3T_REJ17_PCS-4P5pi_FLAT_BL_52.59%</v>
          </cell>
          <cell r="G621">
            <v>52.59</v>
          </cell>
        </row>
        <row r="622">
          <cell r="A622" t="str">
            <v>Oi Total Fixo + Pós 500 + Banda Larga0.5734Template de desconto FLAT bundle - Velox XDSL - Varejo</v>
          </cell>
          <cell r="B622" t="str">
            <v>Plano Oi Completo Large</v>
          </cell>
          <cell r="C622" t="str">
            <v>Template de desconto FLAT bundle - Velox XDSL - Varejo</v>
          </cell>
          <cell r="D622">
            <v>0.57340000000000002</v>
          </cell>
          <cell r="E622" t="str">
            <v>MKT-1-9831508325</v>
          </cell>
          <cell r="F622" t="str">
            <v>0T3T_REJ17_PCS-4P5pi_FLAT_BL_57.34%</v>
          </cell>
          <cell r="G622">
            <v>57.34</v>
          </cell>
        </row>
        <row r="623">
          <cell r="A623" t="str">
            <v>Oi Total Fixo + Pós 500 + Banda Larga0.6681Template de desconto FLAT bundle - Velox XDSL - Varejo</v>
          </cell>
          <cell r="B623" t="str">
            <v>Plano Oi Completo Large</v>
          </cell>
          <cell r="C623" t="str">
            <v>Template de desconto FLAT bundle - Velox XDSL - Varejo</v>
          </cell>
          <cell r="D623">
            <v>0.66810000000000003</v>
          </cell>
          <cell r="E623" t="str">
            <v>MKT-1-9831508418</v>
          </cell>
          <cell r="F623" t="str">
            <v>0T3T_REJ17_PCS-4P5pi_FLAT_BL_66.81%</v>
          </cell>
          <cell r="G623">
            <v>66.81</v>
          </cell>
        </row>
        <row r="624">
          <cell r="A624" t="str">
            <v>Oi Total Fixo + Pós 500 + Banda Larga0.7511Template de desconto FLAT bundle - Velox XDSL - Varejo</v>
          </cell>
          <cell r="B624" t="str">
            <v>Plano Oi Completo Large</v>
          </cell>
          <cell r="C624" t="str">
            <v>Template de desconto FLAT bundle - Velox XDSL - Varejo</v>
          </cell>
          <cell r="D624">
            <v>0.75109999999999999</v>
          </cell>
          <cell r="E624" t="str">
            <v>MKT-1-9831508561</v>
          </cell>
          <cell r="F624" t="str">
            <v>0T3T_REJ17_PCS-4P5pi_FLAT_BL_75.11%</v>
          </cell>
          <cell r="G624">
            <v>75.11</v>
          </cell>
        </row>
        <row r="625">
          <cell r="A625" t="str">
            <v>Oi Total Fixo + Pós 500 + Banda Larga0.7155Template de desconto FLAT bundle - Velox XDSL - Varejo</v>
          </cell>
          <cell r="B625" t="str">
            <v>Plano Oi Completo Large</v>
          </cell>
          <cell r="C625" t="str">
            <v>Template de desconto FLAT bundle - Velox XDSL - Varejo</v>
          </cell>
          <cell r="D625">
            <v>0.71550000000000002</v>
          </cell>
          <cell r="E625" t="str">
            <v>MKT-1-9831508664</v>
          </cell>
          <cell r="F625" t="str">
            <v>0T3T_REJ17_PCS-4P5pi_FLAT_BL_71.55%</v>
          </cell>
          <cell r="G625">
            <v>71.55</v>
          </cell>
        </row>
        <row r="626">
          <cell r="A626" t="str">
            <v>Oi Total Fixo + Banda Larga 30.6691Template de desconto FLAT bundle - Fixo - Varejo - Ganho Tributário Cross</v>
          </cell>
          <cell r="B626" t="str">
            <v>Oi Total Fixo + Banda Larga 3</v>
          </cell>
          <cell r="C626" t="str">
            <v>Template de desconto FLAT bundle - Fixo - Varejo - Ganho Tributário Cross</v>
          </cell>
          <cell r="D626">
            <v>0.66909999999999992</v>
          </cell>
          <cell r="E626" t="str">
            <v>MKT-1-9831375101</v>
          </cell>
          <cell r="F626" t="str">
            <v>0T3T_REJ17_PCS-2PFBL3_FLAT_FIXO_GT_66.91%</v>
          </cell>
          <cell r="G626">
            <v>66.91</v>
          </cell>
        </row>
        <row r="627">
          <cell r="A627" t="str">
            <v>Oi Total Fixo + Banda Larga 10.6691Template de desconto FLAT bundle - Fixo - Varejo - Ganho Tributário Cross</v>
          </cell>
          <cell r="B627" t="str">
            <v>Oi Total Fixo + Banda Larga 1</v>
          </cell>
          <cell r="C627" t="str">
            <v>Template de desconto FLAT bundle - Fixo - Varejo - Ganho Tributário Cross</v>
          </cell>
          <cell r="D627">
            <v>0.66909999999999992</v>
          </cell>
          <cell r="E627" t="str">
            <v>MKT-1-9831375472</v>
          </cell>
          <cell r="F627" t="str">
            <v>0T3T_REJ17_PCS-2PFBL1_FLAT_FIXO_GT_66.91%</v>
          </cell>
          <cell r="G627">
            <v>66.91</v>
          </cell>
        </row>
        <row r="628">
          <cell r="A628" t="str">
            <v>Oi Total Fixo + Banda Larga 20.6691Template de desconto FLAT bundle - Fixo - Varejo - Ganho Tributário Cross</v>
          </cell>
          <cell r="B628" t="str">
            <v>Oi Total Fixo + Banda Larga 2</v>
          </cell>
          <cell r="C628" t="str">
            <v>Template de desconto FLAT bundle - Fixo - Varejo - Ganho Tributário Cross</v>
          </cell>
          <cell r="D628">
            <v>0.66909999999999992</v>
          </cell>
          <cell r="E628" t="str">
            <v>MKT-1-9831375703</v>
          </cell>
          <cell r="F628" t="str">
            <v>0T3T_REJ17_PCS-2PFBL2_FLAT_FIXO_GT_66.91%</v>
          </cell>
          <cell r="G628">
            <v>66.91</v>
          </cell>
        </row>
        <row r="629">
          <cell r="A629" t="str">
            <v>Oi Total Fixo + Banda Larga 30.6032Template de desconto FLAT bundle - Fixo - Varejo - Ganho Tributário Cross</v>
          </cell>
          <cell r="B629" t="str">
            <v>Oi Total Fixo + Banda Larga 3</v>
          </cell>
          <cell r="C629" t="str">
            <v>Template de desconto FLAT bundle - Fixo - Varejo - Ganho Tributário Cross</v>
          </cell>
          <cell r="D629">
            <v>0.60319999999999996</v>
          </cell>
          <cell r="E629" t="str">
            <v>MKT-1-9831376074</v>
          </cell>
          <cell r="F629" t="str">
            <v>0T3T_REJ17_PCS-2PFBL3_FLAT_FIXO_GT_60.32%</v>
          </cell>
          <cell r="G629">
            <v>60.32</v>
          </cell>
        </row>
        <row r="630">
          <cell r="A630" t="str">
            <v>Oi Total Fixo + Banda Larga 10.6032Template de desconto FLAT bundle - Fixo - Varejo - Ganho Tributário Cross</v>
          </cell>
          <cell r="B630" t="str">
            <v>Oi Total Fixo + Banda Larga 1</v>
          </cell>
          <cell r="C630" t="str">
            <v>Template de desconto FLAT bundle - Fixo - Varejo - Ganho Tributário Cross</v>
          </cell>
          <cell r="D630">
            <v>0.60319999999999996</v>
          </cell>
          <cell r="E630" t="str">
            <v>MKT-1-9831397563</v>
          </cell>
          <cell r="F630" t="str">
            <v>0T3T_REJ17_PCS-2PFBL1_FLAT_FIXO_GT_60.32%</v>
          </cell>
          <cell r="G630">
            <v>60.32</v>
          </cell>
        </row>
        <row r="631">
          <cell r="A631" t="str">
            <v>Oi Total Fixo + Banda Larga 20.6032Template de desconto FLAT bundle - Fixo - Varejo - Ganho Tributário Cross</v>
          </cell>
          <cell r="B631" t="str">
            <v>Oi Total Fixo + Banda Larga 2</v>
          </cell>
          <cell r="C631" t="str">
            <v>Template de desconto FLAT bundle - Fixo - Varejo - Ganho Tributário Cross</v>
          </cell>
          <cell r="D631">
            <v>0.60319999999999996</v>
          </cell>
          <cell r="E631" t="str">
            <v>MKT-1-9831501121</v>
          </cell>
          <cell r="F631" t="str">
            <v>0T3T_REJ17_PCS-2PFBL2_FLAT_FIXO_GT_60.32%</v>
          </cell>
          <cell r="G631">
            <v>60.32</v>
          </cell>
        </row>
        <row r="632">
          <cell r="A632" t="str">
            <v>Oi Total Fixo + Banda Larga 30.4713Template de desconto FLAT bundle - Fixo - Varejo - Ganho Tributário Cross</v>
          </cell>
          <cell r="B632" t="str">
            <v>Oi Total Fixo + Banda Larga 3</v>
          </cell>
          <cell r="C632" t="str">
            <v>Template de desconto FLAT bundle - Fixo - Varejo - Ganho Tributário Cross</v>
          </cell>
          <cell r="D632">
            <v>0.47130000000000005</v>
          </cell>
          <cell r="E632" t="str">
            <v>MKT-1-9831501322</v>
          </cell>
          <cell r="F632" t="str">
            <v>0T3T_REJ17_PCS-2PFBL3_FLAT_FIXO_GT_47.13%</v>
          </cell>
          <cell r="G632">
            <v>47.13</v>
          </cell>
        </row>
        <row r="633">
          <cell r="A633" t="str">
            <v>Oi Total Fixo + Banda Larga 10.4713Template de desconto FLAT bundle - Fixo - Varejo - Ganho Tributário Cross</v>
          </cell>
          <cell r="B633" t="str">
            <v>Oi Total Fixo + Banda Larga 1</v>
          </cell>
          <cell r="C633" t="str">
            <v>Template de desconto FLAT bundle - Fixo - Varejo - Ganho Tributário Cross</v>
          </cell>
          <cell r="D633">
            <v>0.47130000000000005</v>
          </cell>
          <cell r="E633" t="str">
            <v>MKT-1-9831501523</v>
          </cell>
          <cell r="F633" t="str">
            <v>0T3T_REJ17_PCS-2PFBL1_FLAT_FIXO_GT_47.13%</v>
          </cell>
          <cell r="G633">
            <v>47.13</v>
          </cell>
        </row>
        <row r="634">
          <cell r="A634" t="str">
            <v>Oi Total Fixo + Banda Larga 20.4713Template de desconto FLAT bundle - Fixo - Varejo - Ganho Tributário Cross</v>
          </cell>
          <cell r="B634" t="str">
            <v>Oi Total Fixo + Banda Larga 2</v>
          </cell>
          <cell r="C634" t="str">
            <v>Template de desconto FLAT bundle - Fixo - Varejo - Ganho Tributário Cross</v>
          </cell>
          <cell r="D634">
            <v>0.47130000000000005</v>
          </cell>
          <cell r="E634" t="str">
            <v>MKT-1-9831501734</v>
          </cell>
          <cell r="F634" t="str">
            <v>0T3T_REJ17_PCS-2PFBL2_FLAT_FIXO_GT_47.13%</v>
          </cell>
          <cell r="G634">
            <v>47.13</v>
          </cell>
        </row>
        <row r="635">
          <cell r="A635" t="str">
            <v>Oi Total Fixo + Banda Larga 30.3394Template de desconto FLAT bundle - Fixo - Varejo - Ganho Tributário Cross</v>
          </cell>
          <cell r="B635" t="str">
            <v>Oi Total Fixo + Banda Larga 3</v>
          </cell>
          <cell r="C635" t="str">
            <v>Template de desconto FLAT bundle - Fixo - Varejo - Ganho Tributário Cross</v>
          </cell>
          <cell r="D635">
            <v>0.33939999999999998</v>
          </cell>
          <cell r="E635" t="str">
            <v>MKT-1-9831543941</v>
          </cell>
          <cell r="F635" t="str">
            <v>0T3T_REJ17_PCS-2PFBL3_FLAT_FIXO_GT_33.94%</v>
          </cell>
          <cell r="G635">
            <v>33.94</v>
          </cell>
        </row>
        <row r="636">
          <cell r="A636" t="str">
            <v>Oi Total Fixo + Banda Larga 10.3394Template de desconto FLAT bundle - Fixo - Varejo - Ganho Tributário Cross</v>
          </cell>
          <cell r="B636" t="str">
            <v>Oi Total Fixo + Banda Larga 1</v>
          </cell>
          <cell r="C636" t="str">
            <v>Template de desconto FLAT bundle - Fixo - Varejo - Ganho Tributário Cross</v>
          </cell>
          <cell r="D636">
            <v>0.33939999999999998</v>
          </cell>
          <cell r="E636" t="str">
            <v>MKT-1-9831556228</v>
          </cell>
          <cell r="F636" t="str">
            <v>0T3T_REJ17_PCS-2PFBL1_FLAT_FIXO_GT_33.94%</v>
          </cell>
          <cell r="G636">
            <v>33.94</v>
          </cell>
        </row>
        <row r="637">
          <cell r="A637" t="str">
            <v>Oi Total Fixo + Banda Larga 20.3394Template de desconto FLAT bundle - Fixo - Varejo - Ganho Tributário Cross</v>
          </cell>
          <cell r="B637" t="str">
            <v>Oi Total Fixo + Banda Larga 2</v>
          </cell>
          <cell r="C637" t="str">
            <v>Template de desconto FLAT bundle - Fixo - Varejo - Ganho Tributário Cross</v>
          </cell>
          <cell r="D637">
            <v>0.33939999999999998</v>
          </cell>
          <cell r="E637" t="str">
            <v>MKT-1-9831556429</v>
          </cell>
          <cell r="F637" t="str">
            <v>0T3T_REJ17_PCS-2PFBL2_FLAT_FIXO_GT_33.94%</v>
          </cell>
          <cell r="G637">
            <v>33.94</v>
          </cell>
        </row>
        <row r="638">
          <cell r="A638" t="str">
            <v>Oi Total Fixo + Banda Larga 30.5372Template de desconto FLAT bundle - Fixo - Varejo - Ganho Tributário Cross</v>
          </cell>
          <cell r="B638" t="str">
            <v>Oi Total Fixo + Banda Larga 3</v>
          </cell>
          <cell r="C638" t="str">
            <v>Template de desconto FLAT bundle - Fixo - Varejo - Ganho Tributário Cross</v>
          </cell>
          <cell r="D638">
            <v>0.53720000000000001</v>
          </cell>
          <cell r="E638" t="str">
            <v>MKT-1-9831557341</v>
          </cell>
          <cell r="F638" t="str">
            <v>0T3T_REJ17_PCS-2PFBL3_FLAT_FIXO_GT_53.72%</v>
          </cell>
          <cell r="G638">
            <v>53.72</v>
          </cell>
        </row>
        <row r="639">
          <cell r="A639" t="str">
            <v>Oi Total Fixo + Banda Larga 10.5372Template de desconto FLAT bundle - Fixo - Varejo - Ganho Tributário Cross</v>
          </cell>
          <cell r="B639" t="str">
            <v>Oi Total Fixo + Banda Larga 1</v>
          </cell>
          <cell r="C639" t="str">
            <v>Template de desconto FLAT bundle - Fixo - Varejo - Ganho Tributário Cross</v>
          </cell>
          <cell r="D639">
            <v>0.53720000000000001</v>
          </cell>
          <cell r="E639" t="str">
            <v>MKT-1-9831557652</v>
          </cell>
          <cell r="F639" t="str">
            <v>0T3T_REJ17_PCS-2PFBL1_FLAT_FIXO_GT_53.72%</v>
          </cell>
          <cell r="G639">
            <v>53.72</v>
          </cell>
        </row>
        <row r="640">
          <cell r="A640" t="str">
            <v>Oi Total Fixo + Banda Larga 20.5372Template de desconto FLAT bundle - Fixo - Varejo - Ganho Tributário Cross</v>
          </cell>
          <cell r="B640" t="str">
            <v>Oi Total Fixo + Banda Larga 2</v>
          </cell>
          <cell r="C640" t="str">
            <v>Template de desconto FLAT bundle - Fixo - Varejo - Ganho Tributário Cross</v>
          </cell>
          <cell r="D640">
            <v>0.53720000000000001</v>
          </cell>
          <cell r="E640" t="str">
            <v>MKT-1-9831563133</v>
          </cell>
          <cell r="F640" t="str">
            <v>0T3T_REJ17_PCS-2PFBL2_FLAT_FIXO_GT_53.72%</v>
          </cell>
          <cell r="G640">
            <v>53.72</v>
          </cell>
        </row>
        <row r="641">
          <cell r="A641" t="str">
            <v>Oi Total Fixo + Banda Larga 30.4054Template de desconto FLAT bundle - Fixo - Varejo - Ganho Tributário Cross</v>
          </cell>
          <cell r="B641" t="str">
            <v>Oi Total Fixo + Banda Larga 3</v>
          </cell>
          <cell r="C641" t="str">
            <v>Template de desconto FLAT bundle - Fixo - Varejo - Ganho Tributário Cross</v>
          </cell>
          <cell r="D641">
            <v>0.40539999999999998</v>
          </cell>
          <cell r="E641" t="str">
            <v>MKT-1-9831563554</v>
          </cell>
          <cell r="F641" t="str">
            <v>0T3T_REJ17_PCS-2PFBL3_FLAT_FIXO_GT_40.54%</v>
          </cell>
          <cell r="G641">
            <v>40.54</v>
          </cell>
        </row>
        <row r="642">
          <cell r="A642" t="str">
            <v>Oi Total Fixo + Banda Larga 10.4054Template de desconto FLAT bundle - Fixo - Varejo - Ganho Tributário Cross</v>
          </cell>
          <cell r="B642" t="str">
            <v>Oi Total Fixo + Banda Larga 1</v>
          </cell>
          <cell r="C642" t="str">
            <v>Template de desconto FLAT bundle - Fixo - Varejo - Ganho Tributário Cross</v>
          </cell>
          <cell r="D642">
            <v>0.40539999999999998</v>
          </cell>
          <cell r="E642" t="str">
            <v>MKT-1-9831572265</v>
          </cell>
          <cell r="F642" t="str">
            <v>0T3T_REJ17_PCS-2PFBL1_FLAT_FIXO_GT_40.54%</v>
          </cell>
          <cell r="G642">
            <v>40.54</v>
          </cell>
        </row>
        <row r="643">
          <cell r="A643" t="str">
            <v>Oi Total Fixo + Banda Larga + TV 30.4054Template de desconto FLAT bundle - Fixo - Varejo - Ganho Tributário Cross</v>
          </cell>
          <cell r="B643" t="str">
            <v>Plano Oi Convergente High</v>
          </cell>
          <cell r="C643" t="str">
            <v>Template de desconto FLAT bundle - Fixo - Varejo - Ganho Tributário Cross</v>
          </cell>
          <cell r="D643">
            <v>0.40539999999999998</v>
          </cell>
          <cell r="E643" t="str">
            <v>MKT-1-9831556641</v>
          </cell>
          <cell r="F643" t="str">
            <v>0T3T_REJ17_PCS-3PHipi_FLAT_FIXO_GT_40.54%</v>
          </cell>
          <cell r="G643">
            <v>40.54</v>
          </cell>
        </row>
        <row r="644">
          <cell r="A644" t="str">
            <v>Oi Total Fixo + Banda Larga 20.4054Template de desconto FLAT bundle - Fixo - Varejo - Ganho Tributário Cross</v>
          </cell>
          <cell r="B644" t="str">
            <v>Oi Total Fixo + Banda Larga 2</v>
          </cell>
          <cell r="C644" t="str">
            <v>Template de desconto FLAT bundle - Fixo - Varejo - Ganho Tributário Cross</v>
          </cell>
          <cell r="D644">
            <v>0.40539999999999998</v>
          </cell>
          <cell r="E644" t="str">
            <v>MKT-1-9831586717</v>
          </cell>
          <cell r="F644" t="str">
            <v>0T3T_REJ17_PCS-2PFBL2_FLAT_FIXO_GT_40.54%</v>
          </cell>
          <cell r="G644">
            <v>40.54</v>
          </cell>
        </row>
        <row r="645">
          <cell r="A645" t="str">
            <v>Oi Total Fixo + Banda Larga + TV 20.4054Template de desconto FLAT bundle - Fixo - Varejo - Ganho Tributário Cross</v>
          </cell>
          <cell r="B645" t="str">
            <v>Plano Oi Convergente Medium</v>
          </cell>
          <cell r="C645" t="str">
            <v>Template de desconto FLAT bundle - Fixo - Varejo - Ganho Tributário Cross</v>
          </cell>
          <cell r="D645">
            <v>0.40539999999999998</v>
          </cell>
          <cell r="E645" t="str">
            <v>MKT-1-9831556842</v>
          </cell>
          <cell r="F645" t="str">
            <v>0T3T_REJ17_PCS-3PMepi_FLAT_FIXO_GT_40.54%</v>
          </cell>
          <cell r="G645">
            <v>40.54</v>
          </cell>
        </row>
        <row r="646">
          <cell r="A646" t="str">
            <v>Oi Total Fixo + Banda Larga + TV 10.4054Template de desconto FLAT bundle - Fixo - Varejo - Ganho Tributário Cross</v>
          </cell>
          <cell r="B646" t="str">
            <v>Plano Oi Convergente Low</v>
          </cell>
          <cell r="C646" t="str">
            <v>Template de desconto FLAT bundle - Fixo - Varejo - Ganho Tributário Cross</v>
          </cell>
          <cell r="D646">
            <v>0.40539999999999998</v>
          </cell>
          <cell r="E646" t="str">
            <v>MKT-1-9831557043</v>
          </cell>
          <cell r="F646" t="str">
            <v>0T3T_REJ17_PCS-3PLowpi_FLAT_FIXO_GT_40.54%</v>
          </cell>
          <cell r="G646">
            <v>40.54</v>
          </cell>
        </row>
        <row r="647">
          <cell r="A647" t="str">
            <v>Oi Total Fixo + Banda Larga + TV 30.5372Template de desconto FLAT bundle - Fixo - Varejo - Ganho Tributário Cross</v>
          </cell>
          <cell r="B647" t="str">
            <v>Plano Oi Convergente High</v>
          </cell>
          <cell r="C647" t="str">
            <v>Template de desconto FLAT bundle - Fixo - Varejo - Ganho Tributário Cross</v>
          </cell>
          <cell r="D647">
            <v>0.53720000000000001</v>
          </cell>
          <cell r="E647" t="str">
            <v>MKT-1-9831604244</v>
          </cell>
          <cell r="F647" t="str">
            <v>0T3T_REJ17_PCS-3PHipi_FLAT_FIXO_GT_53.72%</v>
          </cell>
          <cell r="G647">
            <v>53.72</v>
          </cell>
        </row>
        <row r="648">
          <cell r="A648" t="str">
            <v>Oi Total Fixo + Banda Larga 30.2735Template de desconto FLAT bundle - Fixo - Varejo - Ganho Tributário Cross</v>
          </cell>
          <cell r="B648" t="str">
            <v>Oi Total Fixo + Banda Larga 3</v>
          </cell>
          <cell r="C648" t="str">
            <v>Template de desconto FLAT bundle - Fixo - Varejo - Ganho Tributário Cross</v>
          </cell>
          <cell r="D648">
            <v>0.27350000000000002</v>
          </cell>
          <cell r="E648" t="str">
            <v>MKT-1-9831586968</v>
          </cell>
          <cell r="F648" t="str">
            <v>0T3T_REJ17_PCS-2PFBL3_FLAT_FIXO_GT_27.35%</v>
          </cell>
          <cell r="G648">
            <v>27.35</v>
          </cell>
        </row>
        <row r="649">
          <cell r="A649" t="str">
            <v>Oi Total Fixo + Banda Larga + TV 20.5372Template de desconto FLAT bundle - Fixo - Varejo - Ganho Tributário Cross</v>
          </cell>
          <cell r="B649" t="str">
            <v>Plano Oi Convergente Medium</v>
          </cell>
          <cell r="C649" t="str">
            <v>Template de desconto FLAT bundle - Fixo - Varejo - Ganho Tributário Cross</v>
          </cell>
          <cell r="D649">
            <v>0.53720000000000001</v>
          </cell>
          <cell r="E649" t="str">
            <v>MKT-1-9831604445</v>
          </cell>
          <cell r="F649" t="str">
            <v>0T3T_REJ17_PCS-3PMepi_FLAT_FIXO_GT_53.72%</v>
          </cell>
          <cell r="G649">
            <v>53.72</v>
          </cell>
        </row>
        <row r="650">
          <cell r="A650" t="str">
            <v>Oi Total Fixo + Banda Larga + TV 10.5372Template de desconto FLAT bundle - Fixo - Varejo - Ganho Tributário Cross</v>
          </cell>
          <cell r="B650" t="str">
            <v>Plano Oi Convergente Low</v>
          </cell>
          <cell r="C650" t="str">
            <v>Template de desconto FLAT bundle - Fixo - Varejo - Ganho Tributário Cross</v>
          </cell>
          <cell r="D650">
            <v>0.53720000000000001</v>
          </cell>
          <cell r="E650" t="str">
            <v>MKT-1-9831604646</v>
          </cell>
          <cell r="F650" t="str">
            <v>0T3T_REJ17_PCS-3PLowpi_FLAT_FIXO_GT_53.72%</v>
          </cell>
          <cell r="G650">
            <v>53.72</v>
          </cell>
        </row>
        <row r="651">
          <cell r="A651" t="str">
            <v>Oi Total Fixo + Banda Larga + TV 30.4713Template de desconto FLAT bundle - Fixo - Varejo - Ganho Tributário Cross</v>
          </cell>
          <cell r="B651" t="str">
            <v>Plano Oi Convergente High</v>
          </cell>
          <cell r="C651" t="str">
            <v>Template de desconto FLAT bundle - Fixo - Varejo - Ganho Tributário Cross</v>
          </cell>
          <cell r="D651">
            <v>0.47130000000000005</v>
          </cell>
          <cell r="E651" t="str">
            <v>MKT-1-9831604847</v>
          </cell>
          <cell r="F651" t="str">
            <v>0T3T_REJ17_PCS-3PHipi_FLAT_FIXO_GT_47.13%</v>
          </cell>
          <cell r="G651">
            <v>47.13</v>
          </cell>
        </row>
        <row r="652">
          <cell r="A652" t="str">
            <v>Oi Total Fixo + Banda Larga 10.2735Template de desconto FLAT bundle - Fixo - Varejo - Ganho Tributário Cross</v>
          </cell>
          <cell r="B652" t="str">
            <v>Oi Total Fixo + Banda Larga 1</v>
          </cell>
          <cell r="C652" t="str">
            <v>Template de desconto FLAT bundle - Fixo - Varejo - Ganho Tributário Cross</v>
          </cell>
          <cell r="D652">
            <v>0.27350000000000002</v>
          </cell>
          <cell r="E652" t="str">
            <v>MKT-1-9831606429</v>
          </cell>
          <cell r="F652" t="str">
            <v>0T3T_REJ17_PCS-2PFBL1_FLAT_FIXO_GT_27.35%</v>
          </cell>
          <cell r="G652">
            <v>27.35</v>
          </cell>
        </row>
        <row r="653">
          <cell r="A653" t="str">
            <v>Oi Total Fixo + Banda Larga + TV 20.4713Template de desconto FLAT bundle - Fixo - Varejo - Ganho Tributário Cross</v>
          </cell>
          <cell r="B653" t="str">
            <v>Plano Oi Convergente Medium</v>
          </cell>
          <cell r="C653" t="str">
            <v>Template de desconto FLAT bundle - Fixo - Varejo - Ganho Tributário Cross</v>
          </cell>
          <cell r="D653">
            <v>0.47130000000000005</v>
          </cell>
          <cell r="E653" t="str">
            <v>MKT-1-9831605058</v>
          </cell>
          <cell r="F653" t="str">
            <v>0T3T_REJ17_PCS-3PMepi_FLAT_FIXO_GT_47.13%</v>
          </cell>
          <cell r="G653">
            <v>47.13</v>
          </cell>
        </row>
        <row r="654">
          <cell r="A654" t="str">
            <v>Oi Total Fixo + Banda Larga + TV 10.4713Template de desconto FLAT bundle - Fixo - Varejo - Ganho Tributário Cross</v>
          </cell>
          <cell r="B654" t="str">
            <v>Plano Oi Convergente Low</v>
          </cell>
          <cell r="C654" t="str">
            <v>Template de desconto FLAT bundle - Fixo - Varejo - Ganho Tributário Cross</v>
          </cell>
          <cell r="D654">
            <v>0.47130000000000005</v>
          </cell>
          <cell r="E654" t="str">
            <v>MKT-1-9831613259</v>
          </cell>
          <cell r="F654" t="str">
            <v>0T3T_REJ17_PCS-3PLowpi_FLAT_FIXO_GT_47.13%</v>
          </cell>
          <cell r="G654">
            <v>47.13</v>
          </cell>
        </row>
        <row r="655">
          <cell r="A655" t="str">
            <v>Oi Total Fixo + Banda Larga + TV 30.6032Template de desconto FLAT bundle - Fixo - Varejo - Ganho Tributário Cross</v>
          </cell>
          <cell r="B655" t="str">
            <v>Plano Oi Convergente High</v>
          </cell>
          <cell r="C655" t="str">
            <v>Template de desconto FLAT bundle - Fixo - Varejo - Ganho Tributário Cross</v>
          </cell>
          <cell r="D655">
            <v>0.60319999999999996</v>
          </cell>
          <cell r="E655" t="str">
            <v>MKT-1-9831613460</v>
          </cell>
          <cell r="F655" t="str">
            <v>0T3T_REJ17_PCS-3PHipi_FLAT_FIXO_GT_60.32%</v>
          </cell>
          <cell r="G655">
            <v>60.32</v>
          </cell>
        </row>
        <row r="656">
          <cell r="A656" t="str">
            <v>Oi Total Fixo + Banda Larga + TV 20.6032Template de desconto FLAT bundle - Fixo - Varejo - Ganho Tributário Cross</v>
          </cell>
          <cell r="B656" t="str">
            <v>Plano Oi Convergente Medium</v>
          </cell>
          <cell r="C656" t="str">
            <v>Template de desconto FLAT bundle - Fixo - Varejo - Ganho Tributário Cross</v>
          </cell>
          <cell r="D656">
            <v>0.60319999999999996</v>
          </cell>
          <cell r="E656" t="str">
            <v>MKT-1-9831613661</v>
          </cell>
          <cell r="F656" t="str">
            <v>0T3T_REJ17_PCS-3PMepi_FLAT_FIXO_GT_60.32%</v>
          </cell>
          <cell r="G656">
            <v>60.32</v>
          </cell>
        </row>
        <row r="657">
          <cell r="A657" t="str">
            <v>Oi Total Fixo + Banda Larga 20.2735Template de desconto FLAT bundle - Fixo - Varejo - Ganho Tributário Cross</v>
          </cell>
          <cell r="B657" t="str">
            <v>Oi Total Fixo + Banda Larga 2</v>
          </cell>
          <cell r="C657" t="str">
            <v>Template de desconto FLAT bundle - Fixo - Varejo - Ganho Tributário Cross</v>
          </cell>
          <cell r="D657">
            <v>0.27350000000000002</v>
          </cell>
          <cell r="E657" t="str">
            <v>MKT-1-9831607010</v>
          </cell>
          <cell r="F657" t="str">
            <v>0T3T_REJ17_PCS-2PFBL2_FLAT_FIXO_GT_27.35%</v>
          </cell>
          <cell r="G657">
            <v>27.35</v>
          </cell>
        </row>
        <row r="658">
          <cell r="A658" t="str">
            <v>Oi Total Fixo + Banda Larga + TV 10.6032Template de desconto FLAT bundle - Fixo - Varejo - Ganho Tributário Cross</v>
          </cell>
          <cell r="B658" t="str">
            <v>Plano Oi Convergente Low</v>
          </cell>
          <cell r="C658" t="str">
            <v>Template de desconto FLAT bundle - Fixo - Varejo - Ganho Tributário Cross</v>
          </cell>
          <cell r="D658">
            <v>0.60319999999999996</v>
          </cell>
          <cell r="E658" t="str">
            <v>MKT-1-9831613862</v>
          </cell>
          <cell r="F658" t="str">
            <v>0T3T_REJ17_PCS-3PLowpi_FLAT_FIXO_GT_60.32%</v>
          </cell>
          <cell r="G658">
            <v>60.32</v>
          </cell>
        </row>
        <row r="659">
          <cell r="A659" t="str">
            <v>Oi Total Fixo + Banda Larga + TV 30.6691Template de desconto FLAT bundle - Fixo - Varejo - Ganho Tributário Cross</v>
          </cell>
          <cell r="B659" t="str">
            <v>Plano Oi Convergente High</v>
          </cell>
          <cell r="C659" t="str">
            <v>Template de desconto FLAT bundle - Fixo - Varejo - Ganho Tributário Cross</v>
          </cell>
          <cell r="D659">
            <v>0.66909999999999992</v>
          </cell>
          <cell r="E659" t="str">
            <v>MKT-1-9831614063</v>
          </cell>
          <cell r="F659" t="str">
            <v>0T3T_REJ17_PCS-3PHipi_FLAT_FIXO_GT_66.91%</v>
          </cell>
          <cell r="G659">
            <v>66.91</v>
          </cell>
        </row>
        <row r="660">
          <cell r="A660" t="str">
            <v>Oi Total Fixo +  TV 10.6691Template de desconto FLAT bundle - Fixo - Varejo - Ganho Tributário Cross</v>
          </cell>
          <cell r="B660" t="str">
            <v>Plano Oi Internet Total Low</v>
          </cell>
          <cell r="C660" t="str">
            <v>Template de desconto FLAT bundle - Fixo - Varejo - Ganho Tributário Cross</v>
          </cell>
          <cell r="D660">
            <v>0.66909999999999992</v>
          </cell>
          <cell r="E660" t="str">
            <v>MKT-1-9831619731</v>
          </cell>
          <cell r="F660" t="str">
            <v>0T3T_REJ17_CFG-2Plowpi_FLAT_FIXO_GT_66.91%</v>
          </cell>
          <cell r="G660">
            <v>66.91</v>
          </cell>
        </row>
        <row r="661">
          <cell r="A661" t="str">
            <v>Oi Total Fixo + Banda Larga + TV 20.6691Template de desconto FLAT bundle - Fixo - Varejo - Ganho Tributário Cross</v>
          </cell>
          <cell r="B661" t="str">
            <v>Plano Oi Convergente Medium</v>
          </cell>
          <cell r="C661" t="str">
            <v>Template de desconto FLAT bundle - Fixo - Varejo - Ganho Tributário Cross</v>
          </cell>
          <cell r="D661">
            <v>0.66909999999999992</v>
          </cell>
          <cell r="E661" t="str">
            <v>MKT-1-9831630264</v>
          </cell>
          <cell r="F661" t="str">
            <v>0T3T_REJ17_PCS-3PMepi_FLAT_FIXO_GT_66.91%</v>
          </cell>
          <cell r="G661">
            <v>66.91</v>
          </cell>
        </row>
        <row r="662">
          <cell r="A662" t="str">
            <v>Oi Total Fixo + Banda Larga + TV 10.6691Template de desconto FLAT bundle - Fixo - Varejo - Ganho Tributário Cross</v>
          </cell>
          <cell r="B662" t="str">
            <v>Plano Oi Convergente Low</v>
          </cell>
          <cell r="C662" t="str">
            <v>Template de desconto FLAT bundle - Fixo - Varejo - Ganho Tributário Cross</v>
          </cell>
          <cell r="D662">
            <v>0.66909999999999992</v>
          </cell>
          <cell r="E662" t="str">
            <v>MKT-1-9831630465</v>
          </cell>
          <cell r="F662" t="str">
            <v>0T3T_REJ17_PCS-3PLowpi_FLAT_FIXO_GT_66.91%</v>
          </cell>
          <cell r="G662">
            <v>66.91</v>
          </cell>
        </row>
        <row r="663">
          <cell r="A663" t="str">
            <v>Oi Total Fixo +  TV 30.4054Template de desconto FLAT bundle - Fixo - Varejo - Ganho Tributário Cross</v>
          </cell>
          <cell r="B663" t="str">
            <v>Plano Oi Internet Total High</v>
          </cell>
          <cell r="C663" t="str">
            <v>Template de desconto FLAT bundle - Fixo - Varejo - Ganho Tributário Cross</v>
          </cell>
          <cell r="D663">
            <v>0.40539999999999998</v>
          </cell>
          <cell r="E663" t="str">
            <v>MKT-1-9831630666</v>
          </cell>
          <cell r="F663" t="str">
            <v>0T3T_REJ17_PCS-2PHipi_FLAT_FIXO_GT_40.54%</v>
          </cell>
          <cell r="G663">
            <v>40.54</v>
          </cell>
        </row>
        <row r="664">
          <cell r="A664" t="str">
            <v>Oi Total Fixo +  TV 20.4054Template de desconto FLAT bundle - Fixo - Varejo - Ganho Tributário Cross</v>
          </cell>
          <cell r="B664" t="str">
            <v>Plano Oi Internet Total Medium</v>
          </cell>
          <cell r="C664" t="str">
            <v>Template de desconto FLAT bundle - Fixo - Varejo - Ganho Tributário Cross</v>
          </cell>
          <cell r="D664">
            <v>0.40539999999999998</v>
          </cell>
          <cell r="E664" t="str">
            <v>MKT-1-9831630867</v>
          </cell>
          <cell r="F664" t="str">
            <v>0T3T_REJ17_PCS-2PMepi_FLAT_FIXO_GT_40.54%</v>
          </cell>
          <cell r="G664">
            <v>40.54</v>
          </cell>
        </row>
        <row r="665">
          <cell r="A665" t="str">
            <v>Oi Total Fixo +  TV 10.4054Template de desconto FLAT bundle - Fixo - Varejo - Ganho Tributário Cross</v>
          </cell>
          <cell r="B665" t="str">
            <v>Plano Oi Internet Total Low</v>
          </cell>
          <cell r="C665" t="str">
            <v>Template de desconto FLAT bundle - Fixo - Varejo - Ganho Tributário Cross</v>
          </cell>
          <cell r="D665">
            <v>0.40539999999999998</v>
          </cell>
          <cell r="E665" t="str">
            <v>MKT-1-9831631068</v>
          </cell>
          <cell r="F665" t="str">
            <v>0T3T_REJ17_CFG-2Plowpi_FLAT_FIXO_GT_40.54%</v>
          </cell>
          <cell r="G665">
            <v>40.54</v>
          </cell>
        </row>
        <row r="666">
          <cell r="A666" t="str">
            <v>Oi Total Fixo +  TV 30.5372Template de desconto FLAT bundle - Fixo - Varejo - Ganho Tributário Cross</v>
          </cell>
          <cell r="B666" t="str">
            <v>Plano Oi Internet Total High</v>
          </cell>
          <cell r="C666" t="str">
            <v>Template de desconto FLAT bundle - Fixo - Varejo - Ganho Tributário Cross</v>
          </cell>
          <cell r="D666">
            <v>0.53720000000000001</v>
          </cell>
          <cell r="E666" t="str">
            <v>MKT-1-9831645269</v>
          </cell>
          <cell r="F666" t="str">
            <v>0T3T_REJ17_PCS-2PHipi_FLAT_FIXO_GT_53.72%</v>
          </cell>
          <cell r="G666">
            <v>53.72</v>
          </cell>
        </row>
        <row r="667">
          <cell r="A667" t="str">
            <v>Oi Total Fixo +  TV 20.5372Template de desconto FLAT bundle - Fixo - Varejo - Ganho Tributário Cross</v>
          </cell>
          <cell r="B667" t="str">
            <v>Plano Oi Internet Total Medium</v>
          </cell>
          <cell r="C667" t="str">
            <v>Template de desconto FLAT bundle - Fixo - Varejo - Ganho Tributário Cross</v>
          </cell>
          <cell r="D667">
            <v>0.53720000000000001</v>
          </cell>
          <cell r="E667" t="str">
            <v>MKT-1-9831645470</v>
          </cell>
          <cell r="F667" t="str">
            <v>0T3T_REJ17_PCS-2PMepi_FLAT_FIXO_GT_53.72%</v>
          </cell>
          <cell r="G667">
            <v>53.72</v>
          </cell>
        </row>
        <row r="668">
          <cell r="A668" t="str">
            <v>Oi Total Fixo +  TV 10.5372Template de desconto FLAT bundle - Fixo - Varejo - Ganho Tributário Cross</v>
          </cell>
          <cell r="B668" t="str">
            <v>Plano Oi Internet Total Low</v>
          </cell>
          <cell r="C668" t="str">
            <v>Template de desconto FLAT bundle - Fixo - Varejo - Ganho Tributário Cross</v>
          </cell>
          <cell r="D668">
            <v>0.53720000000000001</v>
          </cell>
          <cell r="E668" t="str">
            <v>MKT-1-9831645671</v>
          </cell>
          <cell r="F668" t="str">
            <v>0T3T_REJ17_CFG-2Plowpi_FLAT_FIXO_GT_53.72%</v>
          </cell>
          <cell r="G668">
            <v>53.72</v>
          </cell>
        </row>
        <row r="669">
          <cell r="A669" t="str">
            <v>Oi Total Fixo +  TV 30.4713Template de desconto FLAT bundle - Fixo - Varejo - Ganho Tributário Cross</v>
          </cell>
          <cell r="B669" t="str">
            <v>Plano Oi Internet Total High</v>
          </cell>
          <cell r="C669" t="str">
            <v>Template de desconto FLAT bundle - Fixo - Varejo - Ganho Tributário Cross</v>
          </cell>
          <cell r="D669">
            <v>0.47130000000000005</v>
          </cell>
          <cell r="E669" t="str">
            <v>MKT-1-9831645872</v>
          </cell>
          <cell r="F669" t="str">
            <v>0T3T_REJ17_PCS-2PHipi_FLAT_FIXO_GT_47.13%</v>
          </cell>
          <cell r="G669">
            <v>47.13</v>
          </cell>
        </row>
        <row r="670">
          <cell r="A670" t="str">
            <v>Oi Total Fixo +  TV 20.4713Template de desconto FLAT bundle - Fixo - Varejo - Ganho Tributário Cross</v>
          </cell>
          <cell r="B670" t="str">
            <v>Plano Oi Internet Total Medium</v>
          </cell>
          <cell r="C670" t="str">
            <v>Template de desconto FLAT bundle - Fixo - Varejo - Ganho Tributário Cross</v>
          </cell>
          <cell r="D670">
            <v>0.47130000000000005</v>
          </cell>
          <cell r="E670" t="str">
            <v>MKT-1-9831646073</v>
          </cell>
          <cell r="F670" t="str">
            <v>0T3T_REJ17_PCS-2PMepi_FLAT_FIXO_GT_47.13%</v>
          </cell>
          <cell r="G670">
            <v>47.13</v>
          </cell>
        </row>
        <row r="671">
          <cell r="A671" t="str">
            <v>Oi Total Fixo +  TV 10.4713Template de desconto FLAT bundle - Fixo - Varejo - Ganho Tributário Cross</v>
          </cell>
          <cell r="B671" t="str">
            <v>Plano Oi Internet Total Low</v>
          </cell>
          <cell r="C671" t="str">
            <v>Template de desconto FLAT bundle - Fixo - Varejo - Ganho Tributário Cross</v>
          </cell>
          <cell r="D671">
            <v>0.47130000000000005</v>
          </cell>
          <cell r="E671" t="str">
            <v>MKT-1-9831660274</v>
          </cell>
          <cell r="F671" t="str">
            <v>0T3T_REJ17_CFG-2Plowpi_FLAT_FIXO_GT_47.13%</v>
          </cell>
          <cell r="G671">
            <v>47.13</v>
          </cell>
        </row>
        <row r="672">
          <cell r="A672" t="str">
            <v>Oi Total Fixo +  TV 20.6691Template de desconto FLAT bundle - Fixo - Varejo - Ganho Tributário Cross</v>
          </cell>
          <cell r="B672" t="str">
            <v>Plano Oi Internet Total Medium</v>
          </cell>
          <cell r="C672" t="str">
            <v>Template de desconto FLAT bundle - Fixo - Varejo - Ganho Tributário Cross</v>
          </cell>
          <cell r="D672">
            <v>0.66909999999999992</v>
          </cell>
          <cell r="E672" t="str">
            <v>MKT-1-9831631302</v>
          </cell>
          <cell r="F672" t="str">
            <v>0T3T_REJ17_PCS-2PMepi_FLAT_FIXO_GT_66.91%</v>
          </cell>
          <cell r="G672">
            <v>66.91</v>
          </cell>
        </row>
        <row r="673">
          <cell r="A673" t="str">
            <v>Oi Total Fixo +  TV 30.6032Template de desconto FLAT bundle - Fixo - Varejo - Ganho Tributário Cross</v>
          </cell>
          <cell r="B673" t="str">
            <v>Plano Oi Internet Total High</v>
          </cell>
          <cell r="C673" t="str">
            <v>Template de desconto FLAT bundle - Fixo - Varejo - Ganho Tributário Cross</v>
          </cell>
          <cell r="D673">
            <v>0.60319999999999996</v>
          </cell>
          <cell r="E673" t="str">
            <v>MKT-1-9831660475</v>
          </cell>
          <cell r="F673" t="str">
            <v>0T3T_REJ17_PCS-2PHipi_FLAT_FIXO_GT_60.32%</v>
          </cell>
          <cell r="G673">
            <v>60.32</v>
          </cell>
        </row>
        <row r="674">
          <cell r="A674" t="str">
            <v>Oi Total Fixo +  TV 20.6032Template de desconto FLAT bundle - Fixo - Varejo - Ganho Tributário Cross</v>
          </cell>
          <cell r="B674" t="str">
            <v>Plano Oi Internet Total Medium</v>
          </cell>
          <cell r="C674" t="str">
            <v>Template de desconto FLAT bundle - Fixo - Varejo - Ganho Tributário Cross</v>
          </cell>
          <cell r="D674">
            <v>0.60319999999999996</v>
          </cell>
          <cell r="E674" t="str">
            <v>MKT-1-9831660676</v>
          </cell>
          <cell r="F674" t="str">
            <v>0T3T_REJ17_PCS-2PMepi_FLAT_FIXO_GT_60.32%</v>
          </cell>
          <cell r="G674">
            <v>60.32</v>
          </cell>
        </row>
        <row r="675">
          <cell r="A675" t="str">
            <v>Oi Total Fixo +  TV 10.6032Template de desconto FLAT bundle - Fixo - Varejo - Ganho Tributário Cross</v>
          </cell>
          <cell r="B675" t="str">
            <v>Plano Oi Internet Total Low</v>
          </cell>
          <cell r="C675" t="str">
            <v>Template de desconto FLAT bundle - Fixo - Varejo - Ganho Tributário Cross</v>
          </cell>
          <cell r="D675">
            <v>0.60319999999999996</v>
          </cell>
          <cell r="E675" t="str">
            <v>MKT-1-9831660877</v>
          </cell>
          <cell r="F675" t="str">
            <v>0T3T_REJ17_CFG-2Plowpi_FLAT_FIXO_GT_60.32%</v>
          </cell>
          <cell r="G675">
            <v>60.32</v>
          </cell>
        </row>
        <row r="676">
          <cell r="A676" t="str">
            <v>Oi Total Fixo +  TV 30.6691Template de desconto FLAT bundle - Fixo - Varejo - Ganho Tributário Cross</v>
          </cell>
          <cell r="B676" t="str">
            <v>Plano Oi Internet Total High</v>
          </cell>
          <cell r="C676" t="str">
            <v>Template de desconto FLAT bundle - Fixo - Varejo - Ganho Tributário Cross</v>
          </cell>
          <cell r="D676">
            <v>0.66909999999999992</v>
          </cell>
          <cell r="E676" t="str">
            <v>MKT-1-9831649868</v>
          </cell>
          <cell r="F676" t="str">
            <v>0T3T_REJ17_PCS-2PHipi_FLAT_FIXO_GT_66.91%</v>
          </cell>
          <cell r="G676">
            <v>66.91</v>
          </cell>
        </row>
        <row r="677">
          <cell r="A677" t="str">
            <v>Oi Total Fixo + Banda Larga 20.6446Template de desconto FLAT bundle - Velox XDSL - Varejo</v>
          </cell>
          <cell r="B677" t="str">
            <v>Oi Total Fixo + Banda Larga 2</v>
          </cell>
          <cell r="C677" t="str">
            <v>Template de desconto FLAT bundle - Velox XDSL - Varejo</v>
          </cell>
          <cell r="D677">
            <v>0.64459999999999995</v>
          </cell>
          <cell r="E677" t="str">
            <v>MKT-1-9831894722</v>
          </cell>
          <cell r="F677" t="str">
            <v>0T3T_REJ17_PCS-2PFBL2_FLAT_BL_64.46%</v>
          </cell>
          <cell r="G677">
            <v>64.459999999999994</v>
          </cell>
        </row>
        <row r="678">
          <cell r="A678" t="str">
            <v>Oi Total Fixo + Banda Larga 10.6446Template de desconto FLAT bundle - Velox XDSL - Varejo</v>
          </cell>
          <cell r="B678" t="str">
            <v>Oi Total Fixo + Banda Larga 1</v>
          </cell>
          <cell r="C678" t="str">
            <v>Template de desconto FLAT bundle - Velox XDSL - Varejo</v>
          </cell>
          <cell r="D678">
            <v>0.64459999999999995</v>
          </cell>
          <cell r="E678" t="str">
            <v>MKT-1-9831894419</v>
          </cell>
          <cell r="F678" t="str">
            <v>0T3T_REJ17_PCS-2PFBL1_FLAT_BL_64.46%</v>
          </cell>
          <cell r="G678">
            <v>64.459999999999994</v>
          </cell>
        </row>
        <row r="679">
          <cell r="A679" t="str">
            <v>Oi Total Fixo + Banda Larga 30.5259Template de desconto FLAT bundle - Velox XDSL - Varejo</v>
          </cell>
          <cell r="B679" t="str">
            <v>Oi Total Fixo + Banda Larga 3</v>
          </cell>
          <cell r="C679" t="str">
            <v>Template de desconto FLAT bundle - Velox XDSL - Varejo</v>
          </cell>
          <cell r="D679">
            <v>0.52590000000000003</v>
          </cell>
          <cell r="E679" t="str">
            <v>MKT-1-9831894196</v>
          </cell>
          <cell r="F679" t="str">
            <v>0T3T_REJ17_PCS-2PFBL3_FLAT_BL_52.59%</v>
          </cell>
          <cell r="G679">
            <v>52.59</v>
          </cell>
        </row>
        <row r="680">
          <cell r="A680" t="str">
            <v>Oi Total Fixo + Banda Larga 30.6446Template de desconto FLAT bundle - Velox XDSL - Varejo</v>
          </cell>
          <cell r="B680" t="str">
            <v>Oi Total Fixo + Banda Larga 3</v>
          </cell>
          <cell r="C680" t="str">
            <v>Template de desconto FLAT bundle - Velox XDSL - Varejo</v>
          </cell>
          <cell r="D680">
            <v>0.64459999999999995</v>
          </cell>
          <cell r="E680" t="str">
            <v>MKT-1-9831876006</v>
          </cell>
          <cell r="F680" t="str">
            <v>0T3T_REJ17_PCS-2PFBL3_FLAT_BL_64.46%</v>
          </cell>
          <cell r="G680">
            <v>64.459999999999994</v>
          </cell>
        </row>
        <row r="681">
          <cell r="A681" t="str">
            <v>Oi Total Fixo + Banda Larga 10.5734Template de desconto FLAT bundle - Velox XDSL - Varejo</v>
          </cell>
          <cell r="B681" t="str">
            <v>Oi Total Fixo + Banda Larga 1</v>
          </cell>
          <cell r="C681" t="str">
            <v>Template de desconto FLAT bundle - Velox XDSL - Varejo</v>
          </cell>
          <cell r="D681">
            <v>0.57340000000000002</v>
          </cell>
          <cell r="E681" t="str">
            <v>MKT-1-9831875903</v>
          </cell>
          <cell r="F681" t="str">
            <v>0T3T_REJ17_PCS-2PFBL1_FLAT_BL_57.34%</v>
          </cell>
          <cell r="G681">
            <v>57.34</v>
          </cell>
        </row>
        <row r="682">
          <cell r="A682" t="str">
            <v>Oi Total Fixo + Banda Larga 20.5734Template de desconto FLAT bundle - Velox XDSL - Varejo</v>
          </cell>
          <cell r="B682" t="str">
            <v>Oi Total Fixo + Banda Larga 2</v>
          </cell>
          <cell r="C682" t="str">
            <v>Template de desconto FLAT bundle - Velox XDSL - Varejo</v>
          </cell>
          <cell r="D682">
            <v>0.57340000000000002</v>
          </cell>
          <cell r="E682" t="str">
            <v>MKT-1-9831875810</v>
          </cell>
          <cell r="F682" t="str">
            <v>0T3T_REJ17_PCS-2PFBL2_FLAT_BL_57.34%</v>
          </cell>
          <cell r="G682">
            <v>57.34</v>
          </cell>
        </row>
        <row r="683">
          <cell r="A683" t="str">
            <v>Oi Total Fixo + Banda Larga 30.5734Template de desconto FLAT bundle - Velox XDSL - Varejo</v>
          </cell>
          <cell r="B683" t="str">
            <v>Oi Total Fixo + Banda Larga 3</v>
          </cell>
          <cell r="C683" t="str">
            <v>Template de desconto FLAT bundle - Velox XDSL - Varejo</v>
          </cell>
          <cell r="D683">
            <v>0.57340000000000002</v>
          </cell>
          <cell r="E683" t="str">
            <v>MKT-1-9831875537</v>
          </cell>
          <cell r="F683" t="str">
            <v>0T3T_REJ17_PCS-2PFBL3_FLAT_BL_57.34%</v>
          </cell>
          <cell r="G683">
            <v>57.34</v>
          </cell>
        </row>
        <row r="684">
          <cell r="A684" t="str">
            <v>Oi Total Fixo + Banda Larga 10.7156Template de desconto FLAT bundle - Velox XDSL - Varejo</v>
          </cell>
          <cell r="B684" t="str">
            <v>Oi Total Fixo + Banda Larga 1</v>
          </cell>
          <cell r="C684" t="str">
            <v>Template de desconto FLAT bundle - Velox XDSL - Varejo</v>
          </cell>
          <cell r="D684">
            <v>0.71560000000000001</v>
          </cell>
          <cell r="E684" t="str">
            <v>MKT-1-9831875444</v>
          </cell>
          <cell r="F684" t="str">
            <v>0T3T_REJ17_PCS-2PFBL1_FLAT_BL_71.56%</v>
          </cell>
          <cell r="G684">
            <v>71.56</v>
          </cell>
        </row>
        <row r="685">
          <cell r="A685" t="str">
            <v>Oi Total Fixo + Banda Larga 20.7156Template de desconto FLAT bundle - Velox XDSL - Varejo</v>
          </cell>
          <cell r="B685" t="str">
            <v>Oi Total Fixo + Banda Larga 2</v>
          </cell>
          <cell r="C685" t="str">
            <v>Template de desconto FLAT bundle - Velox XDSL - Varejo</v>
          </cell>
          <cell r="D685">
            <v>0.71560000000000001</v>
          </cell>
          <cell r="E685" t="str">
            <v>MKT-1-9831875351</v>
          </cell>
          <cell r="F685" t="str">
            <v>0T3T_REJ17_PCS-2PFBL2_FLAT_BL_71.56%</v>
          </cell>
          <cell r="G685">
            <v>71.56</v>
          </cell>
        </row>
        <row r="686">
          <cell r="A686" t="str">
            <v>Oi Total Fixo + Banda Larga 30.7156Template de desconto FLAT bundle - Velox XDSL - Varejo</v>
          </cell>
          <cell r="B686" t="str">
            <v>Oi Total Fixo + Banda Larga 3</v>
          </cell>
          <cell r="C686" t="str">
            <v>Template de desconto FLAT bundle - Velox XDSL - Varejo</v>
          </cell>
          <cell r="D686">
            <v>0.71560000000000001</v>
          </cell>
          <cell r="E686" t="str">
            <v>MKT-1-9831868250</v>
          </cell>
          <cell r="F686" t="str">
            <v>0T3T_REJ17_PCS-2PFBL3_FLAT_BL_71.56%</v>
          </cell>
          <cell r="G686">
            <v>71.56</v>
          </cell>
        </row>
        <row r="687">
          <cell r="A687" t="str">
            <v>Oi Total Fixo + Banda Larga 10.6681Template de desconto FLAT bundle - Velox XDSL - Varejo</v>
          </cell>
          <cell r="B687" t="str">
            <v>Oi Total Fixo + Banda Larga 1</v>
          </cell>
          <cell r="C687" t="str">
            <v>Template de desconto FLAT bundle - Velox XDSL - Varejo</v>
          </cell>
          <cell r="D687">
            <v>0.66810000000000003</v>
          </cell>
          <cell r="E687" t="str">
            <v>MKT-1-9831868157</v>
          </cell>
          <cell r="F687" t="str">
            <v>0T3T_REJ17_PCS-2PFBL1_FLAT_BL_66.81%</v>
          </cell>
          <cell r="G687">
            <v>66.81</v>
          </cell>
        </row>
        <row r="688">
          <cell r="A688" t="str">
            <v>Oi Total Fixo + Banda Larga 20.5259Template de desconto FLAT bundle - Velox XDSL - Varejo</v>
          </cell>
          <cell r="B688" t="str">
            <v>Oi Total Fixo + Banda Larga 2</v>
          </cell>
          <cell r="C688" t="str">
            <v>Template de desconto FLAT bundle - Velox XDSL - Varejo</v>
          </cell>
          <cell r="D688">
            <v>0.52590000000000003</v>
          </cell>
          <cell r="E688" t="str">
            <v>MKT-1-9831864093</v>
          </cell>
          <cell r="F688" t="str">
            <v>0T3T_REJ17_PCS-2PFBL2_FLAT_BL_52.59%</v>
          </cell>
          <cell r="G688">
            <v>52.59</v>
          </cell>
        </row>
        <row r="689">
          <cell r="A689" t="str">
            <v>Oi Total Fixo + Banda Larga 10.5259Template de desconto FLAT bundle - Velox XDSL - Varejo</v>
          </cell>
          <cell r="B689" t="str">
            <v>Oi Total Fixo + Banda Larga 1</v>
          </cell>
          <cell r="C689" t="str">
            <v>Template de desconto FLAT bundle - Velox XDSL - Varejo</v>
          </cell>
          <cell r="D689">
            <v>0.52590000000000003</v>
          </cell>
          <cell r="E689" t="str">
            <v>MKT-1-9831863930</v>
          </cell>
          <cell r="F689" t="str">
            <v>0T3T_REJ17_PCS-2PFBL1_FLAT_BL_52.59%</v>
          </cell>
          <cell r="G689">
            <v>52.59</v>
          </cell>
        </row>
        <row r="690">
          <cell r="A690" t="str">
            <v>Oi Total Fixo + Banda Larga 30.6051Template de desconto FLAT bundle - Velox XDSL - Varejo</v>
          </cell>
          <cell r="B690" t="str">
            <v>Oi Total Fixo + Banda Larga 3</v>
          </cell>
          <cell r="C690" t="str">
            <v>Template de desconto FLAT bundle - Velox XDSL - Varejo</v>
          </cell>
          <cell r="D690">
            <v>0.60509999999999997</v>
          </cell>
          <cell r="E690" t="str">
            <v>MKT-1-9831863787</v>
          </cell>
          <cell r="F690" t="str">
            <v>0T3T_REJ17_PCS-2PFBL3_FLAT_BL_60.51%</v>
          </cell>
          <cell r="G690">
            <v>60.51</v>
          </cell>
        </row>
        <row r="691">
          <cell r="A691" t="str">
            <v>Oi Total Fixo + Banda Larga 20.6051Template de desconto FLAT bundle - Velox XDSL - Varejo</v>
          </cell>
          <cell r="B691" t="str">
            <v>Oi Total Fixo + Banda Larga 2</v>
          </cell>
          <cell r="C691" t="str">
            <v>Template de desconto FLAT bundle - Velox XDSL - Varejo</v>
          </cell>
          <cell r="D691">
            <v>0.60509999999999997</v>
          </cell>
          <cell r="E691" t="str">
            <v>MKT-1-9831863674</v>
          </cell>
          <cell r="F691" t="str">
            <v>0T3T_REJ17_PCS-2PFBL2_FLAT_BL_60.51%</v>
          </cell>
          <cell r="G691">
            <v>60.51</v>
          </cell>
        </row>
        <row r="692">
          <cell r="A692" t="str">
            <v>Oi Total Fixo + Banda Larga 10.6051Template de desconto FLAT bundle - Velox XDSL - Varejo</v>
          </cell>
          <cell r="B692" t="str">
            <v>Oi Total Fixo + Banda Larga 1</v>
          </cell>
          <cell r="C692" t="str">
            <v>Template de desconto FLAT bundle - Velox XDSL - Varejo</v>
          </cell>
          <cell r="D692">
            <v>0.60509999999999997</v>
          </cell>
          <cell r="E692" t="str">
            <v>MKT-1-9831863581</v>
          </cell>
          <cell r="F692" t="str">
            <v>0T3T_REJ17_PCS-2PFBL1_FLAT_BL_60.51%</v>
          </cell>
          <cell r="G692">
            <v>60.51</v>
          </cell>
        </row>
        <row r="693">
          <cell r="A693" t="str">
            <v>Oi Total Fixo + Banda Larga 20.6681Template de desconto FLAT bundle - Velox XDSL - Varejo</v>
          </cell>
          <cell r="B693" t="str">
            <v>Oi Total Fixo + Banda Larga 2</v>
          </cell>
          <cell r="C693" t="str">
            <v>Template de desconto FLAT bundle - Velox XDSL - Varejo</v>
          </cell>
          <cell r="D693">
            <v>0.66810000000000003</v>
          </cell>
          <cell r="E693" t="str">
            <v>MKT-1-9831741064</v>
          </cell>
          <cell r="F693" t="str">
            <v>0T3T_REJ17_PCS-2PFBL2_FLAT_BL_66.81%</v>
          </cell>
          <cell r="G693">
            <v>66.81</v>
          </cell>
        </row>
        <row r="694">
          <cell r="A694" t="str">
            <v>Oi Total Fixo + Banda Larga 30.6681Template de desconto FLAT bundle - Velox XDSL - Varejo</v>
          </cell>
          <cell r="B694" t="str">
            <v>Oi Total Fixo + Banda Larga 3</v>
          </cell>
          <cell r="C694" t="str">
            <v>Template de desconto FLAT bundle - Velox XDSL - Varejo</v>
          </cell>
          <cell r="D694">
            <v>0.66810000000000003</v>
          </cell>
          <cell r="E694" t="str">
            <v>MKT-1-9831740971</v>
          </cell>
          <cell r="F694" t="str">
            <v>0T3T_REJ17_PCS-2PFBL3_FLAT_BL_66.81%</v>
          </cell>
          <cell r="G694">
            <v>66.81</v>
          </cell>
        </row>
        <row r="695">
          <cell r="A695" t="str">
            <v>Oi Total Fixo + Banda Larga 10.7867Template de desconto FLAT bundle - Velox XDSL - Varejo</v>
          </cell>
          <cell r="B695" t="str">
            <v>Oi Total Fixo + Banda Larga 1</v>
          </cell>
          <cell r="C695" t="str">
            <v>Template de desconto FLAT bundle - Velox XDSL - Varejo</v>
          </cell>
          <cell r="D695">
            <v>0.78670000000000007</v>
          </cell>
          <cell r="E695" t="str">
            <v>MKT-1-9831740878</v>
          </cell>
          <cell r="F695" t="str">
            <v>0T3T_REJ17_PCS-2PFBL1_FLAT_BL_78.67%</v>
          </cell>
          <cell r="G695">
            <v>78.67</v>
          </cell>
        </row>
        <row r="696">
          <cell r="A696" t="str">
            <v>Oi Total Fixo + Banda Larga 20.7867Template de desconto FLAT bundle - Velox XDSL - Varejo</v>
          </cell>
          <cell r="B696" t="str">
            <v>Oi Total Fixo + Banda Larga 2</v>
          </cell>
          <cell r="C696" t="str">
            <v>Template de desconto FLAT bundle - Velox XDSL - Varejo</v>
          </cell>
          <cell r="D696">
            <v>0.78670000000000007</v>
          </cell>
          <cell r="E696" t="str">
            <v>MKT-1-9831740785</v>
          </cell>
          <cell r="F696" t="str">
            <v>0T3T_REJ17_PCS-2PFBL2_FLAT_BL_78.67%</v>
          </cell>
          <cell r="G696">
            <v>78.67</v>
          </cell>
        </row>
        <row r="697">
          <cell r="A697" t="str">
            <v>Oi Total Fixo + Banda Larga 30.7867Template de desconto FLAT bundle - Velox XDSL - Varejo</v>
          </cell>
          <cell r="B697" t="str">
            <v>Oi Total Fixo + Banda Larga 3</v>
          </cell>
          <cell r="C697" t="str">
            <v>Template de desconto FLAT bundle - Velox XDSL - Varejo</v>
          </cell>
          <cell r="D697">
            <v>0.78670000000000007</v>
          </cell>
          <cell r="E697" t="str">
            <v>MKT-1-9831740692</v>
          </cell>
          <cell r="F697" t="str">
            <v>0T3T_REJ17_PCS-2PFBL3_FLAT_BL_78.67%</v>
          </cell>
          <cell r="G697">
            <v>78.67</v>
          </cell>
        </row>
        <row r="698">
          <cell r="A698" t="str">
            <v>Oi Total Fixo + Banda Larga 10.7511Template de desconto FLAT bundle - Velox XDSL - Varejo</v>
          </cell>
          <cell r="B698" t="str">
            <v>Oi Total Fixo + Banda Larga 1</v>
          </cell>
          <cell r="C698" t="str">
            <v>Template de desconto FLAT bundle - Velox XDSL - Varejo</v>
          </cell>
          <cell r="D698">
            <v>0.75109999999999999</v>
          </cell>
          <cell r="E698" t="str">
            <v>MKT-1-9831740599</v>
          </cell>
          <cell r="F698" t="str">
            <v>0T3T_REJ17_PCS-2PFBL1_FLAT_BL_75.11%</v>
          </cell>
          <cell r="G698">
            <v>75.11</v>
          </cell>
        </row>
        <row r="699">
          <cell r="A699" t="str">
            <v>Oi Total Fixo + Banda Larga 20.7511Template de desconto FLAT bundle - Velox XDSL - Varejo</v>
          </cell>
          <cell r="B699" t="str">
            <v>Oi Total Fixo + Banda Larga 2</v>
          </cell>
          <cell r="C699" t="str">
            <v>Template de desconto FLAT bundle - Velox XDSL - Varejo</v>
          </cell>
          <cell r="D699">
            <v>0.75109999999999999</v>
          </cell>
          <cell r="E699" t="str">
            <v>MKT-1-9831740506</v>
          </cell>
          <cell r="F699" t="str">
            <v>0T3T_REJ17_PCS-2PFBL2_FLAT_BL_75.11%</v>
          </cell>
          <cell r="G699">
            <v>75.11</v>
          </cell>
        </row>
        <row r="700">
          <cell r="A700" t="str">
            <v>Oi Total Fixo + Banda Larga 30.7511Template de desconto FLAT bundle - Velox XDSL - Varejo</v>
          </cell>
          <cell r="B700" t="str">
            <v>Oi Total Fixo + Banda Larga 3</v>
          </cell>
          <cell r="C700" t="str">
            <v>Template de desconto FLAT bundle - Velox XDSL - Varejo</v>
          </cell>
          <cell r="D700">
            <v>0.75109999999999999</v>
          </cell>
          <cell r="E700" t="str">
            <v>MKT-1-9831740403</v>
          </cell>
          <cell r="F700" t="str">
            <v>0T3T_REJ17_PCS-2PFBL3_FLAT_BL_75.11%</v>
          </cell>
          <cell r="G700">
            <v>75.11</v>
          </cell>
        </row>
        <row r="701">
          <cell r="A701" t="str">
            <v>Oi Total Fixo + Banda Larga 10.7155Template de desconto FLAT bundle - Velox XDSL - Varejo</v>
          </cell>
          <cell r="B701" t="str">
            <v>Oi Total Fixo + Banda Larga 1</v>
          </cell>
          <cell r="C701" t="str">
            <v>Template de desconto FLAT bundle - Velox XDSL - Varejo</v>
          </cell>
          <cell r="D701">
            <v>0.71550000000000002</v>
          </cell>
          <cell r="E701" t="str">
            <v>MKT-1-9831740310</v>
          </cell>
          <cell r="F701" t="str">
            <v>0T3T_REJ17_PCS-2PFBL1_FLAT_BL_71.55%</v>
          </cell>
          <cell r="G701">
            <v>71.55</v>
          </cell>
        </row>
        <row r="702">
          <cell r="A702" t="str">
            <v>Oi Total Fixo + Banda Larga 20.7155Template de desconto FLAT bundle - Velox XDSL - Varejo</v>
          </cell>
          <cell r="B702" t="str">
            <v>Oi Total Fixo + Banda Larga 2</v>
          </cell>
          <cell r="C702" t="str">
            <v>Template de desconto FLAT bundle - Velox XDSL - Varejo</v>
          </cell>
          <cell r="D702">
            <v>0.71550000000000002</v>
          </cell>
          <cell r="E702" t="str">
            <v>MKT-1-9831740217</v>
          </cell>
          <cell r="F702" t="str">
            <v>0T3T_REJ17_PCS-2PFBL2_FLAT_BL_71.55%</v>
          </cell>
          <cell r="G702">
            <v>71.55</v>
          </cell>
        </row>
        <row r="703">
          <cell r="A703" t="str">
            <v>Oi Total Fixo + Banda Larga 30.7155Template de desconto FLAT bundle - Velox XDSL - Varejo</v>
          </cell>
          <cell r="B703" t="str">
            <v>Oi Total Fixo + Banda Larga 3</v>
          </cell>
          <cell r="C703" t="str">
            <v>Template de desconto FLAT bundle - Velox XDSL - Varejo</v>
          </cell>
          <cell r="D703">
            <v>0.71550000000000002</v>
          </cell>
          <cell r="E703" t="str">
            <v>MKT-1-9831740124</v>
          </cell>
          <cell r="F703" t="str">
            <v>0T3T_REJ17_PCS-2PFBL3_FLAT_BL_71.55%</v>
          </cell>
          <cell r="G703">
            <v>71.55</v>
          </cell>
        </row>
        <row r="704">
          <cell r="A704" t="str">
            <v>Oi Total Fixo + Banda Larga + TV 10.64Template de desconto FLAT bundle - Velox XDSL - Varejo</v>
          </cell>
          <cell r="B704" t="str">
            <v>Plano Oi Convergente Low</v>
          </cell>
          <cell r="C704" t="str">
            <v>Template de desconto FLAT bundle - Velox XDSL - Varejo</v>
          </cell>
          <cell r="D704">
            <v>0.64</v>
          </cell>
          <cell r="E704" t="str">
            <v>MKT-1-9831720031</v>
          </cell>
          <cell r="F704" t="str">
            <v>0T3T_REJ17_PCS-3PLowpi_FLAT_BL_64.00%</v>
          </cell>
          <cell r="G704">
            <v>64</v>
          </cell>
        </row>
        <row r="705">
          <cell r="A705" t="str">
            <v>Oi Total Fixo + Banda Larga + TV 20.64Template de desconto FLAT bundle - Velox XDSL - Varejo</v>
          </cell>
          <cell r="B705" t="str">
            <v>Plano Oi Convergente Medium</v>
          </cell>
          <cell r="C705" t="str">
            <v>Template de desconto FLAT bundle - Velox XDSL - Varejo</v>
          </cell>
          <cell r="D705">
            <v>0.64</v>
          </cell>
          <cell r="E705" t="str">
            <v>MKT-1-9831719938</v>
          </cell>
          <cell r="F705" t="str">
            <v>0T3T_REJ17_PCS-3PMepi_FLAT_BL_64.00%</v>
          </cell>
          <cell r="G705">
            <v>64</v>
          </cell>
        </row>
        <row r="706">
          <cell r="A706" t="str">
            <v>Oi Total Fixo + Banda Larga + TV 30.64Template de desconto FLAT bundle - Velox XDSL - Varejo</v>
          </cell>
          <cell r="B706" t="str">
            <v>Plano Oi Convergente High</v>
          </cell>
          <cell r="C706" t="str">
            <v>Template de desconto FLAT bundle - Velox XDSL - Varejo</v>
          </cell>
          <cell r="D706">
            <v>0.64</v>
          </cell>
          <cell r="E706" t="str">
            <v>MKT-1-9831719845</v>
          </cell>
          <cell r="F706" t="str">
            <v>0T3T_REJ17_PCS-3PHipi_FLAT_BL_64.00%</v>
          </cell>
          <cell r="G706">
            <v>64</v>
          </cell>
        </row>
        <row r="707">
          <cell r="A707" t="str">
            <v>Oi Total Fixo + Banda Larga + TV 10.5368Template de desconto FLAT bundle - Velox XDSL - Varejo</v>
          </cell>
          <cell r="B707" t="str">
            <v>Plano Oi Convergente Low</v>
          </cell>
          <cell r="C707" t="str">
            <v>Template de desconto FLAT bundle - Velox XDSL - Varejo</v>
          </cell>
          <cell r="D707">
            <v>0.53679999999999994</v>
          </cell>
          <cell r="E707" t="str">
            <v>MKT-1-9831719752</v>
          </cell>
          <cell r="F707" t="str">
            <v>0T3T_REJ17_PCS-3PLowpi_FLAT_BL_53.68%</v>
          </cell>
          <cell r="G707">
            <v>53.68</v>
          </cell>
        </row>
        <row r="708">
          <cell r="A708" t="str">
            <v>Oi Total Fixo + Banda Larga + TV 10.6449Template de desconto FLAT bundle - Velox XDSL - Varejo</v>
          </cell>
          <cell r="B708" t="str">
            <v>Plano Oi Convergente Low</v>
          </cell>
          <cell r="C708" t="str">
            <v>Template de desconto FLAT bundle - Velox XDSL - Varejo</v>
          </cell>
          <cell r="D708">
            <v>0.64489999999999992</v>
          </cell>
          <cell r="E708" t="str">
            <v>MKT-1-9831719659</v>
          </cell>
          <cell r="F708" t="str">
            <v>0T3T_REJ17_PCS-3PLowpi_FLAT_BL_64.49%</v>
          </cell>
          <cell r="G708">
            <v>64.489999999999995</v>
          </cell>
        </row>
        <row r="709">
          <cell r="A709" t="str">
            <v>Oi Total Fixo + Banda Larga + TV 20.6449Template de desconto FLAT bundle - Velox XDSL - Varejo</v>
          </cell>
          <cell r="B709" t="str">
            <v>Plano Oi Convergente Medium</v>
          </cell>
          <cell r="C709" t="str">
            <v>Template de desconto FLAT bundle - Velox XDSL - Varejo</v>
          </cell>
          <cell r="D709">
            <v>0.64489999999999992</v>
          </cell>
          <cell r="E709" t="str">
            <v>MKT-1-9831719566</v>
          </cell>
          <cell r="F709" t="str">
            <v>0T3T_REJ17_PCS-3PMepi_FLAT_BL_64.49%</v>
          </cell>
          <cell r="G709">
            <v>64.489999999999995</v>
          </cell>
        </row>
        <row r="710">
          <cell r="A710" t="str">
            <v>Oi Total Fixo + Banda Larga + TV 30.6449Template de desconto FLAT bundle - Velox XDSL - Varejo</v>
          </cell>
          <cell r="B710" t="str">
            <v>Plano Oi Convergente High</v>
          </cell>
          <cell r="C710" t="str">
            <v>Template de desconto FLAT bundle - Velox XDSL - Varejo</v>
          </cell>
          <cell r="D710">
            <v>0.64489999999999992</v>
          </cell>
          <cell r="E710" t="str">
            <v>MKT-1-9831719473</v>
          </cell>
          <cell r="F710" t="str">
            <v>0T3T_REJ17_PCS-3PHipi_FLAT_BL_64.49%</v>
          </cell>
          <cell r="G710">
            <v>64.489999999999995</v>
          </cell>
        </row>
        <row r="711">
          <cell r="A711" t="str">
            <v>Oi Total Fixo + Banda Larga + TV 10.6448Template de desconto FLAT bundle - Velox XDSL - Varejo</v>
          </cell>
          <cell r="B711" t="str">
            <v>Plano Oi Convergente Low</v>
          </cell>
          <cell r="C711" t="str">
            <v>Template de desconto FLAT bundle - Velox XDSL - Varejo</v>
          </cell>
          <cell r="D711">
            <v>0.64480000000000004</v>
          </cell>
          <cell r="E711" t="str">
            <v>MKT-1-9831719380</v>
          </cell>
          <cell r="F711" t="str">
            <v>0T3T_REJ17_PCS-3PLowpi_FLAT_BL_64.48%</v>
          </cell>
          <cell r="G711">
            <v>64.48</v>
          </cell>
        </row>
        <row r="712">
          <cell r="A712" t="str">
            <v>Oi Total Fixo + Banda Larga + TV 20.6448Template de desconto FLAT bundle - Velox XDSL - Varejo</v>
          </cell>
          <cell r="B712" t="str">
            <v>Plano Oi Convergente Medium</v>
          </cell>
          <cell r="C712" t="str">
            <v>Template de desconto FLAT bundle - Velox XDSL - Varejo</v>
          </cell>
          <cell r="D712">
            <v>0.64480000000000004</v>
          </cell>
          <cell r="E712" t="str">
            <v>MKT-1-9831719287</v>
          </cell>
          <cell r="F712" t="str">
            <v>0T3T_REJ17_PCS-3PMepi_FLAT_BL_64.48%</v>
          </cell>
          <cell r="G712">
            <v>64.48</v>
          </cell>
        </row>
        <row r="713">
          <cell r="A713" t="str">
            <v>Oi Total Fixo + Banda Larga + TV 30.6448Template de desconto FLAT bundle - Velox XDSL - Varejo</v>
          </cell>
          <cell r="B713" t="str">
            <v>Plano Oi Convergente High</v>
          </cell>
          <cell r="C713" t="str">
            <v>Template de desconto FLAT bundle - Velox XDSL - Varejo</v>
          </cell>
          <cell r="D713">
            <v>0.64480000000000004</v>
          </cell>
          <cell r="E713" t="str">
            <v>MKT-1-9831719194</v>
          </cell>
          <cell r="F713" t="str">
            <v>0T3T_REJ17_PCS-3PHipi_FLAT_BL_64.48%</v>
          </cell>
          <cell r="G713">
            <v>64.48</v>
          </cell>
        </row>
        <row r="714">
          <cell r="A714" t="str">
            <v>Oi Total Fixo + Banda Larga + TV 10.6842Template de desconto FLAT bundle - Velox XDSL - Varejo</v>
          </cell>
          <cell r="B714" t="str">
            <v>Plano Oi Convergente Low</v>
          </cell>
          <cell r="C714" t="str">
            <v>Template de desconto FLAT bundle - Velox XDSL - Varejo</v>
          </cell>
          <cell r="D714">
            <v>0.68420000000000003</v>
          </cell>
          <cell r="E714" t="str">
            <v>MKT-1-9831719101</v>
          </cell>
          <cell r="F714" t="str">
            <v>0T3T_REJ17_PCS-3PLowpi_FLAT_BL_68.42%</v>
          </cell>
          <cell r="G714">
            <v>68.42</v>
          </cell>
        </row>
        <row r="715">
          <cell r="A715" t="str">
            <v>Oi Total Fixo + Banda Larga + TV 20.6842Template de desconto FLAT bundle - Velox XDSL - Varejo</v>
          </cell>
          <cell r="B715" t="str">
            <v>Plano Oi Convergente Medium</v>
          </cell>
          <cell r="C715" t="str">
            <v>Template de desconto FLAT bundle - Velox XDSL - Varejo</v>
          </cell>
          <cell r="D715">
            <v>0.68420000000000003</v>
          </cell>
          <cell r="E715" t="str">
            <v>MKT-1-9831688008</v>
          </cell>
          <cell r="F715" t="str">
            <v>0T3T_REJ17_PCS-3PMepi_FLAT_BL_68.42%</v>
          </cell>
          <cell r="G715">
            <v>68.42</v>
          </cell>
        </row>
        <row r="716">
          <cell r="A716" t="str">
            <v>Oi Total Fixo + Banda Larga + TV 30.6842Template de desconto FLAT bundle - Velox XDSL - Varejo</v>
          </cell>
          <cell r="B716" t="str">
            <v>Plano Oi Convergente High</v>
          </cell>
          <cell r="C716" t="str">
            <v>Template de desconto FLAT bundle - Velox XDSL - Varejo</v>
          </cell>
          <cell r="D716">
            <v>0.68420000000000003</v>
          </cell>
          <cell r="E716" t="str">
            <v>MKT-1-9831687915</v>
          </cell>
          <cell r="F716" t="str">
            <v>0T3T_REJ17_PCS-3PHipi_FLAT_BL_68.42%</v>
          </cell>
          <cell r="G716">
            <v>68.42</v>
          </cell>
        </row>
        <row r="717">
          <cell r="A717" t="str">
            <v>Oi Total Fixo + Banda Larga + TV 10.7158Template de desconto FLAT bundle - Velox XDSL - Varejo</v>
          </cell>
          <cell r="B717" t="str">
            <v>Plano Oi Convergente Low</v>
          </cell>
          <cell r="C717" t="str">
            <v>Template de desconto FLAT bundle - Velox XDSL - Varejo</v>
          </cell>
          <cell r="D717">
            <v>0.71579999999999999</v>
          </cell>
          <cell r="E717" t="str">
            <v>MKT-1-9831687822</v>
          </cell>
          <cell r="F717" t="str">
            <v>0T3T_REJ17_PCS-3PLowpi_FLAT_BL_71.58%</v>
          </cell>
          <cell r="G717">
            <v>71.58</v>
          </cell>
        </row>
        <row r="718">
          <cell r="A718" t="str">
            <v>Oi Total Fixo + Banda Larga + TV 20.7158Template de desconto FLAT bundle - Velox XDSL - Varejo</v>
          </cell>
          <cell r="B718" t="str">
            <v>Plano Oi Convergente Medium</v>
          </cell>
          <cell r="C718" t="str">
            <v>Template de desconto FLAT bundle - Velox XDSL - Varejo</v>
          </cell>
          <cell r="D718">
            <v>0.71579999999999999</v>
          </cell>
          <cell r="E718" t="str">
            <v>MKT-1-9831687729</v>
          </cell>
          <cell r="F718" t="str">
            <v>0T3T_REJ17_PCS-3PMepi_FLAT_BL_71.58%</v>
          </cell>
          <cell r="G718">
            <v>71.58</v>
          </cell>
        </row>
        <row r="719">
          <cell r="A719" t="str">
            <v>Oi Total Fixo + Banda Larga + TV 30.7158Template de desconto FLAT bundle - Velox XDSL - Varejo</v>
          </cell>
          <cell r="B719" t="str">
            <v>Plano Oi Convergente High</v>
          </cell>
          <cell r="C719" t="str">
            <v>Template de desconto FLAT bundle - Velox XDSL - Varejo</v>
          </cell>
          <cell r="D719">
            <v>0.71579999999999999</v>
          </cell>
          <cell r="E719" t="str">
            <v>MKT-1-9831687636</v>
          </cell>
          <cell r="F719" t="str">
            <v>0T3T_REJ17_PCS-3PHipi_FLAT_BL_71.58%</v>
          </cell>
          <cell r="G719">
            <v>71.58</v>
          </cell>
        </row>
        <row r="720">
          <cell r="A720" t="str">
            <v>Oi Total Fixo + Banda Larga + TV 10.7631Template de desconto FLAT bundle - Velox XDSL - Varejo</v>
          </cell>
          <cell r="B720" t="str">
            <v>Plano Oi Convergente Low</v>
          </cell>
          <cell r="C720" t="str">
            <v>Template de desconto FLAT bundle - Velox XDSL - Varejo</v>
          </cell>
          <cell r="D720">
            <v>0.7631</v>
          </cell>
          <cell r="E720" t="str">
            <v>MKT-1-9831687543</v>
          </cell>
          <cell r="F720" t="str">
            <v>0T3T_REJ17_PCS-3PLowpi_FLAT_BL_76.31%</v>
          </cell>
          <cell r="G720">
            <v>76.31</v>
          </cell>
        </row>
        <row r="721">
          <cell r="A721" t="str">
            <v>Oi Total Fixo + Banda Larga + TV 20.7631Template de desconto FLAT bundle - Velox XDSL - Varejo</v>
          </cell>
          <cell r="B721" t="str">
            <v>Plano Oi Convergente Medium</v>
          </cell>
          <cell r="C721" t="str">
            <v>Template de desconto FLAT bundle - Velox XDSL - Varejo</v>
          </cell>
          <cell r="D721">
            <v>0.7631</v>
          </cell>
          <cell r="E721" t="str">
            <v>MKT-1-9831687450</v>
          </cell>
          <cell r="F721" t="str">
            <v>0T3T_REJ17_PCS-3PMepi_FLAT_BL_76.31%</v>
          </cell>
          <cell r="G721">
            <v>76.31</v>
          </cell>
        </row>
        <row r="722">
          <cell r="A722" t="str">
            <v>Oi Total Fixo + Banda Larga + TV 30.7631Template de desconto FLAT bundle - Velox XDSL - Varejo</v>
          </cell>
          <cell r="B722" t="str">
            <v>Plano Oi Convergente High</v>
          </cell>
          <cell r="C722" t="str">
            <v>Template de desconto FLAT bundle - Velox XDSL - Varejo</v>
          </cell>
          <cell r="D722">
            <v>0.7631</v>
          </cell>
          <cell r="E722" t="str">
            <v>MKT-1-9831687357</v>
          </cell>
          <cell r="F722" t="str">
            <v>0T3T_REJ17_PCS-3PHipi_FLAT_BL_76.31%</v>
          </cell>
          <cell r="G722">
            <v>76.31</v>
          </cell>
        </row>
        <row r="723">
          <cell r="A723" t="str">
            <v>Oi Total Fixo + Banda Larga + TV 10.8223Template de desconto FLAT bundle - Velox XDSL - Varejo</v>
          </cell>
          <cell r="B723" t="str">
            <v>Plano Oi Convergente Low</v>
          </cell>
          <cell r="C723" t="str">
            <v>Template de desconto FLAT bundle - Velox XDSL - Varejo</v>
          </cell>
          <cell r="D723">
            <v>0.82230000000000003</v>
          </cell>
          <cell r="E723" t="str">
            <v>MKT-1-9831687264</v>
          </cell>
          <cell r="F723" t="str">
            <v>0T3T_REJ17_PCS-3PLowpi_FLAT_BL_82.23%</v>
          </cell>
          <cell r="G723">
            <v>82.23</v>
          </cell>
        </row>
        <row r="724">
          <cell r="A724" t="str">
            <v>Oi Total Fixo + Banda Larga + TV 20.8223Template de desconto FLAT bundle - Velox XDSL - Varejo</v>
          </cell>
          <cell r="B724" t="str">
            <v>Plano Oi Convergente Medium</v>
          </cell>
          <cell r="C724" t="str">
            <v>Template de desconto FLAT bundle - Velox XDSL - Varejo</v>
          </cell>
          <cell r="D724">
            <v>0.82230000000000003</v>
          </cell>
          <cell r="E724" t="str">
            <v>MKT-1-9831687171</v>
          </cell>
          <cell r="F724" t="str">
            <v>0T3T_REJ17_PCS-3PMepi_FLAT_BL_82.23%</v>
          </cell>
          <cell r="G724">
            <v>82.23</v>
          </cell>
        </row>
        <row r="725">
          <cell r="A725" t="str">
            <v>Oi Total Fixo + Banda Larga 30.4667Template de desconto FLAT bundle - Velox XDSL - Varejo</v>
          </cell>
          <cell r="B725" t="str">
            <v>Oi Total Fixo + Banda Larga 3</v>
          </cell>
          <cell r="C725" t="str">
            <v>Template de desconto FLAT bundle - Velox XDSL - Varejo</v>
          </cell>
          <cell r="D725">
            <v>0.4667</v>
          </cell>
          <cell r="E725" t="str">
            <v>MKT-1-9831678577</v>
          </cell>
          <cell r="F725" t="str">
            <v>0T3T_REJ17_PCS-2PFBL3_FLAT_BL_46.67%</v>
          </cell>
          <cell r="G725">
            <v>46.67</v>
          </cell>
        </row>
        <row r="726">
          <cell r="A726" t="str">
            <v>Oi Total Fixo + Banda Larga + TV 30.8223Template de desconto FLAT bundle - Velox XDSL - Varejo</v>
          </cell>
          <cell r="B726" t="str">
            <v>Plano Oi Convergente High</v>
          </cell>
          <cell r="C726" t="str">
            <v>Template de desconto FLAT bundle - Velox XDSL - Varejo</v>
          </cell>
          <cell r="D726">
            <v>0.82230000000000003</v>
          </cell>
          <cell r="E726" t="str">
            <v>MKT-1-9831661078</v>
          </cell>
          <cell r="F726" t="str">
            <v>0T3T_REJ17_PCS-3PHipi_FLAT_BL_82.23%</v>
          </cell>
          <cell r="G726">
            <v>82.23</v>
          </cell>
        </row>
        <row r="727">
          <cell r="A727" t="str">
            <v>Oi Total Fixo + Banda Larga 20.4667Template de desconto FLAT bundle - Velox XDSL - Varejo</v>
          </cell>
          <cell r="B727" t="str">
            <v>Oi Total Fixo + Banda Larga 2</v>
          </cell>
          <cell r="C727" t="str">
            <v>Template de desconto FLAT bundle - Velox XDSL - Varejo</v>
          </cell>
          <cell r="D727">
            <v>0.4667</v>
          </cell>
          <cell r="E727" t="str">
            <v>MKT-1-9831653844</v>
          </cell>
          <cell r="F727" t="str">
            <v>0T3T_REJ17_PCS-2PFBL2_FLAT_BL_46.67%</v>
          </cell>
          <cell r="G727">
            <v>46.67</v>
          </cell>
        </row>
        <row r="728">
          <cell r="A728" t="str">
            <v>Oi Total Fixo + Banda Larga 10.4667Template de desconto FLAT bundle - Velox XDSL - Varejo</v>
          </cell>
          <cell r="B728" t="str">
            <v>Oi Total Fixo + Banda Larga 1</v>
          </cell>
          <cell r="C728" t="str">
            <v>Template de desconto FLAT bundle - Velox XDSL - Varejo</v>
          </cell>
          <cell r="D728">
            <v>0.4667</v>
          </cell>
          <cell r="E728" t="str">
            <v>MKT-1-9831653681</v>
          </cell>
          <cell r="F728" t="str">
            <v>0T3T_REJ17_PCS-2PFBL1_FLAT_BL_46.67%</v>
          </cell>
          <cell r="G728">
            <v>46.67</v>
          </cell>
        </row>
        <row r="729">
          <cell r="A729" t="str">
            <v>Oi Total Fixo + Banda Larga 30.5557Template de desconto FLAT bundle - Velox XDSL - Varejo</v>
          </cell>
          <cell r="B729" t="str">
            <v>Oi Total Fixo + Banda Larga 3</v>
          </cell>
          <cell r="C729" t="str">
            <v>Template de desconto FLAT bundle - Velox XDSL - Varejo</v>
          </cell>
          <cell r="D729">
            <v>0.55569999999999997</v>
          </cell>
          <cell r="E729" t="str">
            <v>MKT-1-9831653248</v>
          </cell>
          <cell r="F729" t="str">
            <v>0T3T_REJ17_PCS-2PFBL3_FLAT_BL_55.57%</v>
          </cell>
          <cell r="G729">
            <v>55.57</v>
          </cell>
        </row>
        <row r="730">
          <cell r="A730" t="str">
            <v>Oi Total Fixo + Banda Larga 20.5557Template de desconto FLAT bundle - Velox XDSL - Varejo</v>
          </cell>
          <cell r="B730" t="str">
            <v>Oi Total Fixo + Banda Larga 2</v>
          </cell>
          <cell r="C730" t="str">
            <v>Template de desconto FLAT bundle - Velox XDSL - Varejo</v>
          </cell>
          <cell r="D730">
            <v>0.55569999999999997</v>
          </cell>
          <cell r="E730" t="str">
            <v>MKT-1-9831653155</v>
          </cell>
          <cell r="F730" t="str">
            <v>0T3T_REJ17_PCS-2PFBL2_FLAT_BL_55.57%</v>
          </cell>
          <cell r="G730">
            <v>55.57</v>
          </cell>
        </row>
        <row r="731">
          <cell r="A731" t="str">
            <v>Oi Total Fixo + Banda Larga 10.5557Template de desconto FLAT bundle - Velox XDSL - Varejo</v>
          </cell>
          <cell r="B731" t="str">
            <v>Oi Total Fixo + Banda Larga 1</v>
          </cell>
          <cell r="C731" t="str">
            <v>Template de desconto FLAT bundle - Velox XDSL - Varejo</v>
          </cell>
          <cell r="D731">
            <v>0.55569999999999997</v>
          </cell>
          <cell r="E731" t="str">
            <v>MKT-1-9831632000</v>
          </cell>
          <cell r="F731" t="str">
            <v>0T3T_REJ17_PCS-2PFBL1_FLAT_BL_55.57%</v>
          </cell>
          <cell r="G731">
            <v>55.57</v>
          </cell>
        </row>
        <row r="732">
          <cell r="A732" t="str">
            <v>Oi Total Fixo + Banda Larga 30.4413Template de desconto FLAT bundle - Velox XDSL - Varejo</v>
          </cell>
          <cell r="B732" t="str">
            <v>Oi Total Fixo + Banda Larga 3</v>
          </cell>
          <cell r="C732" t="str">
            <v>Template de desconto FLAT bundle - Velox XDSL - Varejo</v>
          </cell>
          <cell r="D732">
            <v>0.44130000000000003</v>
          </cell>
          <cell r="E732" t="str">
            <v>MKT-1-9831631597</v>
          </cell>
          <cell r="F732" t="str">
            <v>0T3T_REJ17_PCS-2PFBL3_FLAT_BL_44.13%</v>
          </cell>
          <cell r="G732">
            <v>44.13</v>
          </cell>
        </row>
        <row r="733">
          <cell r="A733" t="str">
            <v>Oi Total Fixo + Banda Larga 20.4413Template de desconto FLAT bundle - Velox XDSL - Varejo</v>
          </cell>
          <cell r="B733" t="str">
            <v>Oi Total Fixo + Banda Larga 2</v>
          </cell>
          <cell r="C733" t="str">
            <v>Template de desconto FLAT bundle - Velox XDSL - Varejo</v>
          </cell>
          <cell r="D733">
            <v>0.44130000000000003</v>
          </cell>
          <cell r="E733" t="str">
            <v>MKT-1-9831619844</v>
          </cell>
          <cell r="F733" t="str">
            <v>0T3T_REJ17_PCS-2PFBL2_FLAT_BL_44.13%</v>
          </cell>
          <cell r="G733">
            <v>44.13</v>
          </cell>
        </row>
        <row r="734">
          <cell r="A734" t="str">
            <v>Oi Total Fixo + Banda Larga 10.4413Template de desconto FLAT bundle - Velox XDSL - Varejo</v>
          </cell>
          <cell r="B734" t="str">
            <v>Oi Total Fixo + Banda Larga 1</v>
          </cell>
          <cell r="C734" t="str">
            <v>Template de desconto FLAT bundle - Velox XDSL - Varejo</v>
          </cell>
          <cell r="D734">
            <v>0.44130000000000003</v>
          </cell>
          <cell r="E734" t="str">
            <v>MKT-1-9831619681</v>
          </cell>
          <cell r="F734" t="str">
            <v>0T3T_REJ17_PCS-2PFBL1_FLAT_BL_44.13%</v>
          </cell>
          <cell r="G734">
            <v>44.13</v>
          </cell>
        </row>
        <row r="735">
          <cell r="A735" t="str">
            <v>Oi Total Fixo + Banda Larga 30.5431Template de desconto FLAT bundle - Velox XDSL - Varejo</v>
          </cell>
          <cell r="B735" t="str">
            <v>Oi Total Fixo + Banda Larga 3</v>
          </cell>
          <cell r="C735" t="str">
            <v>Template de desconto FLAT bundle - Velox XDSL - Varejo</v>
          </cell>
          <cell r="D735">
            <v>0.54310000000000003</v>
          </cell>
          <cell r="E735" t="str">
            <v>MKT-1-9831619118</v>
          </cell>
          <cell r="F735" t="str">
            <v>0T3T_REJ17_PCS-2PFBL3_FLAT_BL_54.31%</v>
          </cell>
          <cell r="G735">
            <v>54.31</v>
          </cell>
        </row>
        <row r="736">
          <cell r="A736" t="str">
            <v>Oi Total Fixo + Banda Larga 20.5431Template de desconto FLAT bundle - Velox XDSL - Varejo</v>
          </cell>
          <cell r="B736" t="str">
            <v>Oi Total Fixo + Banda Larga 2</v>
          </cell>
          <cell r="C736" t="str">
            <v>Template de desconto FLAT bundle - Velox XDSL - Varejo</v>
          </cell>
          <cell r="D736">
            <v>0.54310000000000003</v>
          </cell>
          <cell r="E736" t="str">
            <v>MKT-1-9831606755</v>
          </cell>
          <cell r="F736" t="str">
            <v>0T3T_REJ17_PCS-2PFBL2_FLAT_BL_54.31%</v>
          </cell>
          <cell r="G736">
            <v>54.31</v>
          </cell>
        </row>
        <row r="737">
          <cell r="A737" t="str">
            <v>Oi Total Fixo + Banda Larga 10.5431Template de desconto FLAT bundle - Velox XDSL - Varejo</v>
          </cell>
          <cell r="B737" t="str">
            <v>Oi Total Fixo + Banda Larga 1</v>
          </cell>
          <cell r="C737" t="str">
            <v>Template de desconto FLAT bundle - Velox XDSL - Varejo</v>
          </cell>
          <cell r="D737">
            <v>0.54310000000000003</v>
          </cell>
          <cell r="E737" t="str">
            <v>MKT-1-9831606582</v>
          </cell>
          <cell r="F737" t="str">
            <v>0T3T_REJ17_PCS-2PFBL1_FLAT_BL_54.31%</v>
          </cell>
          <cell r="G737">
            <v>54.31</v>
          </cell>
        </row>
        <row r="738">
          <cell r="A738" t="str">
            <v>Oi Total Fixo + Banda Larga 30.4337Template de desconto FLAT bundle - Velox XDSL - Varejo</v>
          </cell>
          <cell r="B738" t="str">
            <v>Oi Total Fixo + Banda Larga 3</v>
          </cell>
          <cell r="C738" t="str">
            <v>Template de desconto FLAT bundle - Velox XDSL - Varejo</v>
          </cell>
          <cell r="D738">
            <v>0.43369999999999997</v>
          </cell>
          <cell r="E738" t="str">
            <v>MKT-1-9831586659</v>
          </cell>
          <cell r="F738" t="str">
            <v>0T3T_REJ17_PCS-2PFBL3_FLAT_BL_43.37%</v>
          </cell>
          <cell r="G738">
            <v>43.37</v>
          </cell>
        </row>
        <row r="739">
          <cell r="A739" t="str">
            <v>Oi Total Fixo + Banda Larga 20.4337Template de desconto FLAT bundle - Velox XDSL - Varejo</v>
          </cell>
          <cell r="B739" t="str">
            <v>Oi Total Fixo + Banda Larga 2</v>
          </cell>
          <cell r="C739" t="str">
            <v>Template de desconto FLAT bundle - Velox XDSL - Varejo</v>
          </cell>
          <cell r="D739">
            <v>0.43369999999999997</v>
          </cell>
          <cell r="E739" t="str">
            <v>MKT-1-9831586226</v>
          </cell>
          <cell r="F739" t="str">
            <v>0T3T_REJ17_PCS-2PFBL2_FLAT_BL_43.37%</v>
          </cell>
          <cell r="G739">
            <v>43.37</v>
          </cell>
        </row>
        <row r="740">
          <cell r="A740" t="str">
            <v>Oi Total Fixo + Banda Larga 10.4337Template de desconto FLAT bundle - Velox XDSL - Varejo</v>
          </cell>
          <cell r="B740" t="str">
            <v>Oi Total Fixo + Banda Larga 1</v>
          </cell>
          <cell r="C740" t="str">
            <v>Template de desconto FLAT bundle - Velox XDSL - Varejo</v>
          </cell>
          <cell r="D740">
            <v>0.43369999999999997</v>
          </cell>
          <cell r="E740" t="str">
            <v>MKT-1-9831572993</v>
          </cell>
          <cell r="F740" t="str">
            <v>0T3T_REJ17_PCS-2PFBL1_FLAT_BL_43.37%</v>
          </cell>
          <cell r="G740">
            <v>43.37</v>
          </cell>
        </row>
        <row r="741">
          <cell r="A741" t="str">
            <v>Oi Total Fixo + Banda Larga 30.5368Template de desconto FLAT bundle - Velox XDSL - Varejo</v>
          </cell>
          <cell r="B741" t="str">
            <v>Oi Total Fixo + Banda Larga 3</v>
          </cell>
          <cell r="C741" t="str">
            <v>Template de desconto FLAT bundle - Velox XDSL - Varejo</v>
          </cell>
          <cell r="D741">
            <v>0.53679999999999994</v>
          </cell>
          <cell r="E741" t="str">
            <v>MKT-1-9831520000</v>
          </cell>
          <cell r="F741" t="str">
            <v>0T3T_REJ17_PCS-2PFBL3_FLAT_BL_53.68%</v>
          </cell>
          <cell r="G741">
            <v>53.68</v>
          </cell>
        </row>
        <row r="742">
          <cell r="A742" t="str">
            <v>Oi Total Fixo + Banda Larga 20.5368Template de desconto FLAT bundle - Velox XDSL - Varejo</v>
          </cell>
          <cell r="B742" t="str">
            <v>Oi Total Fixo + Banda Larga 2</v>
          </cell>
          <cell r="C742" t="str">
            <v>Template de desconto FLAT bundle - Velox XDSL - Varejo</v>
          </cell>
          <cell r="D742">
            <v>0.53679999999999994</v>
          </cell>
          <cell r="E742" t="str">
            <v>MKT-1-9831519377</v>
          </cell>
          <cell r="F742" t="str">
            <v>0T3T_REJ17_PCS-2PFBL2_FLAT_BL_53.68%</v>
          </cell>
          <cell r="G742">
            <v>53.68</v>
          </cell>
        </row>
        <row r="743">
          <cell r="A743" t="str">
            <v>Oi Total Fixo + Banda Larga 10.5368Template de desconto FLAT bundle - Velox XDSL - Varejo</v>
          </cell>
          <cell r="B743" t="str">
            <v>Oi Total Fixo + Banda Larga 1</v>
          </cell>
          <cell r="C743" t="str">
            <v>Template de desconto FLAT bundle - Velox XDSL - Varejo</v>
          </cell>
          <cell r="D743">
            <v>0.53679999999999994</v>
          </cell>
          <cell r="E743" t="str">
            <v>MKT-1-9831439634</v>
          </cell>
          <cell r="F743" t="str">
            <v>0T3T_REJ17_PCS-2PFBL1_FLAT_BL_53.68%</v>
          </cell>
          <cell r="G743">
            <v>53.68</v>
          </cell>
        </row>
        <row r="744">
          <cell r="A744" t="str">
            <v>Oi Total Fixo + Banda Larga + TV 20.1422Template de desconto percentual Bundle - Velox XDSL - Varejo</v>
          </cell>
          <cell r="B744" t="str">
            <v>Plano Oi Convergente Medium</v>
          </cell>
          <cell r="C744" t="str">
            <v>Template de desconto percentual Bundle - Velox XDSL - Varejo</v>
          </cell>
          <cell r="D744">
            <v>0.14219999999999999</v>
          </cell>
          <cell r="E744" t="str">
            <v>MKT-1-9832066441</v>
          </cell>
          <cell r="F744" t="str">
            <v>0T3T_REJ17_PCS-3PMepi_DET_BL_14.22%</v>
          </cell>
          <cell r="G744">
            <v>14.22</v>
          </cell>
        </row>
        <row r="745">
          <cell r="A745" t="str">
            <v>Oi Total Fixo + Banda Larga + TV 30.1422Template de desconto percentual Bundle - Velox XDSL - Varejo</v>
          </cell>
          <cell r="B745" t="str">
            <v>Plano Oi Convergente High</v>
          </cell>
          <cell r="C745" t="str">
            <v>Template de desconto percentual Bundle - Velox XDSL - Varejo</v>
          </cell>
          <cell r="D745">
            <v>0.14219999999999999</v>
          </cell>
          <cell r="E745" t="str">
            <v>MKT-1-9832066535</v>
          </cell>
          <cell r="F745" t="str">
            <v>0T3T_REJ17_PCS-3PHipi_DET_BL_14.22%</v>
          </cell>
          <cell r="G745">
            <v>14.22</v>
          </cell>
        </row>
        <row r="746">
          <cell r="A746" t="str">
            <v>Oi Total Fixo + Banda Larga + TV 20.1067Template de desconto percentual Bundle - Velox XDSL - Varejo</v>
          </cell>
          <cell r="B746" t="str">
            <v>Plano Oi Convergente Medium</v>
          </cell>
          <cell r="C746" t="str">
            <v>Template de desconto percentual Bundle - Velox XDSL - Varejo</v>
          </cell>
          <cell r="D746">
            <v>0.1067</v>
          </cell>
          <cell r="E746" t="str">
            <v>MKT-1-9832066629</v>
          </cell>
          <cell r="F746" t="str">
            <v>0T3T_REJ17_PCS-3PMepi_DET_BL_10.67%</v>
          </cell>
          <cell r="G746">
            <v>10.67</v>
          </cell>
        </row>
        <row r="747">
          <cell r="A747" t="str">
            <v>Oi Total Fixo + Banda Larga + TV 30.1067Template de desconto percentual Bundle - Velox XDSL - Varejo</v>
          </cell>
          <cell r="B747" t="str">
            <v>Plano Oi Convergente High</v>
          </cell>
          <cell r="C747" t="str">
            <v>Template de desconto percentual Bundle - Velox XDSL - Varejo</v>
          </cell>
          <cell r="D747">
            <v>0.1067</v>
          </cell>
          <cell r="E747" t="str">
            <v>MKT-1-9832066763</v>
          </cell>
          <cell r="F747" t="str">
            <v>0T3T_REJ17_PCS-3PHipi_DET_BL_10.67%</v>
          </cell>
          <cell r="G747">
            <v>10.67</v>
          </cell>
        </row>
        <row r="748">
          <cell r="A748" t="str">
            <v>Oi Total Fixo + Banda Larga + TV 30.5464Template de desconto FLAT bundle - Velox XDSL - Varejo</v>
          </cell>
          <cell r="B748" t="str">
            <v>Plano Oi Convergente High</v>
          </cell>
          <cell r="C748" t="str">
            <v>Template de desconto FLAT bundle - Velox XDSL - Varejo</v>
          </cell>
          <cell r="D748">
            <v>0.5464</v>
          </cell>
          <cell r="E748" t="str">
            <v>MKT-1-9832066857</v>
          </cell>
          <cell r="F748" t="str">
            <v>0T3T_REJ17_PCS-3PHipi_FLAT_BL_54.64%</v>
          </cell>
          <cell r="G748">
            <v>54.64</v>
          </cell>
        </row>
        <row r="749">
          <cell r="A749" t="str">
            <v>Oi Total Fixo + Banda Larga + TV 30.5494Template de desconto FLAT bundle - Velox XDSL - Varejo</v>
          </cell>
          <cell r="B749" t="str">
            <v>Plano Oi Convergente High</v>
          </cell>
          <cell r="C749" t="str">
            <v>Template de desconto FLAT bundle - Velox XDSL - Varejo</v>
          </cell>
          <cell r="D749">
            <v>0.5494</v>
          </cell>
          <cell r="E749" t="str">
            <v>MKT-1-9833638881</v>
          </cell>
          <cell r="F749" t="str">
            <v>0T3T_REJ17_PCS-3PHipi_FLAT_BL_54.94%</v>
          </cell>
          <cell r="G749">
            <v>54.94</v>
          </cell>
        </row>
        <row r="750">
          <cell r="A750" t="str">
            <v>Oi Total Fixo + Pós 50 + Banda Larga0.6448Template de desconto FLAT bundle - Velox XDSL - Varejo</v>
          </cell>
          <cell r="B750" t="str">
            <v>Plano Oi Completo XSmall</v>
          </cell>
          <cell r="C750" t="str">
            <v>Template de desconto FLAT bundle - Velox XDSL - Varejo</v>
          </cell>
          <cell r="D750">
            <v>0.64480000000000004</v>
          </cell>
          <cell r="E750" t="str">
            <v>MKT-1-9839428631</v>
          </cell>
          <cell r="F750" t="str">
            <v>0T3T_REJ17_PCS-4P2pi_FLAT_BL_64.48%</v>
          </cell>
          <cell r="G750">
            <v>64.48</v>
          </cell>
        </row>
        <row r="751">
          <cell r="A751" t="str">
            <v>Oi Total Fixo + Pós 100 + Banda Larga0.6448Template de desconto FLAT bundle - Velox XDSL - Varejo</v>
          </cell>
          <cell r="B751" t="str">
            <v>Plano Oi Completo Small</v>
          </cell>
          <cell r="C751" t="str">
            <v>Template de desconto FLAT bundle - Velox XDSL - Varejo</v>
          </cell>
          <cell r="D751">
            <v>0.64480000000000004</v>
          </cell>
          <cell r="E751" t="str">
            <v>MKT-1-9839428724</v>
          </cell>
          <cell r="F751" t="str">
            <v>0T3T_REJ17_PCS-4P3pi_FLAT_BL_64.48%</v>
          </cell>
          <cell r="G751">
            <v>64.48</v>
          </cell>
        </row>
        <row r="752">
          <cell r="A752" t="str">
            <v>Oi Total Fixo + Pós Conectado 500 + Banda Larga0.6448Template de desconto FLAT bundle - Velox XDSL - Varejo</v>
          </cell>
          <cell r="B752" t="str">
            <v>Plano Oi Completo 500</v>
          </cell>
          <cell r="C752" t="str">
            <v>Template de desconto FLAT bundle - Velox XDSL - Varejo</v>
          </cell>
          <cell r="D752">
            <v>0.64480000000000004</v>
          </cell>
          <cell r="E752" t="str">
            <v>MKT-1-9839428817</v>
          </cell>
          <cell r="F752" t="str">
            <v>0T3T_REJ17_PCS-4P8pi_FLAT_BL_64.48%</v>
          </cell>
          <cell r="G752">
            <v>64.48</v>
          </cell>
        </row>
        <row r="753">
          <cell r="A753" t="str">
            <v>Oi Total Fixo + Pós Conectado 1.000 + Banda Larga0.6448Template de desconto FLAT bundle - Velox XDSL - Varejo</v>
          </cell>
          <cell r="B753" t="str">
            <v>Plano Oi Completo 1.000</v>
          </cell>
          <cell r="C753" t="str">
            <v>Template de desconto FLAT bundle - Velox XDSL - Varejo</v>
          </cell>
          <cell r="D753">
            <v>0.64480000000000004</v>
          </cell>
          <cell r="E753" t="str">
            <v>MKT-1-9839428910</v>
          </cell>
          <cell r="F753" t="str">
            <v>0T3T_REJ17_PCS-4P10pi_FLAT_BL_64.48%</v>
          </cell>
          <cell r="G753">
            <v>64.48</v>
          </cell>
        </row>
        <row r="754">
          <cell r="A754" t="str">
            <v>Oi Total Fixo + Pós Conectado Mais + Banda Larga0.6448Template de desconto FLAT bundle - Velox XDSL - Varejo</v>
          </cell>
          <cell r="B754" t="str">
            <v>Plano Oi Completo Mais</v>
          </cell>
          <cell r="C754" t="str">
            <v>Template de desconto FLAT bundle - Velox XDSL - Varejo</v>
          </cell>
          <cell r="D754">
            <v>0.64480000000000004</v>
          </cell>
          <cell r="E754" t="str">
            <v>MKT-1-9839429003</v>
          </cell>
          <cell r="F754" t="str">
            <v>0T3T_REJ17_PCS-4P9pi_FLAT_BL_64.48%</v>
          </cell>
          <cell r="G754">
            <v>64.48</v>
          </cell>
        </row>
        <row r="755">
          <cell r="A755" t="str">
            <v>Oi Total Fixo + Pós 50 + Banda Larga0.6842Template de desconto FLAT bundle - Velox XDSL - Varejo</v>
          </cell>
          <cell r="B755" t="str">
            <v>Plano Oi Completo XSmall</v>
          </cell>
          <cell r="C755" t="str">
            <v>Template de desconto FLAT bundle - Velox XDSL - Varejo</v>
          </cell>
          <cell r="D755">
            <v>0.68420000000000003</v>
          </cell>
          <cell r="E755" t="str">
            <v>MKT-1-9839429096</v>
          </cell>
          <cell r="F755" t="str">
            <v>0T3T_REJ17_PCS-4P2pi_FLAT_BL_68.42%</v>
          </cell>
          <cell r="G755">
            <v>68.42</v>
          </cell>
        </row>
        <row r="756">
          <cell r="A756" t="str">
            <v>Oi Total Fixo + Pós 100 + Banda Larga0.6842Template de desconto FLAT bundle - Velox XDSL - Varejo</v>
          </cell>
          <cell r="B756" t="str">
            <v>Plano Oi Completo Small</v>
          </cell>
          <cell r="C756" t="str">
            <v>Template de desconto FLAT bundle - Velox XDSL - Varejo</v>
          </cell>
          <cell r="D756">
            <v>0.68420000000000003</v>
          </cell>
          <cell r="E756" t="str">
            <v>MKT-1-9839565189</v>
          </cell>
          <cell r="F756" t="str">
            <v>0T3T_REJ17_PCS-4P3pi_FLAT_BL_68.42%</v>
          </cell>
          <cell r="G756">
            <v>68.42</v>
          </cell>
        </row>
        <row r="757">
          <cell r="A757" t="str">
            <v>Oi Total Fixo + Pós Conectado 500 + Banda Larga0.6842Template de desconto FLAT bundle - Velox XDSL - Varejo</v>
          </cell>
          <cell r="B757" t="str">
            <v>Plano Oi Completo 500</v>
          </cell>
          <cell r="C757" t="str">
            <v>Template de desconto FLAT bundle - Velox XDSL - Varejo</v>
          </cell>
          <cell r="D757">
            <v>0.68420000000000003</v>
          </cell>
          <cell r="E757" t="str">
            <v>MKT-1-9839565282</v>
          </cell>
          <cell r="F757" t="str">
            <v>0T3T_REJ17_PCS-4P8pi_FLAT_BL_68.42%</v>
          </cell>
          <cell r="G757">
            <v>68.42</v>
          </cell>
        </row>
        <row r="758">
          <cell r="A758" t="str">
            <v>Oi Total Fixo + Pós Conectado 1.000 + Banda Larga0.6842Template de desconto FLAT bundle - Velox XDSL - Varejo</v>
          </cell>
          <cell r="B758" t="str">
            <v>Plano Oi Completo 1.000</v>
          </cell>
          <cell r="C758" t="str">
            <v>Template de desconto FLAT bundle - Velox XDSL - Varejo</v>
          </cell>
          <cell r="D758">
            <v>0.68420000000000003</v>
          </cell>
          <cell r="E758" t="str">
            <v>MKT-1-9839565375</v>
          </cell>
          <cell r="F758" t="str">
            <v>0T3T_REJ17_PCS-4P10pi_FLAT_BL_68.42%</v>
          </cell>
          <cell r="G758">
            <v>68.42</v>
          </cell>
        </row>
        <row r="759">
          <cell r="A759" t="str">
            <v>Oi Total Fixo + Pós Conectado Mais + Banda Larga0.6842Template de desconto FLAT bundle - Velox XDSL - Varejo</v>
          </cell>
          <cell r="B759" t="str">
            <v>Plano Oi Completo Mais</v>
          </cell>
          <cell r="C759" t="str">
            <v>Template de desconto FLAT bundle - Velox XDSL - Varejo</v>
          </cell>
          <cell r="D759">
            <v>0.68420000000000003</v>
          </cell>
          <cell r="E759" t="str">
            <v>MKT-1-9839565468</v>
          </cell>
          <cell r="F759" t="str">
            <v>0T3T_REJ17_PCS-4P9pi_FLAT_BL_68.42%</v>
          </cell>
          <cell r="G759">
            <v>68.42</v>
          </cell>
        </row>
        <row r="760">
          <cell r="A760" t="str">
            <v>Oi Total Fixo + Pós 100 + Banda Larga0.7158Template de desconto FLAT bundle - Velox XDSL - Varejo</v>
          </cell>
          <cell r="B760" t="str">
            <v>Plano Oi Completo Small</v>
          </cell>
          <cell r="C760" t="str">
            <v>Template de desconto FLAT bundle - Velox XDSL - Varejo</v>
          </cell>
          <cell r="D760">
            <v>0.71579999999999999</v>
          </cell>
          <cell r="E760" t="str">
            <v>MKT-1-9839565561</v>
          </cell>
          <cell r="F760" t="str">
            <v>0T3T_REJ17_PCS-4P3pi_FLAT_BL_71.58%</v>
          </cell>
          <cell r="G760">
            <v>71.58</v>
          </cell>
        </row>
        <row r="761">
          <cell r="A761" t="str">
            <v>Oi Total Fixo + Pós Conectado 1.000 + Banda Larga0.7158Template de desconto FLAT bundle - Velox XDSL - Varejo</v>
          </cell>
          <cell r="B761" t="str">
            <v>Plano Oi Completo 1.000</v>
          </cell>
          <cell r="C761" t="str">
            <v>Template de desconto FLAT bundle - Velox XDSL - Varejo</v>
          </cell>
          <cell r="D761">
            <v>0.71579999999999999</v>
          </cell>
          <cell r="E761" t="str">
            <v>MKT-1-9839565654</v>
          </cell>
          <cell r="F761" t="str">
            <v>0T3T_REJ17_PCS-4P10pi_FLAT_BL_71.58%</v>
          </cell>
          <cell r="G761">
            <v>71.58</v>
          </cell>
        </row>
        <row r="762">
          <cell r="A762" t="str">
            <v>Oi Total Fixo + Pós Conectado Mais + Banda Larga0.7158Template de desconto FLAT bundle - Velox XDSL - Varejo</v>
          </cell>
          <cell r="B762" t="str">
            <v>Plano Oi Completo Mais</v>
          </cell>
          <cell r="C762" t="str">
            <v>Template de desconto FLAT bundle - Velox XDSL - Varejo</v>
          </cell>
          <cell r="D762">
            <v>0.71579999999999999</v>
          </cell>
          <cell r="E762" t="str">
            <v>MKT-1-9839565747</v>
          </cell>
          <cell r="F762" t="str">
            <v>0T3T_REJ17_PCS-4P9pi_FLAT_BL_71.58%</v>
          </cell>
          <cell r="G762">
            <v>71.58</v>
          </cell>
        </row>
        <row r="763">
          <cell r="A763" t="str">
            <v>Oi Total Fixo + Pós 100 + Banda Larga0.7631Template de desconto FLAT bundle - Velox XDSL - Varejo</v>
          </cell>
          <cell r="B763" t="str">
            <v>Plano Oi Completo Small</v>
          </cell>
          <cell r="C763" t="str">
            <v>Template de desconto FLAT bundle - Velox XDSL - Varejo</v>
          </cell>
          <cell r="D763">
            <v>0.7631</v>
          </cell>
          <cell r="E763" t="str">
            <v>MKT-1-9839565840</v>
          </cell>
          <cell r="F763" t="str">
            <v>0T3T_REJ17_PCS-4P3pi_FLAT_BL_76.31%</v>
          </cell>
          <cell r="G763">
            <v>76.31</v>
          </cell>
        </row>
        <row r="764">
          <cell r="A764" t="str">
            <v>Oi Total Fixo + Pós Conectado 1.000 + Banda Larga0.7631Template de desconto FLAT bundle - Velox XDSL - Varejo</v>
          </cell>
          <cell r="B764" t="str">
            <v>Plano Oi Completo 1.000</v>
          </cell>
          <cell r="C764" t="str">
            <v>Template de desconto FLAT bundle - Velox XDSL - Varejo</v>
          </cell>
          <cell r="D764">
            <v>0.7631</v>
          </cell>
          <cell r="E764" t="str">
            <v>MKT-1-9839565933</v>
          </cell>
          <cell r="F764" t="str">
            <v>0T3T_REJ17_PCS-4P10pi_FLAT_BL_76.31%</v>
          </cell>
          <cell r="G764">
            <v>76.31</v>
          </cell>
        </row>
        <row r="765">
          <cell r="A765" t="str">
            <v>Oi Total Fixo + Pós Conectado Mais + Banda Larga0.7631Template de desconto FLAT bundle - Velox XDSL - Varejo</v>
          </cell>
          <cell r="B765" t="str">
            <v>Plano Oi Completo Mais</v>
          </cell>
          <cell r="C765" t="str">
            <v>Template de desconto FLAT bundle - Velox XDSL - Varejo</v>
          </cell>
          <cell r="D765">
            <v>0.7631</v>
          </cell>
          <cell r="E765" t="str">
            <v>MKT-1-9839691526</v>
          </cell>
          <cell r="F765" t="str">
            <v>0T3T_REJ17_PCS-4P9pi_FLAT_BL_76.31%</v>
          </cell>
          <cell r="G765">
            <v>76.31</v>
          </cell>
        </row>
        <row r="766">
          <cell r="A766" t="str">
            <v>Oi Total Fixo + Pós 100 + Banda Larga0.8223Template de desconto FLAT bundle - Velox XDSL - Varejo</v>
          </cell>
          <cell r="B766" t="str">
            <v>Plano Oi Completo Small</v>
          </cell>
          <cell r="C766" t="str">
            <v>Template de desconto FLAT bundle - Velox XDSL - Varejo</v>
          </cell>
          <cell r="D766">
            <v>0.82230000000000003</v>
          </cell>
          <cell r="E766" t="str">
            <v>MKT-1-9839691769</v>
          </cell>
          <cell r="F766" t="str">
            <v>0T3T_REJ17_PCS-4P3pi_FLAT_BL_82.23%</v>
          </cell>
          <cell r="G766">
            <v>82.23</v>
          </cell>
        </row>
        <row r="767">
          <cell r="A767" t="str">
            <v>Oi Total Fixo + Pós Conectado 1.000 + Banda Larga0.8223Template de desconto FLAT bundle - Velox XDSL - Varejo</v>
          </cell>
          <cell r="B767" t="str">
            <v>Plano Oi Completo 1.000</v>
          </cell>
          <cell r="C767" t="str">
            <v>Template de desconto FLAT bundle - Velox XDSL - Varejo</v>
          </cell>
          <cell r="D767">
            <v>0.82230000000000003</v>
          </cell>
          <cell r="E767" t="str">
            <v>MKT-1-9839733312</v>
          </cell>
          <cell r="F767" t="str">
            <v>0T3T_REJ17_PCS-4P10pi_FLAT_BL_82.23%</v>
          </cell>
          <cell r="G767">
            <v>82.23</v>
          </cell>
        </row>
        <row r="768">
          <cell r="A768" t="str">
            <v>Oi Total Fixo + Pós Conectado Mais + Banda Larga0.8223Template de desconto FLAT bundle - Velox XDSL - Varejo</v>
          </cell>
          <cell r="B768" t="str">
            <v>Plano Oi Completo Mais</v>
          </cell>
          <cell r="C768" t="str">
            <v>Template de desconto FLAT bundle - Velox XDSL - Varejo</v>
          </cell>
          <cell r="D768">
            <v>0.82230000000000003</v>
          </cell>
          <cell r="E768" t="str">
            <v>MKT-1-9839755935</v>
          </cell>
          <cell r="F768" t="str">
            <v>0T3T_REJ17_PCS-4P9pi_FLAT_BL_82.23%</v>
          </cell>
          <cell r="G768">
            <v>82.23</v>
          </cell>
        </row>
        <row r="769">
          <cell r="A769" t="str">
            <v>Oi Total Fixo + Banda Larga + TV 10.3394Template de desconto FLAT bundle - Fixo - Varejo - Ganho Tributário Cross</v>
          </cell>
          <cell r="B769" t="str">
            <v>Plano Oi Convergente Low</v>
          </cell>
          <cell r="C769" t="str">
            <v>Template de desconto FLAT bundle - Fixo - Varejo - Ganho Tributário Cross</v>
          </cell>
          <cell r="D769">
            <v>0.33939999999999998</v>
          </cell>
          <cell r="E769" t="str">
            <v>MKT-1-9841671021</v>
          </cell>
          <cell r="F769" t="str">
            <v>0T3T_REJ17_PCS-3PLowpi_FLAT_FIXO_GT_33.94%</v>
          </cell>
          <cell r="G769">
            <v>33.94</v>
          </cell>
        </row>
        <row r="770">
          <cell r="A770" t="str">
            <v>Oi Total Fixo + Banda Larga + TV 20.3394Template de desconto FLAT bundle - Fixo - Varejo - Ganho Tributário Cross</v>
          </cell>
          <cell r="B770" t="str">
            <v>Plano Oi Convergente Medium</v>
          </cell>
          <cell r="C770" t="str">
            <v>Template de desconto FLAT bundle - Fixo - Varejo - Ganho Tributário Cross</v>
          </cell>
          <cell r="D770">
            <v>0.33939999999999998</v>
          </cell>
          <cell r="E770" t="str">
            <v>MKT-1-9842096222</v>
          </cell>
          <cell r="F770" t="str">
            <v>0T3T_REJ17_PCS-3PMepi_FLAT_FIXO_GT_33.94%</v>
          </cell>
          <cell r="G770">
            <v>33.94</v>
          </cell>
        </row>
        <row r="771">
          <cell r="A771" t="str">
            <v>Oi Total Fixo + Banda Larga + TV 30.3394Template de desconto FLAT bundle - Fixo - Varejo - Ganho Tributário Cross</v>
          </cell>
          <cell r="B771" t="str">
            <v>Plano Oi Convergente High</v>
          </cell>
          <cell r="C771" t="str">
            <v>Template de desconto FLAT bundle - Fixo - Varejo - Ganho Tributário Cross</v>
          </cell>
          <cell r="D771">
            <v>0.33939999999999998</v>
          </cell>
          <cell r="E771" t="str">
            <v>MKT-1-9842096423</v>
          </cell>
          <cell r="F771" t="str">
            <v>0T3T_REJ17_PCS-3PHipi_FLAT_FIXO_GT_33.94%</v>
          </cell>
          <cell r="G771">
            <v>33.94</v>
          </cell>
        </row>
        <row r="772">
          <cell r="A772" t="str">
            <v>Oi Total Fixo + Banda Larga + TV 10.2735Template de desconto FLAT bundle - Fixo - Varejo - Ganho Tributário Cross</v>
          </cell>
          <cell r="B772" t="str">
            <v>Plano Oi Convergente Low</v>
          </cell>
          <cell r="C772" t="str">
            <v>Template de desconto FLAT bundle - Fixo - Varejo - Ganho Tributário Cross</v>
          </cell>
          <cell r="D772">
            <v>0.27350000000000002</v>
          </cell>
          <cell r="E772" t="str">
            <v>MKT-1-9842096624</v>
          </cell>
          <cell r="F772" t="str">
            <v>0T3T_REJ17_PCS-3PLowpi_FLAT_FIXO_GT_27.35%</v>
          </cell>
          <cell r="G772">
            <v>27.35</v>
          </cell>
        </row>
        <row r="773">
          <cell r="A773" t="str">
            <v>Oi Total Fixo + Banda Larga + TV 20.2735Template de desconto FLAT bundle - Fixo - Varejo - Ganho Tributário Cross</v>
          </cell>
          <cell r="B773" t="str">
            <v>Plano Oi Convergente Medium</v>
          </cell>
          <cell r="C773" t="str">
            <v>Template de desconto FLAT bundle - Fixo - Varejo - Ganho Tributário Cross</v>
          </cell>
          <cell r="D773">
            <v>0.27350000000000002</v>
          </cell>
          <cell r="E773" t="str">
            <v>MKT-1-9842096825</v>
          </cell>
          <cell r="F773" t="str">
            <v>0T3T_REJ17_PCS-3PMepi_FLAT_FIXO_GT_27.35%</v>
          </cell>
          <cell r="G773">
            <v>27.35</v>
          </cell>
        </row>
        <row r="774">
          <cell r="A774" t="str">
            <v>Oi Total Fixo + Banda Larga + TV 30.2735Template de desconto FLAT bundle - Fixo - Varejo - Ganho Tributário Cross</v>
          </cell>
          <cell r="B774" t="str">
            <v>Plano Oi Convergente High</v>
          </cell>
          <cell r="C774" t="str">
            <v>Template de desconto FLAT bundle - Fixo - Varejo - Ganho Tributário Cross</v>
          </cell>
          <cell r="D774">
            <v>0.27350000000000002</v>
          </cell>
          <cell r="E774" t="str">
            <v>MKT-1-9842097026</v>
          </cell>
          <cell r="F774" t="str">
            <v>0T3T_REJ17_PCS-3PHipi_FLAT_FIXO_GT_27.35%</v>
          </cell>
          <cell r="G774">
            <v>27.35</v>
          </cell>
        </row>
        <row r="775">
          <cell r="A775" t="str">
            <v>Oi Total Fixo + Pós 800 + Banda Larga0.3394Template de desconto FLAT bundle - Fixo - Varejo - Ganho Tributário Cross</v>
          </cell>
          <cell r="B775" t="str">
            <v>Plano Oi Completo XLarge</v>
          </cell>
          <cell r="C775" t="str">
            <v>Template de desconto FLAT bundle - Fixo - Varejo - Ganho Tributário Cross</v>
          </cell>
          <cell r="D775">
            <v>0.33939999999999998</v>
          </cell>
          <cell r="E775" t="str">
            <v>MKT-1-9856472058</v>
          </cell>
          <cell r="F775" t="str">
            <v>0T3T_REJ17_PCS-4P6pi_FLAT_FIXO_GT_33.94%</v>
          </cell>
          <cell r="G775">
            <v>33.94</v>
          </cell>
        </row>
        <row r="776">
          <cell r="A776" t="str">
            <v>Oi Total Fixo + Pós Conectado 500 + Banda Larga0.4054Template de desconto FLAT bundle - Fixo - Varejo - Ganho Tributário Cross</v>
          </cell>
          <cell r="B776" t="str">
            <v>Plano Oi Completo 500</v>
          </cell>
          <cell r="C776" t="str">
            <v>Template de desconto FLAT bundle - Fixo - Varejo - Ganho Tributário Cross</v>
          </cell>
          <cell r="D776">
            <v>0.40539999999999998</v>
          </cell>
          <cell r="E776" t="str">
            <v>MKT-1-9856487259</v>
          </cell>
          <cell r="F776" t="str">
            <v>0T3T_REJ17_PCS-4P8pi_FLAT_FIXO_GT_40.54%</v>
          </cell>
          <cell r="G776">
            <v>40.54</v>
          </cell>
        </row>
        <row r="777">
          <cell r="A777" t="str">
            <v>Oi Total Fixo + Pós Conectado 1.000 + Banda Larga0.4054Template de desconto FLAT bundle - Fixo - Varejo - Ganho Tributário Cross</v>
          </cell>
          <cell r="B777" t="str">
            <v>Plano Oi Completo 1.000</v>
          </cell>
          <cell r="C777" t="str">
            <v>Template de desconto FLAT bundle - Fixo - Varejo - Ganho Tributário Cross</v>
          </cell>
          <cell r="D777">
            <v>0.40539999999999998</v>
          </cell>
          <cell r="E777" t="str">
            <v>MKT-1-9856487460</v>
          </cell>
          <cell r="F777" t="str">
            <v>0T3T_REJ17_PCS-4P10pi_FLAT_FIXO_GT_40.54%</v>
          </cell>
          <cell r="G777">
            <v>40.54</v>
          </cell>
        </row>
        <row r="778">
          <cell r="A778" t="str">
            <v>Oi Total Fixo + Pós Conectado Mais + Banda Larga0.4054Template de desconto FLAT bundle - Fixo - Varejo - Ganho Tributário Cross</v>
          </cell>
          <cell r="B778" t="str">
            <v>Plano Oi Completo Mais</v>
          </cell>
          <cell r="C778" t="str">
            <v>Template de desconto FLAT bundle - Fixo - Varejo - Ganho Tributário Cross</v>
          </cell>
          <cell r="D778">
            <v>0.40539999999999998</v>
          </cell>
          <cell r="E778" t="str">
            <v>MKT-1-9856487661</v>
          </cell>
          <cell r="F778" t="str">
            <v>0T3T_REJ17_PCS-4P9pi_FLAT_FIXO_GT_40.54%</v>
          </cell>
          <cell r="G778">
            <v>40.54</v>
          </cell>
        </row>
        <row r="779">
          <cell r="A779" t="str">
            <v>Oi Total Fixo + Pós 50 + Banda Larga0.4054Template de desconto FLAT bundle - Fixo - Varejo - Ganho Tributário Cross</v>
          </cell>
          <cell r="B779" t="str">
            <v>Plano Oi Completo XSmall</v>
          </cell>
          <cell r="C779" t="str">
            <v>Template de desconto FLAT bundle - Fixo - Varejo - Ganho Tributário Cross</v>
          </cell>
          <cell r="D779">
            <v>0.40539999999999998</v>
          </cell>
          <cell r="E779" t="str">
            <v>MKT-1-9856487862</v>
          </cell>
          <cell r="F779" t="str">
            <v>0T3T_REJ17_PCS-4P2pi_FLAT_FIXO_GT_40.54%</v>
          </cell>
          <cell r="G779">
            <v>40.54</v>
          </cell>
        </row>
        <row r="780">
          <cell r="A780" t="str">
            <v>Oi Total Fixo + Pós 100 + Banda Larga0.4054Template de desconto FLAT bundle - Fixo - Varejo - Ganho Tributário Cross</v>
          </cell>
          <cell r="B780" t="str">
            <v>Plano Oi Completo Small</v>
          </cell>
          <cell r="C780" t="str">
            <v>Template de desconto FLAT bundle - Fixo - Varejo - Ganho Tributário Cross</v>
          </cell>
          <cell r="D780">
            <v>0.40539999999999998</v>
          </cell>
          <cell r="E780" t="str">
            <v>MKT-1-9856488063</v>
          </cell>
          <cell r="F780" t="str">
            <v>0T3T_REJ17_PCS-4P3pi_FLAT_FIXO_GT_40.54%</v>
          </cell>
          <cell r="G780">
            <v>40.54</v>
          </cell>
        </row>
        <row r="781">
          <cell r="A781" t="str">
            <v>Oi Total Fixo + Pós 250 + Banda Larga0.4054Template de desconto FLAT bundle - Fixo - Varejo - Ganho Tributário Cross</v>
          </cell>
          <cell r="B781" t="str">
            <v>Plano Oi Completo Medium</v>
          </cell>
          <cell r="C781" t="str">
            <v>Template de desconto FLAT bundle - Fixo - Varejo - Ganho Tributário Cross</v>
          </cell>
          <cell r="D781">
            <v>0.40539999999999998</v>
          </cell>
          <cell r="E781" t="str">
            <v>MKT-1-9856501264</v>
          </cell>
          <cell r="F781" t="str">
            <v>0T3T_REJ17_PCS-4P4pi_FLAT_FIXO_GT_40.54%</v>
          </cell>
          <cell r="G781">
            <v>40.54</v>
          </cell>
        </row>
        <row r="782">
          <cell r="A782" t="str">
            <v>Oi Total Fixo + Pós 500 + Banda Larga0.4054Template de desconto FLAT bundle - Fixo - Varejo - Ganho Tributário Cross</v>
          </cell>
          <cell r="B782" t="str">
            <v>Plano Oi Completo Large</v>
          </cell>
          <cell r="C782" t="str">
            <v>Template de desconto FLAT bundle - Fixo - Varejo - Ganho Tributário Cross</v>
          </cell>
          <cell r="D782">
            <v>0.40539999999999998</v>
          </cell>
          <cell r="E782" t="str">
            <v>MKT-1-9856501465</v>
          </cell>
          <cell r="F782" t="str">
            <v>0T3T_REJ17_PCS-4P5pi_FLAT_FIXO_GT_40.54%</v>
          </cell>
          <cell r="G782">
            <v>40.54</v>
          </cell>
        </row>
        <row r="783">
          <cell r="A783" t="str">
            <v>Oi Total Fixo + Pós 800 + Banda Larga0.4054Template de desconto FLAT bundle - Fixo - Varejo - Ganho Tributário Cross</v>
          </cell>
          <cell r="B783" t="str">
            <v>Plano Oi Completo XLarge</v>
          </cell>
          <cell r="C783" t="str">
            <v>Template de desconto FLAT bundle - Fixo - Varejo - Ganho Tributário Cross</v>
          </cell>
          <cell r="D783">
            <v>0.40539999999999998</v>
          </cell>
          <cell r="E783" t="str">
            <v>MKT-1-9856501666</v>
          </cell>
          <cell r="F783" t="str">
            <v>0T3T_REJ17_PCS-4P6pi_FLAT_FIXO_GT_40.54%</v>
          </cell>
          <cell r="G783">
            <v>40.54</v>
          </cell>
        </row>
        <row r="784">
          <cell r="A784" t="str">
            <v>Oi Total Fixo + Pós Conectado 500 + Banda Larga0.3394Template de desconto FLAT bundle - Fixo - Varejo - Ganho Tributário Cross</v>
          </cell>
          <cell r="B784" t="str">
            <v>Plano Oi Completo 500</v>
          </cell>
          <cell r="C784" t="str">
            <v>Template de desconto FLAT bundle - Fixo - Varejo - Ganho Tributário Cross</v>
          </cell>
          <cell r="D784">
            <v>0.33939999999999998</v>
          </cell>
          <cell r="E784" t="str">
            <v>MKT-1-9854333601</v>
          </cell>
          <cell r="F784" t="str">
            <v>0T3T_REJ17_PCS-4P8pi_FLAT_FIXO_GT_33.94%</v>
          </cell>
          <cell r="G784">
            <v>33.94</v>
          </cell>
        </row>
        <row r="785">
          <cell r="A785" t="str">
            <v>Oi Total Fixo + Pós Conectado 1.000 + Banda Larga0.3394Template de desconto FLAT bundle - Fixo - Varejo - Ganho Tributário Cross</v>
          </cell>
          <cell r="B785" t="str">
            <v>Plano Oi Completo 1.000</v>
          </cell>
          <cell r="C785" t="str">
            <v>Template de desconto FLAT bundle - Fixo - Varejo - Ganho Tributário Cross</v>
          </cell>
          <cell r="D785">
            <v>0.33939999999999998</v>
          </cell>
          <cell r="E785" t="str">
            <v>MKT-1-9854333812</v>
          </cell>
          <cell r="F785" t="str">
            <v>0T3T_REJ17_PCS-4P10pi_FLAT_FIXO_GT_33.94%</v>
          </cell>
          <cell r="G785">
            <v>33.94</v>
          </cell>
        </row>
        <row r="786">
          <cell r="A786" t="str">
            <v>Oi Total Fixo + Pós Conectado Mais + Banda Larga0.3394Template de desconto FLAT bundle - Fixo - Varejo - Ganho Tributário Cross</v>
          </cell>
          <cell r="B786" t="str">
            <v>Plano Oi Completo Mais</v>
          </cell>
          <cell r="C786" t="str">
            <v>Template de desconto FLAT bundle - Fixo - Varejo - Ganho Tributário Cross</v>
          </cell>
          <cell r="D786">
            <v>0.33939999999999998</v>
          </cell>
          <cell r="E786" t="str">
            <v>MKT-1-9854334033</v>
          </cell>
          <cell r="F786" t="str">
            <v>0T3T_REJ17_PCS-4P9pi_FLAT_FIXO_GT_33.94%</v>
          </cell>
          <cell r="G786">
            <v>33.94</v>
          </cell>
        </row>
        <row r="787">
          <cell r="A787" t="str">
            <v>Oi Total Fixo + Pós 50 + Banda Larga0.3394Template de desconto FLAT bundle - Fixo - Varejo - Ganho Tributário Cross</v>
          </cell>
          <cell r="B787" t="str">
            <v>Plano Oi Completo XSmall</v>
          </cell>
          <cell r="C787" t="str">
            <v>Template de desconto FLAT bundle - Fixo - Varejo - Ganho Tributário Cross</v>
          </cell>
          <cell r="D787">
            <v>0.33939999999999998</v>
          </cell>
          <cell r="E787" t="str">
            <v>MKT-1-9856471244</v>
          </cell>
          <cell r="F787" t="str">
            <v>0T3T_REJ17_PCS-4P2pi_FLAT_FIXO_GT_33.94%</v>
          </cell>
          <cell r="G787">
            <v>33.94</v>
          </cell>
        </row>
        <row r="788">
          <cell r="A788" t="str">
            <v>Oi Total Fixo + Pós 100 + Banda Larga0.3394Template de desconto FLAT bundle - Fixo - Varejo - Ganho Tributário Cross</v>
          </cell>
          <cell r="B788" t="str">
            <v>Plano Oi Completo Small</v>
          </cell>
          <cell r="C788" t="str">
            <v>Template de desconto FLAT bundle - Fixo - Varejo - Ganho Tributário Cross</v>
          </cell>
          <cell r="D788">
            <v>0.33939999999999998</v>
          </cell>
          <cell r="E788" t="str">
            <v>MKT-1-9856471455</v>
          </cell>
          <cell r="F788" t="str">
            <v>0T3T_REJ17_PCS-4P3pi_FLAT_FIXO_GT_33.94%</v>
          </cell>
          <cell r="G788">
            <v>33.94</v>
          </cell>
        </row>
        <row r="789">
          <cell r="A789" t="str">
            <v>Oi Total Fixo + Pós 250 + Banda Larga0.3394Template de desconto FLAT bundle - Fixo - Varejo - Ganho Tributário Cross</v>
          </cell>
          <cell r="B789" t="str">
            <v>Plano Oi Completo Medium</v>
          </cell>
          <cell r="C789" t="str">
            <v>Template de desconto FLAT bundle - Fixo - Varejo - Ganho Tributário Cross</v>
          </cell>
          <cell r="D789">
            <v>0.33939999999999998</v>
          </cell>
          <cell r="E789" t="str">
            <v>MKT-1-9856471656</v>
          </cell>
          <cell r="F789" t="str">
            <v>0T3T_REJ17_PCS-4P4pi_FLAT_FIXO_GT_33.94%</v>
          </cell>
          <cell r="G789">
            <v>33.94</v>
          </cell>
        </row>
        <row r="790">
          <cell r="A790" t="str">
            <v>Oi Total Fixo + Pós 500 + Banda Larga0.3394Template de desconto FLAT bundle - Fixo - Varejo - Ganho Tributário Cross</v>
          </cell>
          <cell r="B790" t="str">
            <v>Plano Oi Completo Large</v>
          </cell>
          <cell r="C790" t="str">
            <v>Template de desconto FLAT bundle - Fixo - Varejo - Ganho Tributário Cross</v>
          </cell>
          <cell r="D790">
            <v>0.33939999999999998</v>
          </cell>
          <cell r="E790" t="str">
            <v>MKT-1-9856471857</v>
          </cell>
          <cell r="F790" t="str">
            <v>0T3T_REJ17_PCS-4P5pi_FLAT_FIXO_GT_33.94%</v>
          </cell>
          <cell r="G790">
            <v>33.94</v>
          </cell>
        </row>
        <row r="791">
          <cell r="A791" t="str">
            <v>Oi Total Fixo + Pós 250 + Banda Larga0.5368Template de desconto FLAT bundle - Velox XDSL - Varejo</v>
          </cell>
          <cell r="B791" t="str">
            <v>Plano Oi Completo Medium</v>
          </cell>
          <cell r="C791" t="str">
            <v>Template de desconto FLAT bundle - Velox XDSL - Varejo</v>
          </cell>
          <cell r="D791">
            <v>0.53679999999999994</v>
          </cell>
          <cell r="E791" t="str">
            <v>MKT-1-9863623421</v>
          </cell>
          <cell r="F791" t="str">
            <v>0T3T_REJ17_PCS-4P4pi_FLAT_BL_53.68%</v>
          </cell>
          <cell r="G791">
            <v>53.68</v>
          </cell>
        </row>
        <row r="792">
          <cell r="A792" t="str">
            <v>Oi Total Fixo + Pós 250 + Banda Larga0.5431Template de desconto FLAT bundle - Velox XDSL - Varejo</v>
          </cell>
          <cell r="B792" t="str">
            <v>Plano Oi Completo Medium</v>
          </cell>
          <cell r="C792" t="str">
            <v>Template de desconto FLAT bundle - Velox XDSL - Varejo</v>
          </cell>
          <cell r="D792">
            <v>0.54310000000000003</v>
          </cell>
          <cell r="E792" t="str">
            <v>MKT-1-9863623514</v>
          </cell>
          <cell r="F792" t="str">
            <v>0T3T_REJ17_PCS-4P4pi_FLAT_BL_54.31%</v>
          </cell>
          <cell r="G792">
            <v>54.31</v>
          </cell>
        </row>
        <row r="793">
          <cell r="A793" t="str">
            <v>Oi Total Fixo + Pós 250 + Banda Larga0.5557Template de desconto FLAT bundle - Velox XDSL - Varejo</v>
          </cell>
          <cell r="B793" t="str">
            <v>Plano Oi Completo Medium</v>
          </cell>
          <cell r="C793" t="str">
            <v>Template de desconto FLAT bundle - Velox XDSL - Varejo</v>
          </cell>
          <cell r="D793">
            <v>0.55569999999999997</v>
          </cell>
          <cell r="E793" t="str">
            <v>MKT-1-9863623607</v>
          </cell>
          <cell r="F793" t="str">
            <v>0T3T_REJ17_PCS-4P4pi_FLAT_BL_55.57%</v>
          </cell>
          <cell r="G793">
            <v>55.57</v>
          </cell>
        </row>
        <row r="794">
          <cell r="A794" t="str">
            <v>Oi Total Fixo + Pós 250 + Banda Larga0.6051Template de desconto FLAT bundle - Velox XDSL - Varejo</v>
          </cell>
          <cell r="B794" t="str">
            <v>Plano Oi Completo Medium</v>
          </cell>
          <cell r="C794" t="str">
            <v>Template de desconto FLAT bundle - Velox XDSL - Varejo</v>
          </cell>
          <cell r="D794">
            <v>0.60509999999999997</v>
          </cell>
          <cell r="E794" t="str">
            <v>MKT-1-9863623710</v>
          </cell>
          <cell r="F794" t="str">
            <v>0T3T_REJ17_PCS-4P4pi_FLAT_BL_60.51%</v>
          </cell>
          <cell r="G794">
            <v>60.51</v>
          </cell>
        </row>
        <row r="795">
          <cell r="A795" t="str">
            <v>Oi Total Fixo + Pós 250 + Banda Larga0.6446Template de desconto FLAT bundle - Velox XDSL - Varejo</v>
          </cell>
          <cell r="B795" t="str">
            <v>Plano Oi Completo Medium</v>
          </cell>
          <cell r="C795" t="str">
            <v>Template de desconto FLAT bundle - Velox XDSL - Varejo</v>
          </cell>
          <cell r="D795">
            <v>0.64459999999999995</v>
          </cell>
          <cell r="E795" t="str">
            <v>MKT-1-9863623803</v>
          </cell>
          <cell r="F795" t="str">
            <v>0T3T_REJ17_PCS-4P4pi_FLAT_BL_64.46%</v>
          </cell>
          <cell r="G795">
            <v>64.459999999999994</v>
          </cell>
        </row>
        <row r="796">
          <cell r="A796" t="str">
            <v>Oi Total Fixo + Pós 250 + Banda Larga0.7156Template de desconto FLAT bundle - Velox XDSL - Varejo</v>
          </cell>
          <cell r="B796" t="str">
            <v>Plano Oi Completo Medium</v>
          </cell>
          <cell r="C796" t="str">
            <v>Template de desconto FLAT bundle - Velox XDSL - Varejo</v>
          </cell>
          <cell r="D796">
            <v>0.71560000000000001</v>
          </cell>
          <cell r="E796" t="str">
            <v>MKT-1-9863623896</v>
          </cell>
          <cell r="F796" t="str">
            <v>0T3T_REJ17_PCS-4P4pi_FLAT_BL_71.56%</v>
          </cell>
          <cell r="G796">
            <v>71.56</v>
          </cell>
        </row>
        <row r="797">
          <cell r="A797" t="str">
            <v>Oi Total Fixo + Pós 250 + Banda Larga0.7867Template de desconto FLAT bundle - Velox XDSL - Varejo</v>
          </cell>
          <cell r="B797" t="str">
            <v>Plano Oi Completo Medium</v>
          </cell>
          <cell r="C797" t="str">
            <v>Template de desconto FLAT bundle - Velox XDSL - Varejo</v>
          </cell>
          <cell r="D797">
            <v>0.78670000000000007</v>
          </cell>
          <cell r="E797" t="str">
            <v>MKT-1-9863623989</v>
          </cell>
          <cell r="F797" t="str">
            <v>0T3T_REJ17_PCS-4P4pi_FLAT_BL_78.67%</v>
          </cell>
          <cell r="G797">
            <v>78.67</v>
          </cell>
        </row>
        <row r="798">
          <cell r="A798" t="str">
            <v>Oi Total Fixo + Pós 500 + Banda Larga0.5368Template de desconto FLAT bundle - Velox XDSL - Varejo</v>
          </cell>
          <cell r="B798" t="str">
            <v>Plano Oi Completo Large</v>
          </cell>
          <cell r="C798" t="str">
            <v>Template de desconto FLAT bundle - Velox XDSL - Varejo</v>
          </cell>
          <cell r="D798">
            <v>0.53679999999999994</v>
          </cell>
          <cell r="E798" t="str">
            <v>MKT-1-9863624082</v>
          </cell>
          <cell r="F798" t="str">
            <v>0T3T_REJ17_PCS-4P5pi_FLAT_BL_53.68%</v>
          </cell>
          <cell r="G798">
            <v>53.68</v>
          </cell>
        </row>
        <row r="799">
          <cell r="A799" t="str">
            <v>Oi Total Fixo + Pós 500 + Banda Larga0.5431Template de desconto FLAT bundle - Velox XDSL - Varejo</v>
          </cell>
          <cell r="B799" t="str">
            <v>Plano Oi Completo Large</v>
          </cell>
          <cell r="C799" t="str">
            <v>Template de desconto FLAT bundle - Velox XDSL - Varejo</v>
          </cell>
          <cell r="D799">
            <v>0.54310000000000003</v>
          </cell>
          <cell r="E799" t="str">
            <v>MKT-1-9865126175</v>
          </cell>
          <cell r="F799" t="str">
            <v>0T3T_REJ17_PCS-4P5pi_FLAT_BL_54.31%</v>
          </cell>
          <cell r="G799">
            <v>54.31</v>
          </cell>
        </row>
        <row r="800">
          <cell r="A800" t="str">
            <v>Oi Total Fixo + Pós 500 + Banda Larga0.5557Template de desconto FLAT bundle - Velox XDSL - Varejo</v>
          </cell>
          <cell r="B800" t="str">
            <v>Plano Oi Completo Large</v>
          </cell>
          <cell r="C800" t="str">
            <v>Template de desconto FLAT bundle - Velox XDSL - Varejo</v>
          </cell>
          <cell r="D800">
            <v>0.55569999999999997</v>
          </cell>
          <cell r="E800" t="str">
            <v>MKT-1-9865126268</v>
          </cell>
          <cell r="F800" t="str">
            <v>0T3T_REJ17_PCS-4P5pi_FLAT_BL_55.57%</v>
          </cell>
          <cell r="G800">
            <v>55.57</v>
          </cell>
        </row>
        <row r="801">
          <cell r="A801" t="str">
            <v>Oi Total Fixo + Pós 500 + Banda Larga0.6051Template de desconto FLAT bundle - Velox XDSL - Varejo</v>
          </cell>
          <cell r="B801" t="str">
            <v>Plano Oi Completo Large</v>
          </cell>
          <cell r="C801" t="str">
            <v>Template de desconto FLAT bundle - Velox XDSL - Varejo</v>
          </cell>
          <cell r="D801">
            <v>0.60509999999999997</v>
          </cell>
          <cell r="E801" t="str">
            <v>MKT-1-9865126361</v>
          </cell>
          <cell r="F801" t="str">
            <v>0T3T_REJ17_PCS-4P5pi_FLAT_BL_60.51%</v>
          </cell>
          <cell r="G801">
            <v>60.51</v>
          </cell>
        </row>
        <row r="802">
          <cell r="A802" t="str">
            <v>Oi Total Fixo + Pós 500 + Banda Larga0.6446Template de desconto FLAT bundle - Velox XDSL - Varejo</v>
          </cell>
          <cell r="B802" t="str">
            <v>Plano Oi Completo Large</v>
          </cell>
          <cell r="C802" t="str">
            <v>Template de desconto FLAT bundle - Velox XDSL - Varejo</v>
          </cell>
          <cell r="D802">
            <v>0.64459999999999995</v>
          </cell>
          <cell r="E802" t="str">
            <v>MKT-1-9865126454</v>
          </cell>
          <cell r="F802" t="str">
            <v>0T3T_REJ17_PCS-4P5pi_FLAT_BL_64.46%</v>
          </cell>
          <cell r="G802">
            <v>64.459999999999994</v>
          </cell>
        </row>
        <row r="803">
          <cell r="A803" t="str">
            <v>Oi Total Fixo + Pós 500 + Banda Larga0.7156Template de desconto FLAT bundle - Velox XDSL - Varejo</v>
          </cell>
          <cell r="B803" t="str">
            <v>Plano Oi Completo Large</v>
          </cell>
          <cell r="C803" t="str">
            <v>Template de desconto FLAT bundle - Velox XDSL - Varejo</v>
          </cell>
          <cell r="D803">
            <v>0.71560000000000001</v>
          </cell>
          <cell r="E803" t="str">
            <v>MKT-1-9865126547</v>
          </cell>
          <cell r="F803" t="str">
            <v>0T3T_REJ17_PCS-4P5pi_FLAT_BL_71.56%</v>
          </cell>
          <cell r="G803">
            <v>71.56</v>
          </cell>
        </row>
        <row r="804">
          <cell r="A804" t="str">
            <v>Oi Total Fixo + Pós 500 + Banda Larga0.7867Template de desconto FLAT bundle - Velox XDSL - Varejo</v>
          </cell>
          <cell r="B804" t="str">
            <v>Plano Oi Completo Large</v>
          </cell>
          <cell r="C804" t="str">
            <v>Template de desconto FLAT bundle - Velox XDSL - Varejo</v>
          </cell>
          <cell r="D804">
            <v>0.78670000000000007</v>
          </cell>
          <cell r="E804" t="str">
            <v>MKT-1-9865126640</v>
          </cell>
          <cell r="F804" t="str">
            <v>0T3T_REJ17_PCS-4P5pi_FLAT_BL_78.67%</v>
          </cell>
          <cell r="G804">
            <v>78.67</v>
          </cell>
        </row>
        <row r="805">
          <cell r="A805" t="str">
            <v>Oi Total Fixo + Pós 800 + Banda Larga0.5368Template de desconto FLAT bundle - Velox XDSL - Varejo</v>
          </cell>
          <cell r="B805" t="str">
            <v>Plano Oi Completo XLarge</v>
          </cell>
          <cell r="C805" t="str">
            <v>Template de desconto FLAT bundle - Velox XDSL - Varejo</v>
          </cell>
          <cell r="D805">
            <v>0.53679999999999994</v>
          </cell>
          <cell r="E805" t="str">
            <v>MKT-1-9865126733</v>
          </cell>
          <cell r="F805" t="str">
            <v>0T3T_REJ17_PCS-4P6pi_FLAT_BL_53.68%</v>
          </cell>
          <cell r="G805">
            <v>53.68</v>
          </cell>
        </row>
        <row r="806">
          <cell r="A806" t="str">
            <v>Oi Total Fixo + Pós 800 + Banda Larga0.5431Template de desconto FLAT bundle - Velox XDSL - Varejo</v>
          </cell>
          <cell r="B806" t="str">
            <v>Plano Oi Completo XLarge</v>
          </cell>
          <cell r="C806" t="str">
            <v>Template de desconto FLAT bundle - Velox XDSL - Varejo</v>
          </cell>
          <cell r="D806">
            <v>0.54310000000000003</v>
          </cell>
          <cell r="E806" t="str">
            <v>MKT-1-9865126826</v>
          </cell>
          <cell r="F806" t="str">
            <v>0T3T_REJ17_PCS-4P6pi_FLAT_BL_54.31%</v>
          </cell>
          <cell r="G806">
            <v>54.31</v>
          </cell>
        </row>
        <row r="807">
          <cell r="A807" t="str">
            <v>Oi Total Fixo + Pós 800 + Banda Larga0.5557Template de desconto FLAT bundle - Velox XDSL - Varejo</v>
          </cell>
          <cell r="B807" t="str">
            <v>Plano Oi Completo XLarge</v>
          </cell>
          <cell r="C807" t="str">
            <v>Template de desconto FLAT bundle - Velox XDSL - Varejo</v>
          </cell>
          <cell r="D807">
            <v>0.55569999999999997</v>
          </cell>
          <cell r="E807" t="str">
            <v>MKT-1-9865126919</v>
          </cell>
          <cell r="F807" t="str">
            <v>0T3T_REJ17_PCS-4P6pi_FLAT_BL_55.57%</v>
          </cell>
          <cell r="G807">
            <v>55.57</v>
          </cell>
        </row>
        <row r="808">
          <cell r="A808" t="str">
            <v>Oi Total Fixo + Pós 800 + Banda Larga0.6446Template de desconto FLAT bundle - Velox XDSL - Varejo</v>
          </cell>
          <cell r="B808" t="str">
            <v>Plano Oi Completo XLarge</v>
          </cell>
          <cell r="C808" t="str">
            <v>Template de desconto FLAT bundle - Velox XDSL - Varejo</v>
          </cell>
          <cell r="D808">
            <v>0.64459999999999995</v>
          </cell>
          <cell r="E808" t="str">
            <v>MKT-1-9865191105</v>
          </cell>
          <cell r="F808" t="str">
            <v>0T3T_REJ17_PCS-4P6pi_FLAT_BL_64.46%</v>
          </cell>
          <cell r="G808">
            <v>64.459999999999994</v>
          </cell>
        </row>
        <row r="809">
          <cell r="A809" t="str">
            <v>Oi Total Fixo + Pós 800 + Banda Larga0.7156Template de desconto FLAT bundle - Velox XDSL - Varejo</v>
          </cell>
          <cell r="B809" t="str">
            <v>Plano Oi Completo XLarge</v>
          </cell>
          <cell r="C809" t="str">
            <v>Template de desconto FLAT bundle - Velox XDSL - Varejo</v>
          </cell>
          <cell r="D809">
            <v>0.71560000000000001</v>
          </cell>
          <cell r="E809" t="str">
            <v>MKT-1-9865191198</v>
          </cell>
          <cell r="F809" t="str">
            <v>0T3T_REJ17_PCS-4P6pi_FLAT_BL_71.56%</v>
          </cell>
          <cell r="G809">
            <v>71.56</v>
          </cell>
        </row>
        <row r="810">
          <cell r="A810" t="str">
            <v>Oi Total Fixo + Pós 800 + Banda Larga0.7867Template de desconto FLAT bundle - Velox XDSL - Varejo</v>
          </cell>
          <cell r="B810" t="str">
            <v>Plano Oi Completo XLarge</v>
          </cell>
          <cell r="C810" t="str">
            <v>Template de desconto FLAT bundle - Velox XDSL - Varejo</v>
          </cell>
          <cell r="D810">
            <v>0.78670000000000007</v>
          </cell>
          <cell r="E810" t="str">
            <v>MKT-1-9865191291</v>
          </cell>
          <cell r="F810" t="str">
            <v>0T3T_REJ17_PCS-4P6pi_FLAT_BL_78.67%</v>
          </cell>
          <cell r="G810">
            <v>78.67</v>
          </cell>
        </row>
        <row r="811">
          <cell r="A811" t="str">
            <v>Oi Total Fixo + Pós 800 + Banda Larga0.7511Template de desconto FLAT bundle - Velox XDSL - Varejo</v>
          </cell>
          <cell r="B811" t="str">
            <v>Plano Oi Completo XLarge</v>
          </cell>
          <cell r="C811" t="str">
            <v>Template de desconto FLAT bundle - Velox XDSL - Varejo</v>
          </cell>
          <cell r="D811">
            <v>0.75109999999999999</v>
          </cell>
          <cell r="E811" t="str">
            <v>MKT-1-9865191384</v>
          </cell>
          <cell r="F811" t="str">
            <v>0T3T_REJ17_PCS-4P6pi_FLAT_BL_75.11%</v>
          </cell>
          <cell r="G811">
            <v>75.11</v>
          </cell>
        </row>
        <row r="812">
          <cell r="A812" t="str">
            <v>Oi Total Fixo + Pós 800 + Banda Larga0.6051Template de desconto FLAT bundle - Velox XDSL - Varejo</v>
          </cell>
          <cell r="B812" t="str">
            <v>Plano Oi Completo XLarge</v>
          </cell>
          <cell r="C812" t="str">
            <v>Template de desconto FLAT bundle - Velox XDSL - Varejo</v>
          </cell>
          <cell r="D812">
            <v>0.60509999999999997</v>
          </cell>
          <cell r="E812" t="str">
            <v>MKT-1-9865694381</v>
          </cell>
          <cell r="F812" t="str">
            <v>0T3T_REJ17_PCS-4P6pi_FLAT_BL_60.51%.</v>
          </cell>
          <cell r="G812">
            <v>60.51</v>
          </cell>
        </row>
        <row r="813">
          <cell r="A813" t="str">
            <v>Oi Total Fixo + Pós 50 + Banda Larga0.2986Template desconto FLAT Plano Principal Oi TV nível conta</v>
          </cell>
          <cell r="B813" t="str">
            <v>Plano Oi Completo XSmall</v>
          </cell>
          <cell r="C813" t="str">
            <v>Template desconto FLAT Plano Principal Oi TV nível conta</v>
          </cell>
          <cell r="D813">
            <v>0.29859999999999998</v>
          </cell>
          <cell r="E813" t="str">
            <v>MKT-1-9864541971</v>
          </cell>
          <cell r="F813" t="str">
            <v>0T3T_REJ17_PCS-4P2pi_FLAT_TV_29.86%</v>
          </cell>
          <cell r="G813">
            <v>29.86</v>
          </cell>
        </row>
        <row r="814">
          <cell r="A814" t="str">
            <v>Oi Total Fixo + Pós 50 + Banda Larga0.3775Template desconto FLAT Plano Principal Oi TV nível conta</v>
          </cell>
          <cell r="B814" t="str">
            <v>Plano Oi Completo XSmall</v>
          </cell>
          <cell r="C814" t="str">
            <v>Template desconto FLAT Plano Principal Oi TV nível conta</v>
          </cell>
          <cell r="D814">
            <v>0.3775</v>
          </cell>
          <cell r="E814" t="str">
            <v>MKT-1-9865162226</v>
          </cell>
          <cell r="F814" t="str">
            <v>0T3T_REJ17_PCS-4P2pi_FLAT_TV_37.75%</v>
          </cell>
          <cell r="G814">
            <v>37.75</v>
          </cell>
        </row>
        <row r="815">
          <cell r="A815" t="str">
            <v>Oi Total Fixo + Pós 50 + Banda Larga0.3621Template desconto FLAT Plano Principal Oi TV nível conta</v>
          </cell>
          <cell r="B815" t="str">
            <v>Plano Oi Completo XSmall</v>
          </cell>
          <cell r="C815" t="str">
            <v>Template desconto FLAT Plano Principal Oi TV nível conta</v>
          </cell>
          <cell r="D815">
            <v>0.36210000000000003</v>
          </cell>
          <cell r="E815" t="str">
            <v>MKT-1-9865162531</v>
          </cell>
          <cell r="F815" t="str">
            <v>0T3T_REJ17_PCS-4P2pi_FLAT_TV_36.21%</v>
          </cell>
          <cell r="G815">
            <v>36.21</v>
          </cell>
        </row>
        <row r="816">
          <cell r="A816" t="str">
            <v>Oi Total Fixo + Pós 50 + Banda Larga0.2115Template desconto FLAT Plano Principal Oi TV nível conta</v>
          </cell>
          <cell r="B816" t="str">
            <v>Plano Oi Completo XSmall</v>
          </cell>
          <cell r="C816" t="str">
            <v>Template desconto FLAT Plano Principal Oi TV nível conta</v>
          </cell>
          <cell r="D816">
            <v>0.21149999999999999</v>
          </cell>
          <cell r="E816" t="str">
            <v>MKT-1-9865162846</v>
          </cell>
          <cell r="F816" t="str">
            <v>0T3T_REJ17_PCS-4P2pi_FLAT_TV_21.15%</v>
          </cell>
          <cell r="G816">
            <v>21.15</v>
          </cell>
        </row>
        <row r="817">
          <cell r="A817" t="str">
            <v>Oi Total Fixo + Pós 50 + Banda Larga0.3311Template desconto FLAT Plano Principal Oi TV nível conta</v>
          </cell>
          <cell r="B817" t="str">
            <v>Plano Oi Completo XSmall</v>
          </cell>
          <cell r="C817" t="str">
            <v>Template desconto FLAT Plano Principal Oi TV nível conta</v>
          </cell>
          <cell r="D817">
            <v>0.33110000000000001</v>
          </cell>
          <cell r="E817" t="str">
            <v>MKT-1-9865174121</v>
          </cell>
          <cell r="F817" t="str">
            <v>0T3T_REJ17_PCS-4P2pi_FLAT_TV_33.11%</v>
          </cell>
          <cell r="G817">
            <v>33.11</v>
          </cell>
        </row>
        <row r="818">
          <cell r="A818" t="str">
            <v>Oi Total Fixo + Pós 50 + Banda Larga0.3191Template desconto FLAT Plano Principal Oi TV nível conta</v>
          </cell>
          <cell r="B818" t="str">
            <v>Plano Oi Completo XSmall</v>
          </cell>
          <cell r="C818" t="str">
            <v>Template desconto FLAT Plano Principal Oi TV nível conta</v>
          </cell>
          <cell r="D818">
            <v>0.31909999999999999</v>
          </cell>
          <cell r="E818" t="str">
            <v>MKT-1-9865174436</v>
          </cell>
          <cell r="F818" t="str">
            <v>0T3T_REJ17_PCS-4P2pi_FLAT_TV_31.91%</v>
          </cell>
          <cell r="G818">
            <v>31.91</v>
          </cell>
        </row>
        <row r="819">
          <cell r="A819" t="str">
            <v>Oi Total Fixo + Pós 50 + Banda Larga0.2697Template desconto FLAT Plano Principal Oi TV nível conta</v>
          </cell>
          <cell r="B819" t="str">
            <v>Plano Oi Completo XSmall</v>
          </cell>
          <cell r="C819" t="str">
            <v>Template desconto FLAT Plano Principal Oi TV nível conta</v>
          </cell>
          <cell r="D819">
            <v>0.2697</v>
          </cell>
          <cell r="E819" t="str">
            <v>MKT-1-9865174821</v>
          </cell>
          <cell r="F819" t="str">
            <v>0T3T_REJ17_PCS-4P2pi_FLAT_TV_26.97%</v>
          </cell>
          <cell r="G819">
            <v>26.97</v>
          </cell>
        </row>
        <row r="820">
          <cell r="A820" t="str">
            <v>Oi Total Fixo + Pós 50 + Banda Larga0.304Template desconto FLAT Plano Principal Oi TV nível conta</v>
          </cell>
          <cell r="B820" t="str">
            <v>Plano Oi Completo XSmall</v>
          </cell>
          <cell r="C820" t="str">
            <v>Template desconto FLAT Plano Principal Oi TV nível conta</v>
          </cell>
          <cell r="D820">
            <v>0.30399999999999999</v>
          </cell>
          <cell r="E820" t="str">
            <v>MKT-1-9865188146</v>
          </cell>
          <cell r="F820" t="str">
            <v>0T3T_REJ17_PCS-4P2pi_FLAT_TV_30.40%</v>
          </cell>
          <cell r="G820">
            <v>30.4</v>
          </cell>
        </row>
        <row r="821">
          <cell r="A821" t="str">
            <v>Oi Total Fixo + Pós 50 + Banda Larga0.2639Template desconto FLAT Plano Principal Oi TV nível conta</v>
          </cell>
          <cell r="B821" t="str">
            <v>Plano Oi Completo XSmall</v>
          </cell>
          <cell r="C821" t="str">
            <v>Template desconto FLAT Plano Principal Oi TV nível conta</v>
          </cell>
          <cell r="D821">
            <v>0.26390000000000002</v>
          </cell>
          <cell r="E821" t="str">
            <v>MKT-1-9865188511</v>
          </cell>
          <cell r="F821" t="str">
            <v>0T3T_REJ17_PCS-4P2pi_FLAT_TV_26.39%</v>
          </cell>
          <cell r="G821">
            <v>26.39</v>
          </cell>
        </row>
        <row r="822">
          <cell r="A822" t="str">
            <v>Oi Total Fixo + Pós 50 + Banda Larga0.2551Template desconto FLAT Plano Principal Oi TV nível conta</v>
          </cell>
          <cell r="B822" t="str">
            <v>Plano Oi Completo XSmall</v>
          </cell>
          <cell r="C822" t="str">
            <v>Template desconto FLAT Plano Principal Oi TV nível conta</v>
          </cell>
          <cell r="D822">
            <v>0.25509999999999999</v>
          </cell>
          <cell r="E822" t="str">
            <v>MKT-1-9865188776</v>
          </cell>
          <cell r="F822" t="str">
            <v>0T3T_REJ17_PCS-4P2pi_FLAT_TV_25.51%</v>
          </cell>
          <cell r="G822">
            <v>25.51</v>
          </cell>
        </row>
        <row r="823">
          <cell r="A823" t="str">
            <v>Oi Total Fixo + Pós 50 + Banda Larga0.2302Template desconto FLAT Plano Principal Oi TV nível conta</v>
          </cell>
          <cell r="B823" t="str">
            <v>Plano Oi Completo XSmall</v>
          </cell>
          <cell r="C823" t="str">
            <v>Template desconto FLAT Plano Principal Oi TV nível conta</v>
          </cell>
          <cell r="D823">
            <v>0.23019999999999999</v>
          </cell>
          <cell r="E823" t="str">
            <v>MKT-1-9865196111</v>
          </cell>
          <cell r="F823" t="str">
            <v>0T3T_REJ17_PCS-4P2pi_FLAT_TV_23.02%</v>
          </cell>
          <cell r="G823">
            <v>23.02</v>
          </cell>
        </row>
        <row r="824">
          <cell r="A824" t="str">
            <v>Oi Total Fixo + Pós 100 + Banda Larga0.3445Template desconto FLAT Plano Principal Oi TV nível conta</v>
          </cell>
          <cell r="B824" t="str">
            <v>Plano Oi Completo Small</v>
          </cell>
          <cell r="C824" t="str">
            <v>Template desconto FLAT Plano Principal Oi TV nível conta</v>
          </cell>
          <cell r="D824">
            <v>0.34450000000000003</v>
          </cell>
          <cell r="E824" t="str">
            <v>MKT-1-9865196446</v>
          </cell>
          <cell r="F824" t="str">
            <v>0T3T_REJ17_PCS-4P3pi_FLAT_TV_34.45%</v>
          </cell>
          <cell r="G824">
            <v>34.450000000000003</v>
          </cell>
        </row>
        <row r="825">
          <cell r="A825" t="str">
            <v>Oi Total Fixo + Pós 100 + Banda Larga0.2986Template desconto FLAT Plano Principal Oi TV nível conta</v>
          </cell>
          <cell r="B825" t="str">
            <v>Plano Oi Completo Small</v>
          </cell>
          <cell r="C825" t="str">
            <v>Template desconto FLAT Plano Principal Oi TV nível conta</v>
          </cell>
          <cell r="D825">
            <v>0.29859999999999998</v>
          </cell>
          <cell r="E825" t="str">
            <v>MKT-1-9865196751</v>
          </cell>
          <cell r="F825" t="str">
            <v>0T3T_REJ17_PCS-4P3pi_FLAT_TV_29.86%</v>
          </cell>
          <cell r="G825">
            <v>29.86</v>
          </cell>
        </row>
        <row r="826">
          <cell r="A826" t="str">
            <v>Oi Total Fixo + Pós 100 + Banda Larga0.3775Template desconto FLAT Plano Principal Oi TV nível conta</v>
          </cell>
          <cell r="B826" t="str">
            <v>Plano Oi Completo Small</v>
          </cell>
          <cell r="C826" t="str">
            <v>Template desconto FLAT Plano Principal Oi TV nível conta</v>
          </cell>
          <cell r="D826">
            <v>0.3775</v>
          </cell>
          <cell r="E826" t="str">
            <v>MKT-1-9865197066</v>
          </cell>
          <cell r="F826" t="str">
            <v>0T3T_REJ17_PCS-4P3pi_FLAT_TV_37.75%</v>
          </cell>
          <cell r="G826">
            <v>37.75</v>
          </cell>
        </row>
        <row r="827">
          <cell r="A827" t="str">
            <v>Oi Total Fixo + Pós 100 + Banda Larga0.3621Template desconto FLAT Plano Principal Oi TV nível conta</v>
          </cell>
          <cell r="B827" t="str">
            <v>Plano Oi Completo Small</v>
          </cell>
          <cell r="C827" t="str">
            <v>Template desconto FLAT Plano Principal Oi TV nível conta</v>
          </cell>
          <cell r="D827">
            <v>0.36210000000000003</v>
          </cell>
          <cell r="E827" t="str">
            <v>MKT-1-9865205401</v>
          </cell>
          <cell r="F827" t="str">
            <v>0T3T_REJ17_PCS-4P3pi_FLAT_TV_36.21%</v>
          </cell>
          <cell r="G827">
            <v>36.21</v>
          </cell>
        </row>
        <row r="828">
          <cell r="A828" t="str">
            <v>Oi Total Fixo + Pós 100 + Banda Larga0.3311Template desconto FLAT Plano Principal Oi TV nível conta</v>
          </cell>
          <cell r="B828" t="str">
            <v>Plano Oi Completo Small</v>
          </cell>
          <cell r="C828" t="str">
            <v>Template desconto FLAT Plano Principal Oi TV nível conta</v>
          </cell>
          <cell r="D828">
            <v>0.33110000000000001</v>
          </cell>
          <cell r="E828" t="str">
            <v>MKT-1-9865205716</v>
          </cell>
          <cell r="F828" t="str">
            <v>0T3T_REJ17_PCS-4P3pi_FLAT_TV_33.11%</v>
          </cell>
          <cell r="G828">
            <v>33.11</v>
          </cell>
        </row>
        <row r="829">
          <cell r="A829" t="str">
            <v>Oi Total Fixo + Pós 100 + Banda Larga0.3191Template desconto FLAT Plano Principal Oi TV nível conta</v>
          </cell>
          <cell r="B829" t="str">
            <v>Plano Oi Completo Small</v>
          </cell>
          <cell r="C829" t="str">
            <v>Template desconto FLAT Plano Principal Oi TV nível conta</v>
          </cell>
          <cell r="D829">
            <v>0.31909999999999999</v>
          </cell>
          <cell r="E829" t="str">
            <v>MKT-1-9865206051</v>
          </cell>
          <cell r="F829" t="str">
            <v>0T3T_REJ17_PCS-4P3pi_FLAT_TV_31.91%</v>
          </cell>
          <cell r="G829">
            <v>31.91</v>
          </cell>
        </row>
        <row r="830">
          <cell r="A830" t="str">
            <v>Oi Total Fixo + Pós 100 + Banda Larga0.2697Template desconto FLAT Plano Principal Oi TV nível conta</v>
          </cell>
          <cell r="B830" t="str">
            <v>Plano Oi Completo Small</v>
          </cell>
          <cell r="C830" t="str">
            <v>Template desconto FLAT Plano Principal Oi TV nível conta</v>
          </cell>
          <cell r="D830">
            <v>0.2697</v>
          </cell>
          <cell r="E830" t="str">
            <v>MKT-1-9865216336</v>
          </cell>
          <cell r="F830" t="str">
            <v>0T3T_REJ17_PCS-4P3pi_FLAT_TV_26.97%</v>
          </cell>
          <cell r="G830">
            <v>26.97</v>
          </cell>
        </row>
        <row r="831">
          <cell r="A831" t="str">
            <v>Oi Total Fixo + Pós 100 + Banda Larga0.304Template desconto FLAT Plano Principal Oi TV nível conta</v>
          </cell>
          <cell r="B831" t="str">
            <v>Plano Oi Completo Small</v>
          </cell>
          <cell r="C831" t="str">
            <v>Template desconto FLAT Plano Principal Oi TV nível conta</v>
          </cell>
          <cell r="D831">
            <v>0.30399999999999999</v>
          </cell>
          <cell r="E831" t="str">
            <v>MKT-1-9865216611</v>
          </cell>
          <cell r="F831" t="str">
            <v>0T3T_REJ17_PCS-4P3pi_FLAT_TV_30.40%</v>
          </cell>
          <cell r="G831">
            <v>30.4</v>
          </cell>
        </row>
        <row r="832">
          <cell r="A832" t="str">
            <v>Oi Total Fixo + Pós 100 + Banda Larga0.2639Template desconto FLAT Plano Principal Oi TV nível conta</v>
          </cell>
          <cell r="B832" t="str">
            <v>Plano Oi Completo Small</v>
          </cell>
          <cell r="C832" t="str">
            <v>Template desconto FLAT Plano Principal Oi TV nível conta</v>
          </cell>
          <cell r="D832">
            <v>0.26390000000000002</v>
          </cell>
          <cell r="E832" t="str">
            <v>MKT-1-9865216876</v>
          </cell>
          <cell r="F832" t="str">
            <v>0T3T_REJ17_PCS-4P3pi_FLAT_TV_26.39%</v>
          </cell>
          <cell r="G832">
            <v>26.39</v>
          </cell>
        </row>
        <row r="833">
          <cell r="A833" t="str">
            <v>Oi Total Fixo + Pós 100 + Banda Larga0.2551Template desconto FLAT Plano Principal Oi TV nível conta</v>
          </cell>
          <cell r="B833" t="str">
            <v>Plano Oi Completo Small</v>
          </cell>
          <cell r="C833" t="str">
            <v>Template desconto FLAT Plano Principal Oi TV nível conta</v>
          </cell>
          <cell r="D833">
            <v>0.25509999999999999</v>
          </cell>
          <cell r="E833" t="str">
            <v>MKT-1-9865225131</v>
          </cell>
          <cell r="F833" t="str">
            <v>0T3T_REJ17_PCS-4P3pi_FLAT_TV_25.51%</v>
          </cell>
          <cell r="G833">
            <v>25.51</v>
          </cell>
        </row>
        <row r="834">
          <cell r="A834" t="str">
            <v>Oi Total Fixo + Pós 250 + Banda Larga0.3445Template desconto FLAT Plano Principal Oi TV nível conta</v>
          </cell>
          <cell r="B834" t="str">
            <v>Plano Oi Completo Medium</v>
          </cell>
          <cell r="C834" t="str">
            <v>Template desconto FLAT Plano Principal Oi TV nível conta</v>
          </cell>
          <cell r="D834">
            <v>0.34450000000000003</v>
          </cell>
          <cell r="E834" t="str">
            <v>MKT-1-9865225386</v>
          </cell>
          <cell r="F834" t="str">
            <v>0T3T_REJ17_PCS-4P4pi_FLAT_TV_34.45%</v>
          </cell>
          <cell r="G834">
            <v>34.450000000000003</v>
          </cell>
        </row>
        <row r="835">
          <cell r="A835" t="str">
            <v>Oi Total Fixo + Pós 250 + Banda Larga0.2986Template desconto FLAT Plano Principal Oi TV nível conta</v>
          </cell>
          <cell r="B835" t="str">
            <v>Plano Oi Completo Medium</v>
          </cell>
          <cell r="C835" t="str">
            <v>Template desconto FLAT Plano Principal Oi TV nível conta</v>
          </cell>
          <cell r="D835">
            <v>0.29859999999999998</v>
          </cell>
          <cell r="E835" t="str">
            <v>MKT-1-9865225731</v>
          </cell>
          <cell r="F835" t="str">
            <v>0T3T_REJ17_PCS-4P4pi_FLAT_TV_29.86%</v>
          </cell>
          <cell r="G835">
            <v>29.86</v>
          </cell>
        </row>
        <row r="836">
          <cell r="A836" t="str">
            <v>Oi Total Fixo + Pós 250 + Banda Larga0.3775Template desconto FLAT Plano Principal Oi TV nível conta</v>
          </cell>
          <cell r="B836" t="str">
            <v>Plano Oi Completo Medium</v>
          </cell>
          <cell r="C836" t="str">
            <v>Template desconto FLAT Plano Principal Oi TV nível conta</v>
          </cell>
          <cell r="D836">
            <v>0.3775</v>
          </cell>
          <cell r="E836" t="str">
            <v>MKT-1-9865225986</v>
          </cell>
          <cell r="F836" t="str">
            <v>0T3T_REJ17_PCS-4P4pi_FLAT_TV_37.75%</v>
          </cell>
          <cell r="G836">
            <v>37.75</v>
          </cell>
        </row>
        <row r="837">
          <cell r="A837" t="str">
            <v>Oi Total Fixo + Pós 250 + Banda Larga0.3621Template desconto FLAT Plano Principal Oi TV nível conta</v>
          </cell>
          <cell r="B837" t="str">
            <v>Plano Oi Completo Medium</v>
          </cell>
          <cell r="C837" t="str">
            <v>Template desconto FLAT Plano Principal Oi TV nível conta</v>
          </cell>
          <cell r="D837">
            <v>0.36210000000000003</v>
          </cell>
          <cell r="E837" t="str">
            <v>MKT-1-9865248241</v>
          </cell>
          <cell r="F837" t="str">
            <v>0T3T_REJ17_PCS-4P4pi_FLAT_TV_36.21%</v>
          </cell>
          <cell r="G837">
            <v>36.21</v>
          </cell>
        </row>
        <row r="838">
          <cell r="A838" t="str">
            <v>Oi Total Fixo + Pós 250 + Banda Larga0.2115Template desconto FLAT Plano Principal Oi TV nível conta</v>
          </cell>
          <cell r="B838" t="str">
            <v>Plano Oi Completo Medium</v>
          </cell>
          <cell r="C838" t="str">
            <v>Template desconto FLAT Plano Principal Oi TV nível conta</v>
          </cell>
          <cell r="D838">
            <v>0.21149999999999999</v>
          </cell>
          <cell r="E838" t="str">
            <v>MKT-1-9865248496</v>
          </cell>
          <cell r="F838" t="str">
            <v>0T3T_REJ17_PCS-4P4pi_FLAT_TV_21.15%</v>
          </cell>
          <cell r="G838">
            <v>21.15</v>
          </cell>
        </row>
        <row r="839">
          <cell r="A839" t="str">
            <v>Oi Total Fixo + Pós 250 + Banda Larga0.3311Template desconto FLAT Plano Principal Oi TV nível conta</v>
          </cell>
          <cell r="B839" t="str">
            <v>Plano Oi Completo Medium</v>
          </cell>
          <cell r="C839" t="str">
            <v>Template desconto FLAT Plano Principal Oi TV nível conta</v>
          </cell>
          <cell r="D839">
            <v>0.33110000000000001</v>
          </cell>
          <cell r="E839" t="str">
            <v>MKT-1-9865248751</v>
          </cell>
          <cell r="F839" t="str">
            <v>0T3T_REJ17_PCS-4P4pi_FLAT_TV_33.11%</v>
          </cell>
          <cell r="G839">
            <v>33.11</v>
          </cell>
        </row>
        <row r="840">
          <cell r="A840" t="str">
            <v>Oi Total Fixo + Pós 250 + Banda Larga0.3191Template desconto FLAT Plano Principal Oi TV nível conta</v>
          </cell>
          <cell r="B840" t="str">
            <v>Plano Oi Completo Medium</v>
          </cell>
          <cell r="C840" t="str">
            <v>Template desconto FLAT Plano Principal Oi TV nível conta</v>
          </cell>
          <cell r="D840">
            <v>0.31909999999999999</v>
          </cell>
          <cell r="E840" t="str">
            <v>MKT-1-9865249006</v>
          </cell>
          <cell r="F840" t="str">
            <v>0T3T_REJ17_PCS-4P4pi_FLAT_TV_31.91%</v>
          </cell>
          <cell r="G840">
            <v>31.91</v>
          </cell>
        </row>
        <row r="841">
          <cell r="A841" t="str">
            <v>Oi Total Fixo + Pós 250 + Banda Larga0.2697Template desconto FLAT Plano Principal Oi TV nível conta</v>
          </cell>
          <cell r="B841" t="str">
            <v>Plano Oi Completo Medium</v>
          </cell>
          <cell r="C841" t="str">
            <v>Template desconto FLAT Plano Principal Oi TV nível conta</v>
          </cell>
          <cell r="D841">
            <v>0.2697</v>
          </cell>
          <cell r="E841" t="str">
            <v>MKT-1-9865269261</v>
          </cell>
          <cell r="F841" t="str">
            <v>0T3T_REJ17_PCS-4P4pi_FLAT_TV_26.97%</v>
          </cell>
          <cell r="G841">
            <v>26.97</v>
          </cell>
        </row>
        <row r="842">
          <cell r="A842" t="str">
            <v>Oi Total Fixo + Pós 250 + Banda Larga0.304Template desconto FLAT Plano Principal Oi TV nível conta</v>
          </cell>
          <cell r="B842" t="str">
            <v>Plano Oi Completo Medium</v>
          </cell>
          <cell r="C842" t="str">
            <v>Template desconto FLAT Plano Principal Oi TV nível conta</v>
          </cell>
          <cell r="D842">
            <v>0.30399999999999999</v>
          </cell>
          <cell r="E842" t="str">
            <v>MKT-1-9865269516</v>
          </cell>
          <cell r="F842" t="str">
            <v>0T3T_REJ17_PCS-4P4pi_FLAT_TV_30.40%</v>
          </cell>
          <cell r="G842">
            <v>30.4</v>
          </cell>
        </row>
        <row r="843">
          <cell r="A843" t="str">
            <v>Oi Total Fixo + Pós 250 + Banda Larga0.2639Template desconto FLAT Plano Principal Oi TV nível conta</v>
          </cell>
          <cell r="B843" t="str">
            <v>Plano Oi Completo Medium</v>
          </cell>
          <cell r="C843" t="str">
            <v>Template desconto FLAT Plano Principal Oi TV nível conta</v>
          </cell>
          <cell r="D843">
            <v>0.26390000000000002</v>
          </cell>
          <cell r="E843" t="str">
            <v>MKT-1-9865269771</v>
          </cell>
          <cell r="F843" t="str">
            <v>0T3T_REJ17_PCS-4P4pi_FLAT_TV_26.39%</v>
          </cell>
          <cell r="G843">
            <v>26.39</v>
          </cell>
        </row>
        <row r="844">
          <cell r="A844" t="str">
            <v>Oi Total Fixo + Pós 250 + Banda Larga0.2551Template desconto FLAT Plano Principal Oi TV nível conta</v>
          </cell>
          <cell r="B844" t="str">
            <v>Plano Oi Completo Medium</v>
          </cell>
          <cell r="C844" t="str">
            <v>Template desconto FLAT Plano Principal Oi TV nível conta</v>
          </cell>
          <cell r="D844">
            <v>0.25509999999999999</v>
          </cell>
          <cell r="E844" t="str">
            <v>MKT-1-9865270026</v>
          </cell>
          <cell r="F844" t="str">
            <v>0T3T_REJ17_PCS-4P4pi_FLAT_TV_25.51%</v>
          </cell>
          <cell r="G844">
            <v>25.51</v>
          </cell>
        </row>
        <row r="845">
          <cell r="A845" t="str">
            <v>Oi Total Fixo + Pós 250 + Banda Larga0.2302Template desconto FLAT Plano Principal Oi TV nível conta</v>
          </cell>
          <cell r="B845" t="str">
            <v>Plano Oi Completo Medium</v>
          </cell>
          <cell r="C845" t="str">
            <v>Template desconto FLAT Plano Principal Oi TV nível conta</v>
          </cell>
          <cell r="D845">
            <v>0.23019999999999999</v>
          </cell>
          <cell r="E845" t="str">
            <v>MKT-1-9865285281</v>
          </cell>
          <cell r="F845" t="str">
            <v>0T3T_REJ17_PCS-4P4pi_FLAT_TV_23.02%</v>
          </cell>
          <cell r="G845">
            <v>23.02</v>
          </cell>
        </row>
        <row r="846">
          <cell r="A846" t="str">
            <v>Oi Total Fixo + Pós 500 + Banda Larga0.3445Template desconto FLAT Plano Principal Oi TV nível conta</v>
          </cell>
          <cell r="B846" t="str">
            <v>Plano Oi Completo Large</v>
          </cell>
          <cell r="C846" t="str">
            <v>Template desconto FLAT Plano Principal Oi TV nível conta</v>
          </cell>
          <cell r="D846">
            <v>0.34450000000000003</v>
          </cell>
          <cell r="E846" t="str">
            <v>MKT-1-9865285536</v>
          </cell>
          <cell r="F846" t="str">
            <v>0T3T_REJ17_PCS-4P5pi_FLAT_TV_34.45%</v>
          </cell>
          <cell r="G846">
            <v>34.450000000000003</v>
          </cell>
        </row>
        <row r="847">
          <cell r="A847" t="str">
            <v>Oi Total Fixo + Pós 500 + Banda Larga0.2986Template desconto FLAT Plano Principal Oi TV nível conta</v>
          </cell>
          <cell r="B847" t="str">
            <v>Plano Oi Completo Large</v>
          </cell>
          <cell r="C847" t="str">
            <v>Template desconto FLAT Plano Principal Oi TV nível conta</v>
          </cell>
          <cell r="D847">
            <v>0.29859999999999998</v>
          </cell>
          <cell r="E847" t="str">
            <v>MKT-1-9865285791</v>
          </cell>
          <cell r="F847" t="str">
            <v>0T3T_REJ17_PCS-4P5pi_FLAT_TV_29.86%</v>
          </cell>
          <cell r="G847">
            <v>29.86</v>
          </cell>
        </row>
        <row r="848">
          <cell r="A848" t="str">
            <v>Oi Total Fixo + Pós 500 + Banda Larga0.3775Template desconto FLAT Plano Principal Oi TV nível conta</v>
          </cell>
          <cell r="B848" t="str">
            <v>Plano Oi Completo Large</v>
          </cell>
          <cell r="C848" t="str">
            <v>Template desconto FLAT Plano Principal Oi TV nível conta</v>
          </cell>
          <cell r="D848">
            <v>0.3775</v>
          </cell>
          <cell r="E848" t="str">
            <v>MKT-1-9865286046</v>
          </cell>
          <cell r="F848" t="str">
            <v>0T3T_REJ17_PCS-4P5pi_FLAT_TV_37.75%</v>
          </cell>
          <cell r="G848">
            <v>37.75</v>
          </cell>
        </row>
        <row r="849">
          <cell r="A849" t="str">
            <v>Oi Total Fixo + Pós 500 + Banda Larga0.3621Template desconto FLAT Plano Principal Oi TV nível conta</v>
          </cell>
          <cell r="B849" t="str">
            <v>Plano Oi Completo Large</v>
          </cell>
          <cell r="C849" t="str">
            <v>Template desconto FLAT Plano Principal Oi TV nível conta</v>
          </cell>
          <cell r="D849">
            <v>0.36210000000000003</v>
          </cell>
          <cell r="E849" t="str">
            <v>MKT-1-9865295301</v>
          </cell>
          <cell r="F849" t="str">
            <v>0T3T_REJ17_PCS-4P5pi_FLAT_TV_36.21%</v>
          </cell>
          <cell r="G849">
            <v>36.21</v>
          </cell>
        </row>
        <row r="850">
          <cell r="A850" t="str">
            <v>Oi Total Fixo + Pós 500 + Banda Larga0.2115Template desconto FLAT Plano Principal Oi TV nível conta</v>
          </cell>
          <cell r="B850" t="str">
            <v>Plano Oi Completo Large</v>
          </cell>
          <cell r="C850" t="str">
            <v>Template desconto FLAT Plano Principal Oi TV nível conta</v>
          </cell>
          <cell r="D850">
            <v>0.21149999999999999</v>
          </cell>
          <cell r="E850" t="str">
            <v>MKT-1-9865295556</v>
          </cell>
          <cell r="F850" t="str">
            <v>0T3T_REJ17_PCS-4P5pi_FLAT_TV_21.15%</v>
          </cell>
          <cell r="G850">
            <v>21.15</v>
          </cell>
        </row>
        <row r="851">
          <cell r="A851" t="str">
            <v>Oi Total Fixo + Pós 500 + Banda Larga0.3311Template desconto FLAT Plano Principal Oi TV nível conta</v>
          </cell>
          <cell r="B851" t="str">
            <v>Plano Oi Completo Large</v>
          </cell>
          <cell r="C851" t="str">
            <v>Template desconto FLAT Plano Principal Oi TV nível conta</v>
          </cell>
          <cell r="D851">
            <v>0.33110000000000001</v>
          </cell>
          <cell r="E851" t="str">
            <v>MKT-1-9865295811</v>
          </cell>
          <cell r="F851" t="str">
            <v>0T3T_REJ17_PCS-4P5pi_FLAT_TV_33.11%</v>
          </cell>
          <cell r="G851">
            <v>33.11</v>
          </cell>
        </row>
        <row r="852">
          <cell r="A852" t="str">
            <v>Oi Total Fixo + Pós 500 + Banda Larga0.3191Template desconto FLAT Plano Principal Oi TV nível conta</v>
          </cell>
          <cell r="B852" t="str">
            <v>Plano Oi Completo Large</v>
          </cell>
          <cell r="C852" t="str">
            <v>Template desconto FLAT Plano Principal Oi TV nível conta</v>
          </cell>
          <cell r="D852">
            <v>0.31909999999999999</v>
          </cell>
          <cell r="E852" t="str">
            <v>MKT-1-9865296066</v>
          </cell>
          <cell r="F852" t="str">
            <v>0T3T_REJ17_PCS-4P5pi_FLAT_TV_31.91%</v>
          </cell>
          <cell r="G852">
            <v>31.91</v>
          </cell>
        </row>
        <row r="853">
          <cell r="A853" t="str">
            <v>Oi Total Fixo + Pós 500 + Banda Larga0.2697Template desconto FLAT Plano Principal Oi TV nível conta</v>
          </cell>
          <cell r="B853" t="str">
            <v>Plano Oi Completo Large</v>
          </cell>
          <cell r="C853" t="str">
            <v>Template desconto FLAT Plano Principal Oi TV nível conta</v>
          </cell>
          <cell r="D853">
            <v>0.2697</v>
          </cell>
          <cell r="E853" t="str">
            <v>MKT-1-9865424651</v>
          </cell>
          <cell r="F853" t="str">
            <v>0T3T_REJ17_PCS-4P5pi_FLAT_TV_26.97%</v>
          </cell>
          <cell r="G853">
            <v>26.97</v>
          </cell>
        </row>
        <row r="854">
          <cell r="A854" t="str">
            <v>Oi Total Fixo + Pós 500 + Banda Larga0.304Template desconto FLAT Plano Principal Oi TV nível conta</v>
          </cell>
          <cell r="B854" t="str">
            <v>Plano Oi Completo Large</v>
          </cell>
          <cell r="C854" t="str">
            <v>Template desconto FLAT Plano Principal Oi TV nível conta</v>
          </cell>
          <cell r="D854">
            <v>0.30399999999999999</v>
          </cell>
          <cell r="E854" t="str">
            <v>MKT-1-9865424976</v>
          </cell>
          <cell r="F854" t="str">
            <v>0T3T_REJ17_PCS-4P5pi_FLAT_TV_30.40%</v>
          </cell>
          <cell r="G854">
            <v>30.4</v>
          </cell>
        </row>
        <row r="855">
          <cell r="A855" t="str">
            <v>Oi Total Fixo + Pós 500 + Banda Larga0.2639Template desconto FLAT Plano Principal Oi TV nível conta</v>
          </cell>
          <cell r="B855" t="str">
            <v>Plano Oi Completo Large</v>
          </cell>
          <cell r="C855" t="str">
            <v>Template desconto FLAT Plano Principal Oi TV nível conta</v>
          </cell>
          <cell r="D855">
            <v>0.26390000000000002</v>
          </cell>
          <cell r="E855" t="str">
            <v>MKT-1-9865444441</v>
          </cell>
          <cell r="F855" t="str">
            <v>0T3T_REJ17_PCS-4P5pi_FLAT_TV_26.39%</v>
          </cell>
          <cell r="G855">
            <v>26.39</v>
          </cell>
        </row>
        <row r="856">
          <cell r="A856" t="str">
            <v>Oi Total Fixo + Pós 500 + Banda Larga0.2551Template desconto FLAT Plano Principal Oi TV nível conta</v>
          </cell>
          <cell r="B856" t="str">
            <v>Plano Oi Completo Large</v>
          </cell>
          <cell r="C856" t="str">
            <v>Template desconto FLAT Plano Principal Oi TV nível conta</v>
          </cell>
          <cell r="D856">
            <v>0.25509999999999999</v>
          </cell>
          <cell r="E856" t="str">
            <v>MKT-1-9865444786</v>
          </cell>
          <cell r="F856" t="str">
            <v>0T3T_REJ17_PCS-4P5pi_FLAT_TV_25.51%</v>
          </cell>
          <cell r="G856">
            <v>25.51</v>
          </cell>
        </row>
        <row r="857">
          <cell r="A857" t="str">
            <v>Oi Total Fixo + Pós 500 + Banda Larga0.2302Template desconto FLAT Plano Principal Oi TV nível conta</v>
          </cell>
          <cell r="B857" t="str">
            <v>Plano Oi Completo Large</v>
          </cell>
          <cell r="C857" t="str">
            <v>Template desconto FLAT Plano Principal Oi TV nível conta</v>
          </cell>
          <cell r="D857">
            <v>0.23019999999999999</v>
          </cell>
          <cell r="E857" t="str">
            <v>MKT-1-9865456141</v>
          </cell>
          <cell r="F857" t="str">
            <v>0T3T_REJ17_PCS-4P5pi_FLAT_TV_23.02%</v>
          </cell>
          <cell r="G857">
            <v>23.02</v>
          </cell>
        </row>
        <row r="858">
          <cell r="A858" t="str">
            <v>Oi Total Fixo + Pós 800 + Banda Larga0.3445Template desconto FLAT Plano Principal Oi TV nível conta</v>
          </cell>
          <cell r="B858" t="str">
            <v>Plano Oi Completo XLarge</v>
          </cell>
          <cell r="C858" t="str">
            <v>Template desconto FLAT Plano Principal Oi TV nível conta</v>
          </cell>
          <cell r="D858">
            <v>0.34450000000000003</v>
          </cell>
          <cell r="E858" t="str">
            <v>MKT-1-9865456396</v>
          </cell>
          <cell r="F858" t="str">
            <v>0T3T_REJ17_PCS-4P6pi_FLAT_TV_34.45%</v>
          </cell>
          <cell r="G858">
            <v>34.450000000000003</v>
          </cell>
        </row>
        <row r="859">
          <cell r="A859" t="str">
            <v>Oi Total Fixo + Pós 800 + Banda Larga0.2986Template desconto FLAT Plano Principal Oi TV nível conta</v>
          </cell>
          <cell r="B859" t="str">
            <v>Plano Oi Completo XLarge</v>
          </cell>
          <cell r="C859" t="str">
            <v>Template desconto FLAT Plano Principal Oi TV nível conta</v>
          </cell>
          <cell r="D859">
            <v>0.29859999999999998</v>
          </cell>
          <cell r="E859" t="str">
            <v>MKT-1-9865456651</v>
          </cell>
          <cell r="F859" t="str">
            <v>0T3T_REJ17_PCS-4P6pi_FLAT_TV_29.86%</v>
          </cell>
          <cell r="G859">
            <v>29.86</v>
          </cell>
        </row>
        <row r="860">
          <cell r="A860" t="str">
            <v>Oi Total Fixo + Pós 800 + Banda Larga0.3775Template desconto FLAT Plano Principal Oi TV nível conta</v>
          </cell>
          <cell r="B860" t="str">
            <v>Plano Oi Completo XLarge</v>
          </cell>
          <cell r="C860" t="str">
            <v>Template desconto FLAT Plano Principal Oi TV nível conta</v>
          </cell>
          <cell r="D860">
            <v>0.3775</v>
          </cell>
          <cell r="E860" t="str">
            <v>MKT-1-9865456966</v>
          </cell>
          <cell r="F860" t="str">
            <v>0T3T_REJ17_PCS-4P6pi_FLAT_TV_37.75%</v>
          </cell>
          <cell r="G860">
            <v>37.75</v>
          </cell>
        </row>
        <row r="861">
          <cell r="A861" t="str">
            <v>Oi Total Fixo + Pós 800 + Banda Larga0.3621Template desconto FLAT Plano Principal Oi TV nível conta</v>
          </cell>
          <cell r="B861" t="str">
            <v>Plano Oi Completo XLarge</v>
          </cell>
          <cell r="C861" t="str">
            <v>Template desconto FLAT Plano Principal Oi TV nível conta</v>
          </cell>
          <cell r="D861">
            <v>0.36210000000000003</v>
          </cell>
          <cell r="E861" t="str">
            <v>MKT-1-9865470531</v>
          </cell>
          <cell r="F861" t="str">
            <v>0T3T_REJ17_PCS-4P6pi_FLAT_TV_36.21%</v>
          </cell>
          <cell r="G861">
            <v>36.21</v>
          </cell>
        </row>
        <row r="862">
          <cell r="A862" t="str">
            <v>Oi Total Fixo + Pós 800 + Banda Larga0.2115Template desconto FLAT Plano Principal Oi TV nível conta</v>
          </cell>
          <cell r="B862" t="str">
            <v>Plano Oi Completo XLarge</v>
          </cell>
          <cell r="C862" t="str">
            <v>Template desconto FLAT Plano Principal Oi TV nível conta</v>
          </cell>
          <cell r="D862">
            <v>0.21149999999999999</v>
          </cell>
          <cell r="E862" t="str">
            <v>MKT-1-9865471006</v>
          </cell>
          <cell r="F862" t="str">
            <v>0T3T_REJ17_PCS-4P6pi_FLAT_TV_21.15%</v>
          </cell>
          <cell r="G862">
            <v>21.15</v>
          </cell>
        </row>
        <row r="863">
          <cell r="A863" t="str">
            <v>Oi Total Fixo + Pós 800 + Banda Larga0.3311Template desconto FLAT Plano Principal Oi TV nível conta</v>
          </cell>
          <cell r="B863" t="str">
            <v>Plano Oi Completo XLarge</v>
          </cell>
          <cell r="C863" t="str">
            <v>Template desconto FLAT Plano Principal Oi TV nível conta</v>
          </cell>
          <cell r="D863">
            <v>0.33110000000000001</v>
          </cell>
          <cell r="E863" t="str">
            <v>MKT-1-9865477731</v>
          </cell>
          <cell r="F863" t="str">
            <v>0T3T_REJ17_PCS-4P6pi_FLAT_TV_33.11%</v>
          </cell>
          <cell r="G863">
            <v>33.11</v>
          </cell>
        </row>
        <row r="864">
          <cell r="A864" t="str">
            <v>Oi Total Fixo + Pós 800 + Banda Larga0.3191Template desconto FLAT Plano Principal Oi TV nível conta</v>
          </cell>
          <cell r="B864" t="str">
            <v>Plano Oi Completo XLarge</v>
          </cell>
          <cell r="C864" t="str">
            <v>Template desconto FLAT Plano Principal Oi TV nível conta</v>
          </cell>
          <cell r="D864">
            <v>0.31909999999999999</v>
          </cell>
          <cell r="E864" t="str">
            <v>MKT-1-9865481206</v>
          </cell>
          <cell r="F864" t="str">
            <v>0T3T_REJ17_PCS-4P6pi_FLAT_TV_31.91%</v>
          </cell>
          <cell r="G864">
            <v>31.91</v>
          </cell>
        </row>
        <row r="865">
          <cell r="A865" t="str">
            <v>Oi Total Fixo + Pós 800 + Banda Larga0.2697Template desconto FLAT Plano Principal Oi TV nível conta</v>
          </cell>
          <cell r="B865" t="str">
            <v>Plano Oi Completo XLarge</v>
          </cell>
          <cell r="C865" t="str">
            <v>Template desconto FLAT Plano Principal Oi TV nível conta</v>
          </cell>
          <cell r="D865">
            <v>0.2697</v>
          </cell>
          <cell r="E865" t="str">
            <v>MKT-1-9865481851</v>
          </cell>
          <cell r="F865" t="str">
            <v>0T3T_REJ17_PCS-4P6pi_FLAT_TV_26.97%</v>
          </cell>
          <cell r="G865">
            <v>26.97</v>
          </cell>
        </row>
        <row r="866">
          <cell r="A866" t="str">
            <v>Oi Total Fixo + Pós 800 + Banda Larga0.304Template desconto FLAT Plano Principal Oi TV nível conta</v>
          </cell>
          <cell r="B866" t="str">
            <v>Plano Oi Completo XLarge</v>
          </cell>
          <cell r="C866" t="str">
            <v>Template desconto FLAT Plano Principal Oi TV nível conta</v>
          </cell>
          <cell r="D866">
            <v>0.30399999999999999</v>
          </cell>
          <cell r="E866" t="str">
            <v>MKT-1-9865490326</v>
          </cell>
          <cell r="F866" t="str">
            <v>0T3T_REJ17_PCS-4P6pi_FLAT_TV_30.40%</v>
          </cell>
          <cell r="G866">
            <v>30.4</v>
          </cell>
        </row>
        <row r="867">
          <cell r="A867" t="str">
            <v>Oi Total Fixo + Pós 800 + Banda Larga0.2639Template desconto FLAT Plano Principal Oi TV nível conta</v>
          </cell>
          <cell r="B867" t="str">
            <v>Plano Oi Completo XLarge</v>
          </cell>
          <cell r="C867" t="str">
            <v>Template desconto FLAT Plano Principal Oi TV nível conta</v>
          </cell>
          <cell r="D867">
            <v>0.26390000000000002</v>
          </cell>
          <cell r="E867" t="str">
            <v>MKT-1-9865510171</v>
          </cell>
          <cell r="F867" t="str">
            <v>0T3T_REJ17_PCS-4P6pi_FLAT_TV_26.39%</v>
          </cell>
          <cell r="G867">
            <v>26.39</v>
          </cell>
        </row>
        <row r="868">
          <cell r="A868" t="str">
            <v>Oi Total Fixo + Pós 800 + Banda Larga0.2551Template desconto FLAT Plano Principal Oi TV nível conta</v>
          </cell>
          <cell r="B868" t="str">
            <v>Plano Oi Completo XLarge</v>
          </cell>
          <cell r="C868" t="str">
            <v>Template desconto FLAT Plano Principal Oi TV nível conta</v>
          </cell>
          <cell r="D868">
            <v>0.25509999999999999</v>
          </cell>
          <cell r="E868" t="str">
            <v>MKT-1-9865510428</v>
          </cell>
          <cell r="F868" t="str">
            <v>0T3T_REJ17_PCS-4P6pi_FLAT_TV_25.51%</v>
          </cell>
          <cell r="G868">
            <v>25.51</v>
          </cell>
        </row>
        <row r="869">
          <cell r="A869" t="str">
            <v>Oi Total Fixo + Pós 800 + Banda Larga0.2302Template desconto FLAT Plano Principal Oi TV nível conta</v>
          </cell>
          <cell r="B869" t="str">
            <v>Plano Oi Completo XLarge</v>
          </cell>
          <cell r="C869" t="str">
            <v>Template desconto FLAT Plano Principal Oi TV nível conta</v>
          </cell>
          <cell r="D869">
            <v>0.23019999999999999</v>
          </cell>
          <cell r="E869" t="str">
            <v>MKT-1-9865510683</v>
          </cell>
          <cell r="F869" t="str">
            <v>0T3T_REJ17_PCS-4P6pi_FLAT_TV_23.02%</v>
          </cell>
          <cell r="G869">
            <v>23.02</v>
          </cell>
        </row>
        <row r="870">
          <cell r="A870" t="str">
            <v>Oi Internet pra Celular 500MB1Template Flat Instância Dados</v>
          </cell>
          <cell r="B870" t="str">
            <v>Oi Internet pra Celular 500MB</v>
          </cell>
          <cell r="C870" t="str">
            <v>Template Flat Instância Dados</v>
          </cell>
          <cell r="D870">
            <v>1</v>
          </cell>
          <cell r="E870" t="str">
            <v>MKT-1-9865658061</v>
          </cell>
          <cell r="F870" t="str">
            <v>0T3T_REJ17_INTCEL-500M_100.00%</v>
          </cell>
          <cell r="G870">
            <v>100</v>
          </cell>
        </row>
        <row r="871">
          <cell r="A871" t="str">
            <v>Oi Internet pra Celular 1GB0.9219Template Flat Instância Dados</v>
          </cell>
          <cell r="B871" t="str">
            <v>Oi Internet pra Celular 1GB</v>
          </cell>
          <cell r="C871" t="str">
            <v>Template Flat Instância Dados</v>
          </cell>
          <cell r="D871">
            <v>0.92189999999999994</v>
          </cell>
          <cell r="E871" t="str">
            <v>MKT-1-9869952171</v>
          </cell>
          <cell r="F871" t="str">
            <v>0T3T_REJ17_INTCEL-1G_92.19%</v>
          </cell>
          <cell r="G871">
            <v>92.19</v>
          </cell>
        </row>
        <row r="872">
          <cell r="A872" t="str">
            <v>Oi Internet pra Celular 1GB0.8669Template Flat Instância Dados</v>
          </cell>
          <cell r="B872" t="str">
            <v>Oi Internet pra Celular 1GB</v>
          </cell>
          <cell r="C872" t="str">
            <v>Template Flat Instância Dados</v>
          </cell>
          <cell r="D872">
            <v>0.8669</v>
          </cell>
          <cell r="E872" t="str">
            <v>MKT-1-9869952543</v>
          </cell>
          <cell r="F872" t="str">
            <v>0T3T_REJ17_INTCEL-1G_86.69%</v>
          </cell>
          <cell r="G872">
            <v>86.69</v>
          </cell>
        </row>
        <row r="873">
          <cell r="A873" t="str">
            <v>Oi Internet pra Celular 10GB0.742Template Flat Instância Dados</v>
          </cell>
          <cell r="B873" t="str">
            <v>Oi Internet pra Celular 10GB</v>
          </cell>
          <cell r="C873" t="str">
            <v>Template Flat Instância Dados</v>
          </cell>
          <cell r="D873">
            <v>0.74199999999999999</v>
          </cell>
          <cell r="E873" t="str">
            <v>MKT-1-9869952915</v>
          </cell>
          <cell r="F873" t="str">
            <v>0T3T_REJ17_INTCEL-10G_74.20%</v>
          </cell>
          <cell r="G873">
            <v>74.2</v>
          </cell>
        </row>
        <row r="874">
          <cell r="A874" t="str">
            <v>Oi Internet pra Celular 10GB0.819Template Flat Instância Dados</v>
          </cell>
          <cell r="B874" t="str">
            <v>Oi Internet pra Celular 10GB</v>
          </cell>
          <cell r="C874" t="str">
            <v>Template Flat Instância Dados</v>
          </cell>
          <cell r="D874">
            <v>0.81900000000000006</v>
          </cell>
          <cell r="E874" t="str">
            <v>MKT-1-9869971287</v>
          </cell>
          <cell r="F874" t="str">
            <v>0T3T_REJ17_INTCEL-10G_81.90%</v>
          </cell>
          <cell r="G874">
            <v>81.900000000000006</v>
          </cell>
        </row>
        <row r="875">
          <cell r="A875" t="str">
            <v>Oi Internet pra Celular 2GB0.8377Template Flat Instância Dados</v>
          </cell>
          <cell r="B875" t="str">
            <v>Oi Internet pra Celular 2GB</v>
          </cell>
          <cell r="C875" t="str">
            <v>Template Flat Instância Dados</v>
          </cell>
          <cell r="D875">
            <v>0.8377</v>
          </cell>
          <cell r="E875" t="str">
            <v>MKT-1-9869971659</v>
          </cell>
          <cell r="F875" t="str">
            <v>0T3T_REJ17_INTCEL-2G_83.77%</v>
          </cell>
          <cell r="G875">
            <v>83.77</v>
          </cell>
        </row>
        <row r="876">
          <cell r="A876" t="str">
            <v>Oi Internet pra Celular 2GB0.7426Template Flat Instância Dados</v>
          </cell>
          <cell r="B876" t="str">
            <v>Oi Internet pra Celular 2GB</v>
          </cell>
          <cell r="C876" t="str">
            <v>Template Flat Instância Dados</v>
          </cell>
          <cell r="D876">
            <v>0.74260000000000004</v>
          </cell>
          <cell r="E876" t="str">
            <v>MKT-1-9870023571</v>
          </cell>
          <cell r="F876" t="str">
            <v>0T3T_REJ17_INTCEL-2G_74.26%</v>
          </cell>
          <cell r="G876">
            <v>74.260000000000005</v>
          </cell>
        </row>
        <row r="877">
          <cell r="A877" t="str">
            <v>Oi Internet pra Celular 3GB0.911Template Flat Instância Dados</v>
          </cell>
          <cell r="B877" t="str">
            <v>Oi Internet pra Celular 3GB</v>
          </cell>
          <cell r="C877" t="str">
            <v>Template Flat Instância Dados</v>
          </cell>
          <cell r="D877">
            <v>0.91099999999999992</v>
          </cell>
          <cell r="E877" t="str">
            <v>MKT-1-9870034813</v>
          </cell>
          <cell r="F877" t="str">
            <v>0T3T_REJ17_INTCEL-3G_91.10%</v>
          </cell>
          <cell r="G877">
            <v>91.1</v>
          </cell>
        </row>
        <row r="878">
          <cell r="A878" t="str">
            <v>Oi Internet pra Celular 3GB0.8742Template Flat Instância Dados</v>
          </cell>
          <cell r="B878" t="str">
            <v>Oi Internet pra Celular 3GB</v>
          </cell>
          <cell r="C878" t="str">
            <v>Template Flat Instância Dados</v>
          </cell>
          <cell r="D878">
            <v>0.87419999999999998</v>
          </cell>
          <cell r="E878" t="str">
            <v>MKT-1-9870092975</v>
          </cell>
          <cell r="F878" t="str">
            <v>0T3T_REJ17_INTCEL-3G_87.42%</v>
          </cell>
          <cell r="G878">
            <v>87.42</v>
          </cell>
        </row>
        <row r="879">
          <cell r="A879" t="str">
            <v>Oi Internet pra Celular 5GB0.9319Template Flat Instância Dados</v>
          </cell>
          <cell r="B879" t="str">
            <v>Oi Internet pra Celular 5GB</v>
          </cell>
          <cell r="C879" t="str">
            <v>Template Flat Instância Dados</v>
          </cell>
          <cell r="D879">
            <v>0.93189999999999995</v>
          </cell>
          <cell r="E879" t="str">
            <v>MKT-1-9870205947</v>
          </cell>
          <cell r="F879" t="str">
            <v>0T3T_REJ17_INTCEL-5G_93.19%</v>
          </cell>
          <cell r="G879">
            <v>93.19</v>
          </cell>
        </row>
        <row r="880">
          <cell r="A880" t="str">
            <v>Oi Internet pra Celular 5GB0.895Template Flat Instância Dados</v>
          </cell>
          <cell r="B880" t="str">
            <v>Oi Internet pra Celular 5GB</v>
          </cell>
          <cell r="C880" t="str">
            <v>Template Flat Instância Dados</v>
          </cell>
          <cell r="D880">
            <v>0.89500000000000002</v>
          </cell>
          <cell r="E880" t="str">
            <v>MKT-1-9870312709</v>
          </cell>
          <cell r="F880" t="str">
            <v>0T3T_REJ17_INTCEL-5G_89.50%</v>
          </cell>
          <cell r="G880">
            <v>89.5</v>
          </cell>
        </row>
        <row r="881">
          <cell r="A881" t="str">
            <v>Oi Total Fixo + Pós Conectado 1.000 + Banda Larga0.3445Template desconto FLAT Plano Principal Oi TV nível conta</v>
          </cell>
          <cell r="B881" t="str">
            <v>Plano Oi Completo 1.000</v>
          </cell>
          <cell r="C881" t="str">
            <v>Template desconto FLAT Plano Principal Oi TV nível conta</v>
          </cell>
          <cell r="D881">
            <v>0.34450000000000003</v>
          </cell>
          <cell r="E881" t="str">
            <v>MKT-1-9871681881</v>
          </cell>
          <cell r="F881" t="str">
            <v>0T3T_REJ17_PCS-4P10pi_FLAT_TV_34.45%</v>
          </cell>
          <cell r="G881">
            <v>34.450000000000003</v>
          </cell>
        </row>
        <row r="882">
          <cell r="A882" t="str">
            <v>Oi Total Fixo + Pós Conectado Mais + Banda Larga0.3445Template desconto FLAT Plano Principal Oi TV nível conta</v>
          </cell>
          <cell r="B882" t="str">
            <v>Plano Oi Completo Mais</v>
          </cell>
          <cell r="C882" t="str">
            <v>Template desconto FLAT Plano Principal Oi TV nível conta</v>
          </cell>
          <cell r="D882">
            <v>0.34450000000000003</v>
          </cell>
          <cell r="E882" t="str">
            <v>MKT-1-9871949148</v>
          </cell>
          <cell r="F882" t="str">
            <v>0T3T_REJ17_PCS-4P9pi_FLAT_TV_34.45%</v>
          </cell>
          <cell r="G882">
            <v>34.450000000000003</v>
          </cell>
        </row>
        <row r="883">
          <cell r="A883" t="str">
            <v>Oi Total Fixo + Pós Conectado 500 + Banda Larga0.2986Template desconto FLAT Plano Principal Oi TV nível conta</v>
          </cell>
          <cell r="B883" t="str">
            <v>Plano Oi Completo 500</v>
          </cell>
          <cell r="C883" t="str">
            <v>Template desconto FLAT Plano Principal Oi TV nível conta</v>
          </cell>
          <cell r="D883">
            <v>0.29859999999999998</v>
          </cell>
          <cell r="E883" t="str">
            <v>MKT-1-9871949405</v>
          </cell>
          <cell r="F883" t="str">
            <v>0T3T_REJ17_PCS-4P8pi_FLAT_TV_29.86%</v>
          </cell>
          <cell r="G883">
            <v>29.86</v>
          </cell>
        </row>
        <row r="884">
          <cell r="A884" t="str">
            <v>Oi Total Fixo + Pós Conectado 1.000 + Banda Larga0.2986Template desconto FLAT Plano Principal Oi TV nível conta</v>
          </cell>
          <cell r="B884" t="str">
            <v>Plano Oi Completo 1.000</v>
          </cell>
          <cell r="C884" t="str">
            <v>Template desconto FLAT Plano Principal Oi TV nível conta</v>
          </cell>
          <cell r="D884">
            <v>0.29859999999999998</v>
          </cell>
          <cell r="E884" t="str">
            <v>MKT-1-9871949660</v>
          </cell>
          <cell r="F884" t="str">
            <v>0T3T_REJ17_PCS-4P10pi_FLAT_TV_29.86%</v>
          </cell>
          <cell r="G884">
            <v>29.86</v>
          </cell>
        </row>
        <row r="885">
          <cell r="A885" t="str">
            <v>Oi Total Fixo + Pós Conectado Mais + Banda Larga0.2986Template desconto FLAT Plano Principal Oi TV nível conta</v>
          </cell>
          <cell r="B885" t="str">
            <v>Plano Oi Completo Mais</v>
          </cell>
          <cell r="C885" t="str">
            <v>Template desconto FLAT Plano Principal Oi TV nível conta</v>
          </cell>
          <cell r="D885">
            <v>0.29859999999999998</v>
          </cell>
          <cell r="E885" t="str">
            <v>MKT-1-9871949915</v>
          </cell>
          <cell r="F885" t="str">
            <v>0T3T_REJ17_PCS-4P9pi_FLAT_TV_29.86%</v>
          </cell>
          <cell r="G885">
            <v>29.86</v>
          </cell>
        </row>
        <row r="886">
          <cell r="A886" t="str">
            <v>Oi Total Fixo + Pós Conectado 500 + Banda Larga0.3775Template desconto FLAT Plano Principal Oi TV nível conta</v>
          </cell>
          <cell r="B886" t="str">
            <v>Plano Oi Completo 500</v>
          </cell>
          <cell r="C886" t="str">
            <v>Template desconto FLAT Plano Principal Oi TV nível conta</v>
          </cell>
          <cell r="D886">
            <v>0.3775</v>
          </cell>
          <cell r="E886" t="str">
            <v>MKT-1-9871968180</v>
          </cell>
          <cell r="F886" t="str">
            <v>0T3T_REJ17_PCS-4P8pi_FLAT_TV_37.75%</v>
          </cell>
          <cell r="G886">
            <v>37.75</v>
          </cell>
        </row>
        <row r="887">
          <cell r="A887" t="str">
            <v>Oi Total Fixo + Pós Conectado 1.000 + Banda Larga0.3775Template desconto FLAT Plano Principal Oi TV nível conta</v>
          </cell>
          <cell r="B887" t="str">
            <v>Plano Oi Completo 1.000</v>
          </cell>
          <cell r="C887" t="str">
            <v>Template desconto FLAT Plano Principal Oi TV nível conta</v>
          </cell>
          <cell r="D887">
            <v>0.3775</v>
          </cell>
          <cell r="E887" t="str">
            <v>MKT-1-9871968435</v>
          </cell>
          <cell r="F887" t="str">
            <v>0T3T_REJ17_PCS-4P10pi_FLAT_TV_37.75%</v>
          </cell>
          <cell r="G887">
            <v>37.75</v>
          </cell>
        </row>
        <row r="888">
          <cell r="A888" t="str">
            <v>Oi Total Fixo + Pós Conectado Mais + Banda Larga0.3775Template desconto FLAT Plano Principal Oi TV nível conta</v>
          </cell>
          <cell r="B888" t="str">
            <v>Plano Oi Completo Mais</v>
          </cell>
          <cell r="C888" t="str">
            <v>Template desconto FLAT Plano Principal Oi TV nível conta</v>
          </cell>
          <cell r="D888">
            <v>0.3775</v>
          </cell>
          <cell r="E888" t="str">
            <v>MKT-1-9871968690</v>
          </cell>
          <cell r="F888" t="str">
            <v>0T3T_REJ17_PCS-4P9pi_FLAT_TV_37.75%</v>
          </cell>
          <cell r="G888">
            <v>37.75</v>
          </cell>
        </row>
        <row r="889">
          <cell r="A889" t="str">
            <v>Oi Total Fixo + Pós Conectado 500 + Banda Larga0.3621Template desconto FLAT Plano Principal Oi TV nível conta</v>
          </cell>
          <cell r="B889" t="str">
            <v>Plano Oi Completo 500</v>
          </cell>
          <cell r="C889" t="str">
            <v>Template desconto FLAT Plano Principal Oi TV nível conta</v>
          </cell>
          <cell r="D889">
            <v>0.36210000000000003</v>
          </cell>
          <cell r="E889" t="str">
            <v>MKT-1-9871968945</v>
          </cell>
          <cell r="F889" t="str">
            <v>0T3T_REJ17_PCS-4P8pi_FLAT_TV_36.21%</v>
          </cell>
          <cell r="G889">
            <v>36.21</v>
          </cell>
        </row>
        <row r="890">
          <cell r="A890" t="str">
            <v>Oi Total Fixo + Pós Conectado 1.000 + Banda Larga0.3621Template desconto FLAT Plano Principal Oi TV nível conta</v>
          </cell>
          <cell r="B890" t="str">
            <v>Plano Oi Completo 1.000</v>
          </cell>
          <cell r="C890" t="str">
            <v>Template desconto FLAT Plano Principal Oi TV nível conta</v>
          </cell>
          <cell r="D890">
            <v>0.36210000000000003</v>
          </cell>
          <cell r="E890" t="str">
            <v>MKT-1-9871984202</v>
          </cell>
          <cell r="F890" t="str">
            <v>0T3T_REJ17_PCS-4P10pi_FLAT_TV_36.21%</v>
          </cell>
          <cell r="G890">
            <v>36.21</v>
          </cell>
        </row>
        <row r="891">
          <cell r="A891" t="str">
            <v>Oi Total Fixo + Pós Conectado Mais + Banda Larga0.3621Template desconto FLAT Plano Principal Oi TV nível conta</v>
          </cell>
          <cell r="B891" t="str">
            <v>Plano Oi Completo Mais</v>
          </cell>
          <cell r="C891" t="str">
            <v>Template desconto FLAT Plano Principal Oi TV nível conta</v>
          </cell>
          <cell r="D891">
            <v>0.36210000000000003</v>
          </cell>
          <cell r="E891" t="str">
            <v>MKT-1-9871984457</v>
          </cell>
          <cell r="F891" t="str">
            <v>0T3T_REJ17_PCS-4P9pi_FLAT_TV_36.21%</v>
          </cell>
          <cell r="G891">
            <v>36.21</v>
          </cell>
        </row>
        <row r="892">
          <cell r="A892" t="str">
            <v>Oi Total Fixo + Pós Conectado 500 + Banda Larga0.2115Template desconto FLAT Plano Principal Oi TV nível conta</v>
          </cell>
          <cell r="B892" t="str">
            <v>Plano Oi Completo 500</v>
          </cell>
          <cell r="C892" t="str">
            <v>Template desconto FLAT Plano Principal Oi TV nível conta</v>
          </cell>
          <cell r="D892">
            <v>0.21149999999999999</v>
          </cell>
          <cell r="E892" t="str">
            <v>MKT-1-9871984712</v>
          </cell>
          <cell r="F892" t="str">
            <v>0T3T_REJ17_PCS-4P8pi_FLAT_TV_21.15%</v>
          </cell>
          <cell r="G892">
            <v>21.15</v>
          </cell>
        </row>
        <row r="893">
          <cell r="A893" t="str">
            <v>Oi Total Fixo + Pós Conectado Mais + Banda Larga0.2115Template desconto FLAT Plano Principal Oi TV nível conta</v>
          </cell>
          <cell r="B893" t="str">
            <v>Plano Oi Completo Mais</v>
          </cell>
          <cell r="C893" t="str">
            <v>Template desconto FLAT Plano Principal Oi TV nível conta</v>
          </cell>
          <cell r="D893">
            <v>0.21149999999999999</v>
          </cell>
          <cell r="E893" t="str">
            <v>MKT-1-9871984967</v>
          </cell>
          <cell r="F893" t="str">
            <v>0T3T_REJ17_PCS-4P9pi_FLAT_TV_21.15%</v>
          </cell>
          <cell r="G893">
            <v>21.15</v>
          </cell>
        </row>
        <row r="894">
          <cell r="A894" t="str">
            <v>Oi Total Fixo + Pós Conectado 500 + Banda Larga0.4043Template desconto FLAT Plano Principal Oi TV nível conta</v>
          </cell>
          <cell r="B894" t="str">
            <v>Plano Oi Completo 500</v>
          </cell>
          <cell r="C894" t="str">
            <v>Template desconto FLAT Plano Principal Oi TV nível conta</v>
          </cell>
          <cell r="D894">
            <v>0.40429999999999999</v>
          </cell>
          <cell r="E894" t="str">
            <v>MKT-1-9872001222</v>
          </cell>
          <cell r="F894" t="str">
            <v>0T3T_REJ17_PCS-4P8pi_FLAT_TV_40.43%</v>
          </cell>
          <cell r="G894">
            <v>40.43</v>
          </cell>
        </row>
        <row r="895">
          <cell r="A895" t="str">
            <v>Oi Total Fixo + Pós Conectado 1.000 + Banda Larga0.4043Template desconto FLAT Plano Principal Oi TV nível conta</v>
          </cell>
          <cell r="B895" t="str">
            <v>Plano Oi Completo 1.000</v>
          </cell>
          <cell r="C895" t="str">
            <v>Template desconto FLAT Plano Principal Oi TV nível conta</v>
          </cell>
          <cell r="D895">
            <v>0.40429999999999999</v>
          </cell>
          <cell r="E895" t="str">
            <v>MKT-1-9872001477</v>
          </cell>
          <cell r="F895" t="str">
            <v>0T3T_REJ17_PCS-4P10pi_FLAT_TV_40.43%</v>
          </cell>
          <cell r="G895">
            <v>40.43</v>
          </cell>
        </row>
        <row r="896">
          <cell r="A896" t="str">
            <v>Oi Total Fixo + Pós Conectado Mais + Banda Larga0.4043Template desconto FLAT Plano Principal Oi TV nível conta</v>
          </cell>
          <cell r="B896" t="str">
            <v>Plano Oi Completo Mais</v>
          </cell>
          <cell r="C896" t="str">
            <v>Template desconto FLAT Plano Principal Oi TV nível conta</v>
          </cell>
          <cell r="D896">
            <v>0.40429999999999999</v>
          </cell>
          <cell r="E896" t="str">
            <v>MKT-1-9872001732</v>
          </cell>
          <cell r="F896" t="str">
            <v>0T3T_REJ17_PCS-4P9pi_FLAT_TV_40.43%</v>
          </cell>
          <cell r="G896">
            <v>40.43</v>
          </cell>
        </row>
        <row r="897">
          <cell r="A897" t="str">
            <v>Oi Total Fixo + Pós Conectado 500 + Banda Larga0.3311Template desconto FLAT Plano Principal Oi TV nível conta</v>
          </cell>
          <cell r="B897" t="str">
            <v>Plano Oi Completo 500</v>
          </cell>
          <cell r="C897" t="str">
            <v>Template desconto FLAT Plano Principal Oi TV nível conta</v>
          </cell>
          <cell r="D897">
            <v>0.33110000000000001</v>
          </cell>
          <cell r="E897" t="str">
            <v>MKT-1-9872001994</v>
          </cell>
          <cell r="F897" t="str">
            <v>0T3T_REJ17_PCS-4P8pi_FLAT_TV_33.11%</v>
          </cell>
          <cell r="G897">
            <v>33.11</v>
          </cell>
        </row>
        <row r="898">
          <cell r="A898" t="str">
            <v>Oi Total Fixo + Pós Conectado 1.000 + Banda Larga0.3311Template desconto FLAT Plano Principal Oi TV nível conta</v>
          </cell>
          <cell r="B898" t="str">
            <v>Plano Oi Completo 1.000</v>
          </cell>
          <cell r="C898" t="str">
            <v>Template desconto FLAT Plano Principal Oi TV nível conta</v>
          </cell>
          <cell r="D898">
            <v>0.33110000000000001</v>
          </cell>
          <cell r="E898" t="str">
            <v>MKT-1-9872010259</v>
          </cell>
          <cell r="F898" t="str">
            <v>0T3T_REJ17_PCS-4P10pi_FLAT_TV_33.11%</v>
          </cell>
          <cell r="G898">
            <v>33.11</v>
          </cell>
        </row>
        <row r="899">
          <cell r="A899" t="str">
            <v>Oi Total Fixo + Pós Conectado Mais + Banda Larga0.3311Template desconto FLAT Plano Principal Oi TV nível conta</v>
          </cell>
          <cell r="B899" t="str">
            <v>Plano Oi Completo Mais</v>
          </cell>
          <cell r="C899" t="str">
            <v>Template desconto FLAT Plano Principal Oi TV nível conta</v>
          </cell>
          <cell r="D899">
            <v>0.33110000000000001</v>
          </cell>
          <cell r="E899" t="str">
            <v>MKT-1-9872010644</v>
          </cell>
          <cell r="F899" t="str">
            <v>0T3T_REJ17_PCS-4P9pi_FLAT_TV_33.11%</v>
          </cell>
          <cell r="G899">
            <v>33.11</v>
          </cell>
        </row>
        <row r="900">
          <cell r="A900" t="str">
            <v>Oi Total Fixo + Pós Conectado 500 + Banda Larga0.3191Template desconto FLAT Plano Principal Oi TV nível conta</v>
          </cell>
          <cell r="B900" t="str">
            <v>Plano Oi Completo 500</v>
          </cell>
          <cell r="C900" t="str">
            <v>Template desconto FLAT Plano Principal Oi TV nível conta</v>
          </cell>
          <cell r="D900">
            <v>0.31909999999999999</v>
          </cell>
          <cell r="E900" t="str">
            <v>MKT-1-9872012296</v>
          </cell>
          <cell r="F900" t="str">
            <v>0T3T_REJ17_PCS-4P8pi_FLAT_TV_31.91%</v>
          </cell>
          <cell r="G900">
            <v>31.91</v>
          </cell>
        </row>
        <row r="901">
          <cell r="A901" t="str">
            <v>Oi Total Fixo + Pós Conectado 1.000 + Banda Larga0.3191Template desconto FLAT Plano Principal Oi TV nível conta</v>
          </cell>
          <cell r="B901" t="str">
            <v>Plano Oi Completo 1.000</v>
          </cell>
          <cell r="C901" t="str">
            <v>Template desconto FLAT Plano Principal Oi TV nível conta</v>
          </cell>
          <cell r="D901">
            <v>0.31909999999999999</v>
          </cell>
          <cell r="E901" t="str">
            <v>MKT-1-9871991021</v>
          </cell>
          <cell r="F901" t="str">
            <v>0T3T_REJ17_PCS-4P10pi_FLAT_TV_31.91%</v>
          </cell>
          <cell r="G901">
            <v>31.91</v>
          </cell>
        </row>
        <row r="902">
          <cell r="A902" t="str">
            <v>Oi Total Fixo + Pós Conectado Mais + Banda Larga0.3191Template desconto FLAT Plano Principal Oi TV nível conta</v>
          </cell>
          <cell r="B902" t="str">
            <v>Plano Oi Completo Mais</v>
          </cell>
          <cell r="C902" t="str">
            <v>Template desconto FLAT Plano Principal Oi TV nível conta</v>
          </cell>
          <cell r="D902">
            <v>0.31909999999999999</v>
          </cell>
          <cell r="E902" t="str">
            <v>MKT-1-9871938711</v>
          </cell>
          <cell r="F902" t="str">
            <v>0T3T_REJ17_PCS-4P9pi_FLAT_TV_31.91%</v>
          </cell>
          <cell r="G902">
            <v>31.91</v>
          </cell>
        </row>
        <row r="903">
          <cell r="A903" t="str">
            <v>Oi Total Fixo + Pós Conectado 500 + Banda Larga0.2697Template desconto FLAT Plano Principal Oi TV nível conta</v>
          </cell>
          <cell r="B903" t="str">
            <v>Plano Oi Completo 500</v>
          </cell>
          <cell r="C903" t="str">
            <v>Template desconto FLAT Plano Principal Oi TV nível conta</v>
          </cell>
          <cell r="D903">
            <v>0.2697</v>
          </cell>
          <cell r="E903" t="str">
            <v>MKT-1-9871938996</v>
          </cell>
          <cell r="F903" t="str">
            <v>0T3T_REJ17_PCS-4P8pi_FLAT_TV_26.97%</v>
          </cell>
          <cell r="G903">
            <v>26.97</v>
          </cell>
        </row>
        <row r="904">
          <cell r="A904" t="str">
            <v>Oi Total Fixo + Pós Conectado 1.000 + Banda Larga0.2697Template desconto FLAT Plano Principal Oi TV nível conta</v>
          </cell>
          <cell r="B904" t="str">
            <v>Plano Oi Completo 1.000</v>
          </cell>
          <cell r="C904" t="str">
            <v>Template desconto FLAT Plano Principal Oi TV nível conta</v>
          </cell>
          <cell r="D904">
            <v>0.2697</v>
          </cell>
          <cell r="E904" t="str">
            <v>MKT-1-9871975291</v>
          </cell>
          <cell r="F904" t="str">
            <v>0T3T_REJ17_PCS-4P10pi_FLAT_TV_26.97%</v>
          </cell>
          <cell r="G904">
            <v>26.97</v>
          </cell>
        </row>
        <row r="905">
          <cell r="A905" t="str">
            <v>Oi Total Fixo + Pós Conectado Mais + Banda Larga0.2697Template desconto FLAT Plano Principal Oi TV nível conta</v>
          </cell>
          <cell r="B905" t="str">
            <v>Plano Oi Completo Mais</v>
          </cell>
          <cell r="C905" t="str">
            <v>Template desconto FLAT Plano Principal Oi TV nível conta</v>
          </cell>
          <cell r="D905">
            <v>0.2697</v>
          </cell>
          <cell r="E905" t="str">
            <v>MKT-1-9871975556</v>
          </cell>
          <cell r="F905" t="str">
            <v>0T3T_REJ17_PCS-4P9pi_FLAT_TV_26.97%</v>
          </cell>
          <cell r="G905">
            <v>26.97</v>
          </cell>
        </row>
        <row r="906">
          <cell r="A906" t="str">
            <v>Oi Total Fixo + Pós Conectado 500 + Banda Larga0.304Template desconto FLAT Plano Principal Oi TV nível conta</v>
          </cell>
          <cell r="B906" t="str">
            <v>Plano Oi Completo 500</v>
          </cell>
          <cell r="C906" t="str">
            <v>Template desconto FLAT Plano Principal Oi TV nível conta</v>
          </cell>
          <cell r="D906">
            <v>0.30399999999999999</v>
          </cell>
          <cell r="E906" t="str">
            <v>MKT-1-9871975851</v>
          </cell>
          <cell r="F906" t="str">
            <v>0T3T_REJ17_PCS-4P8pi_FLAT_TV_30.40%</v>
          </cell>
          <cell r="G906">
            <v>30.4</v>
          </cell>
        </row>
        <row r="907">
          <cell r="A907" t="str">
            <v>Oi Total Fixo + Pós Conectado 1.000 + Banda Larga0.304Template desconto FLAT Plano Principal Oi TV nível conta</v>
          </cell>
          <cell r="B907" t="str">
            <v>Plano Oi Completo 1.000</v>
          </cell>
          <cell r="C907" t="str">
            <v>Template desconto FLAT Plano Principal Oi TV nível conta</v>
          </cell>
          <cell r="D907">
            <v>0.30399999999999999</v>
          </cell>
          <cell r="E907" t="str">
            <v>MKT-1-9871991791</v>
          </cell>
          <cell r="F907" t="str">
            <v>0T3T_REJ17_PCS-4P10pi_FLAT_TV_30.40%</v>
          </cell>
          <cell r="G907">
            <v>30.4</v>
          </cell>
        </row>
        <row r="908">
          <cell r="A908" t="str">
            <v>Oi Total Fixo + Pós Conectado Mais + Banda Larga0.304Template desconto FLAT Plano Principal Oi TV nível conta</v>
          </cell>
          <cell r="B908" t="str">
            <v>Plano Oi Completo Mais</v>
          </cell>
          <cell r="C908" t="str">
            <v>Template desconto FLAT Plano Principal Oi TV nível conta</v>
          </cell>
          <cell r="D908">
            <v>0.30399999999999999</v>
          </cell>
          <cell r="E908" t="str">
            <v>MKT-1-9871990136</v>
          </cell>
          <cell r="F908" t="str">
            <v>0T3T_REJ17_PCS-4P9pi_FLAT_TV_30.40%</v>
          </cell>
          <cell r="G908">
            <v>30.4</v>
          </cell>
        </row>
        <row r="909">
          <cell r="A909" t="str">
            <v>Oi Total Fixo + Pós Conectado 500 + Banda Larga0.2639Template desconto FLAT Plano Principal Oi TV nível conta</v>
          </cell>
          <cell r="B909" t="str">
            <v>Plano Oi Completo 500</v>
          </cell>
          <cell r="C909" t="str">
            <v>Template desconto FLAT Plano Principal Oi TV nível conta</v>
          </cell>
          <cell r="D909">
            <v>0.26390000000000002</v>
          </cell>
          <cell r="E909" t="str">
            <v>MKT-1-9871990471</v>
          </cell>
          <cell r="F909" t="str">
            <v>0T3T_REJ17_PCS-4P8pi_FLAT_TV_26.39%</v>
          </cell>
          <cell r="G909">
            <v>26.39</v>
          </cell>
        </row>
        <row r="910">
          <cell r="A910" t="str">
            <v>Oi Total Fixo + Pós Conectado 1.000 + Banda Larga0.2639Template desconto FLAT Plano Principal Oi TV nível conta</v>
          </cell>
          <cell r="B910" t="str">
            <v>Plano Oi Completo 1.000</v>
          </cell>
          <cell r="C910" t="str">
            <v>Template desconto FLAT Plano Principal Oi TV nível conta</v>
          </cell>
          <cell r="D910">
            <v>0.26390000000000002</v>
          </cell>
          <cell r="E910" t="str">
            <v>MKT-1-9871990746</v>
          </cell>
          <cell r="F910" t="str">
            <v>0T3T_REJ17_PCS-4P10pi_FLAT_TV_26.39%</v>
          </cell>
          <cell r="G910">
            <v>26.39</v>
          </cell>
        </row>
        <row r="911">
          <cell r="A911" t="str">
            <v>Oi Total Fixo + Pós Conectado Mais + Banda Larga0.2639Template desconto FLAT Plano Principal Oi TV nível conta</v>
          </cell>
          <cell r="B911" t="str">
            <v>Plano Oi Completo Mais</v>
          </cell>
          <cell r="C911" t="str">
            <v>Template desconto FLAT Plano Principal Oi TV nível conta</v>
          </cell>
          <cell r="D911">
            <v>0.26390000000000002</v>
          </cell>
          <cell r="E911" t="str">
            <v>MKT-1-9871991392</v>
          </cell>
          <cell r="F911" t="str">
            <v>0T3T_REJ17_PCS-4P9pi_FLAT_TV_26.39%</v>
          </cell>
          <cell r="G911">
            <v>26.39</v>
          </cell>
        </row>
        <row r="912">
          <cell r="A912" t="str">
            <v>Oi Total Fixo + Pós Conectado 500 + Banda Larga0.2151Template desconto FLAT Plano Principal Oi TV nível conta</v>
          </cell>
          <cell r="B912" t="str">
            <v>Plano Oi Completo 500</v>
          </cell>
          <cell r="C912" t="str">
            <v>Template desconto FLAT Plano Principal Oi TV nível conta</v>
          </cell>
          <cell r="D912">
            <v>0.21510000000000001</v>
          </cell>
          <cell r="E912" t="str">
            <v>MKT-1-9871991127</v>
          </cell>
          <cell r="F912" t="str">
            <v>0T3T_REJ17_PCS-4P8pi_FLAT_TV_21.51%</v>
          </cell>
          <cell r="G912">
            <v>21.51</v>
          </cell>
        </row>
        <row r="913">
          <cell r="A913" t="str">
            <v>Oi Total Fixo + Pós Conectado 1.000 + Banda Larga0.2151Template desconto FLAT Plano Principal Oi TV nível conta</v>
          </cell>
          <cell r="B913" t="str">
            <v>Plano Oi Completo 1.000</v>
          </cell>
          <cell r="C913" t="str">
            <v>Template desconto FLAT Plano Principal Oi TV nível conta</v>
          </cell>
          <cell r="D913">
            <v>0.21510000000000001</v>
          </cell>
          <cell r="E913" t="str">
            <v>MKT-1-9871978802</v>
          </cell>
          <cell r="F913" t="str">
            <v>0T3T_REJ17_PCS-4P10pi_FLAT_TV_21.51%</v>
          </cell>
          <cell r="G913">
            <v>21.51</v>
          </cell>
        </row>
        <row r="914">
          <cell r="A914" t="str">
            <v>Oi Total Fixo + Pós Conectado Mais + Banda Larga0.2151Template desconto FLAT Plano Principal Oi TV nível conta</v>
          </cell>
          <cell r="B914" t="str">
            <v>Plano Oi Completo Mais</v>
          </cell>
          <cell r="C914" t="str">
            <v>Template desconto FLAT Plano Principal Oi TV nível conta</v>
          </cell>
          <cell r="D914">
            <v>0.21510000000000001</v>
          </cell>
          <cell r="E914" t="str">
            <v>MKT-1-9871978527</v>
          </cell>
          <cell r="F914" t="str">
            <v>0T3T_REJ17_PCS-4P9pi_FLAT_TV_21.51%</v>
          </cell>
          <cell r="G914">
            <v>21.51</v>
          </cell>
        </row>
        <row r="915">
          <cell r="A915" t="str">
            <v>Oi Total Fixo + Pós Conectado 500 + Banda Larga0.2302Template desconto FLAT Plano Principal Oi TV nível conta</v>
          </cell>
          <cell r="B915" t="str">
            <v>Plano Oi Completo 500</v>
          </cell>
          <cell r="C915" t="str">
            <v>Template desconto FLAT Plano Principal Oi TV nível conta</v>
          </cell>
          <cell r="D915">
            <v>0.23019999999999999</v>
          </cell>
          <cell r="E915" t="str">
            <v>MKT-1-9871978264</v>
          </cell>
          <cell r="F915" t="str">
            <v>0T3T_REJ17_PCS-4P8pi_FLAT_TV_23.02%</v>
          </cell>
          <cell r="G915">
            <v>23.02</v>
          </cell>
        </row>
        <row r="916">
          <cell r="A916" t="str">
            <v>Oi Total Fixo + Pós Conectado Mais + Banda Larga0.2302Template desconto FLAT Plano Principal Oi TV nível conta</v>
          </cell>
          <cell r="B916" t="str">
            <v>Plano Oi Completo Mais</v>
          </cell>
          <cell r="C916" t="str">
            <v>Template desconto FLAT Plano Principal Oi TV nível conta</v>
          </cell>
          <cell r="D916">
            <v>0.23019999999999999</v>
          </cell>
          <cell r="E916" t="str">
            <v>MKT-1-9871965009</v>
          </cell>
          <cell r="F916" t="str">
            <v>0T3T_REJ17_PCS-4P9pi_FLAT_TV_23.02%.</v>
          </cell>
          <cell r="G916">
            <v>23.02</v>
          </cell>
        </row>
        <row r="917">
          <cell r="A917" t="str">
            <v>Oi Total Fixo + Pós 50 + Banda Larga0.4043Template desconto FLAT Plano Principal Oi TV nível conta</v>
          </cell>
          <cell r="B917" t="str">
            <v>Plano Oi Completo Xsmall</v>
          </cell>
          <cell r="C917" t="str">
            <v>Template desconto FLAT Plano Principal Oi TV nível conta</v>
          </cell>
          <cell r="D917">
            <v>0.40429999999999999</v>
          </cell>
          <cell r="E917" t="str">
            <v>MKT-1-9871964351</v>
          </cell>
          <cell r="F917" t="str">
            <v>0T3T_REJ17_PCS-4P2pi_FLAT_TV_40.43%</v>
          </cell>
          <cell r="G917">
            <v>40.43</v>
          </cell>
        </row>
        <row r="918">
          <cell r="A918" t="str">
            <v>Oi Total Fixo + Pós 100 + Banda Larga0.4043Template desconto FLAT Plano Principal Oi TV nível conta</v>
          </cell>
          <cell r="B918" t="str">
            <v>Plano Oi Completo Small</v>
          </cell>
          <cell r="C918" t="str">
            <v>Template desconto FLAT Plano Principal Oi TV nível conta</v>
          </cell>
          <cell r="D918">
            <v>0.40429999999999999</v>
          </cell>
          <cell r="E918" t="str">
            <v>MKT-1-9871954676</v>
          </cell>
          <cell r="F918" t="str">
            <v>0T3T_REJ17_PCS-4P3pi_FLAT_TV_40.43%</v>
          </cell>
          <cell r="G918">
            <v>40.43</v>
          </cell>
        </row>
        <row r="919">
          <cell r="A919" t="str">
            <v>Oi Total Fixo + Pós 250 + Banda Larga0.4043Template desconto FLAT Plano Principal Oi TV nível conta</v>
          </cell>
          <cell r="B919" t="str">
            <v>Plano Oi Completo Medium</v>
          </cell>
          <cell r="C919" t="str">
            <v>Template desconto FLAT Plano Principal Oi TV nível conta</v>
          </cell>
          <cell r="D919">
            <v>0.40429999999999999</v>
          </cell>
          <cell r="E919" t="str">
            <v>MKT-1-9871954401</v>
          </cell>
          <cell r="F919" t="str">
            <v>0T3T_REJ17_PCS-4P4pi_FLAT_TV_40.43%</v>
          </cell>
          <cell r="G919">
            <v>40.43</v>
          </cell>
        </row>
        <row r="920">
          <cell r="A920" t="str">
            <v>Oi Total Fixo + Pós 500 + Banda Larga0.4043Template desconto FLAT Plano Principal Oi TV nível conta</v>
          </cell>
          <cell r="B920" t="str">
            <v>Plano Oi Completo Large</v>
          </cell>
          <cell r="C920" t="str">
            <v>Template desconto FLAT Plano Principal Oi TV nível conta</v>
          </cell>
          <cell r="D920">
            <v>0.40429999999999999</v>
          </cell>
          <cell r="E920" t="str">
            <v>MKT-1-9871924956</v>
          </cell>
          <cell r="F920" t="str">
            <v>0T3T_REJ17_PCS-4P5pi_FLAT_TV_40.43%</v>
          </cell>
          <cell r="G920">
            <v>40.43</v>
          </cell>
        </row>
        <row r="921">
          <cell r="A921" t="str">
            <v>Oi Total Fixo + Pós 800 + Banda Larga0.4043Template desconto FLAT Plano Principal Oi TV nível conta</v>
          </cell>
          <cell r="B921" t="str">
            <v>Plano Oi Completo Xlarge</v>
          </cell>
          <cell r="C921" t="str">
            <v>Template desconto FLAT Plano Principal Oi TV nível conta</v>
          </cell>
          <cell r="D921">
            <v>0.40429999999999999</v>
          </cell>
          <cell r="E921" t="str">
            <v>MKT-1-9871924311</v>
          </cell>
          <cell r="F921" t="str">
            <v>0T3T_REJ17_PCS-4P6pi_FLAT_TV_40.43%</v>
          </cell>
          <cell r="G921">
            <v>40.43</v>
          </cell>
        </row>
        <row r="922">
          <cell r="A922" t="str">
            <v>Oi Total Fixo + Pós Conectado 500 + Banda Larga0.7232Template de desconto percentual FLAT Móvel - Conta Total - Varejo - Ganho Tributário Cross</v>
          </cell>
          <cell r="B922" t="str">
            <v>Plano Oi Completo 500</v>
          </cell>
          <cell r="C922" t="str">
            <v>Template de desconto percentual FLAT Móvel - Conta Total - Varejo - Ganho Tributário Cross</v>
          </cell>
          <cell r="D922">
            <v>0.72319999999999995</v>
          </cell>
          <cell r="E922" t="str">
            <v>MKT-1-9865191481</v>
          </cell>
          <cell r="F922" t="str">
            <v>0T3T_REJ17_PCS-4P8pi_FLAT_MÓVEL_GT_72.32%</v>
          </cell>
          <cell r="G922">
            <v>72.319999999999993</v>
          </cell>
        </row>
        <row r="923">
          <cell r="A923" t="str">
            <v>Oi Total Fixo + Pós Conectado 500 + Banda Larga0.7931Template de desconto percentual FLAT Móvel - Conta Total - Varejo - Ganho Tributário Cross</v>
          </cell>
          <cell r="B923" t="str">
            <v>Plano Oi Completo 500</v>
          </cell>
          <cell r="C923" t="str">
            <v>Template de desconto percentual FLAT Móvel - Conta Total - Varejo - Ganho Tributário Cross</v>
          </cell>
          <cell r="D923">
            <v>0.79310000000000003</v>
          </cell>
          <cell r="E923" t="str">
            <v>MKT-1-9865191682</v>
          </cell>
          <cell r="F923" t="str">
            <v>0T3T_REJ17_PCS-4P8pi_FLAT_MÓVEL_GT_79.31%</v>
          </cell>
          <cell r="G923">
            <v>79.31</v>
          </cell>
        </row>
        <row r="924">
          <cell r="A924" t="str">
            <v>Oi Total Fixo + Pós Conectado 500 + Banda Larga0.7469Template de desconto percentual FLAT Móvel - Conta Total - Varejo - Ganho Tributário Cross</v>
          </cell>
          <cell r="B924" t="str">
            <v>Plano Oi Completo 500</v>
          </cell>
          <cell r="C924" t="str">
            <v>Template de desconto percentual FLAT Móvel - Conta Total - Varejo - Ganho Tributário Cross</v>
          </cell>
          <cell r="D924">
            <v>0.74690000000000001</v>
          </cell>
          <cell r="E924" t="str">
            <v>MKT-1-9865191883</v>
          </cell>
          <cell r="F924" t="str">
            <v>0T3T_REJ17_PCS-4P8pi_FLAT_MÓVEL_GT_74.69%</v>
          </cell>
          <cell r="G924">
            <v>74.69</v>
          </cell>
        </row>
        <row r="925">
          <cell r="A925" t="str">
            <v>Oi Total Fixo + Pós Conectado 500 + Banda Larga0.7517Template de desconto percentual FLAT Móvel - Conta Total - Varejo - Ganho Tributário Cross</v>
          </cell>
          <cell r="B925" t="str">
            <v>Plano Oi Completo 500</v>
          </cell>
          <cell r="C925" t="str">
            <v>Template de desconto percentual FLAT Móvel - Conta Total - Varejo - Ganho Tributário Cross</v>
          </cell>
          <cell r="D925">
            <v>0.75170000000000003</v>
          </cell>
          <cell r="E925" t="str">
            <v>MKT-1-9865192091</v>
          </cell>
          <cell r="F925" t="str">
            <v>0T3T_REJ17_PCS-4P8pi_FLAT_MÓVEL_GT_75.17%</v>
          </cell>
          <cell r="G925">
            <v>75.17</v>
          </cell>
        </row>
        <row r="926">
          <cell r="A926" t="str">
            <v>Oi Total Fixo + Pós Conectado 500 + Banda Larga0.7054Template de desconto percentual FLAT Móvel - Conta Total - Varejo - Ganho Tributário Cross</v>
          </cell>
          <cell r="B926" t="str">
            <v>Plano Oi Completo 500</v>
          </cell>
          <cell r="C926" t="str">
            <v>Template de desconto percentual FLAT Móvel - Conta Total - Varejo - Ganho Tributário Cross</v>
          </cell>
          <cell r="D926">
            <v>0.70540000000000003</v>
          </cell>
          <cell r="E926" t="str">
            <v>MKT-1-9865409294</v>
          </cell>
          <cell r="F926" t="str">
            <v>0T3T_REJ17_PCS-4P8pi_FLAT_MÓVEL_GT_70.54%</v>
          </cell>
          <cell r="G926">
            <v>70.540000000000006</v>
          </cell>
        </row>
        <row r="927">
          <cell r="A927" t="str">
            <v>Oi Total Fixo + Pós Conectado 500 + Banda Larga0.7174Template de desconto percentual FLAT Móvel - Conta Total - Varejo - Ganho Tributário Cross</v>
          </cell>
          <cell r="B927" t="str">
            <v>Plano Oi Completo 500</v>
          </cell>
          <cell r="C927" t="str">
            <v>Template de desconto percentual FLAT Móvel - Conta Total - Varejo - Ganho Tributário Cross</v>
          </cell>
          <cell r="D927">
            <v>0.71739999999999993</v>
          </cell>
          <cell r="E927" t="str">
            <v>MKT-1-9865409495</v>
          </cell>
          <cell r="F927" t="str">
            <v>0T3T_REJ17_PCS-4P8pi_FLAT_MÓVEL_GT_71.74%</v>
          </cell>
          <cell r="G927">
            <v>71.739999999999995</v>
          </cell>
        </row>
        <row r="928">
          <cell r="A928" t="str">
            <v>Oi Total Fixo + Pós Conectado 500 + Banda Larga0.6524Template de desconto percentual FLAT Móvel - Conta Total - Varejo - Ganho Tributário Cross</v>
          </cell>
          <cell r="B928" t="str">
            <v>Plano Oi Completo 500</v>
          </cell>
          <cell r="C928" t="str">
            <v>Template de desconto percentual FLAT Móvel - Conta Total - Varejo - Ganho Tributário Cross</v>
          </cell>
          <cell r="D928">
            <v>0.65239999999999998</v>
          </cell>
          <cell r="E928" t="str">
            <v>MKT-1-9865409696</v>
          </cell>
          <cell r="F928" t="str">
            <v>0T3T_REJ17_PCS-4P8pi_FLAT_MÓVEL_GT_65.24%</v>
          </cell>
          <cell r="G928">
            <v>65.239999999999995</v>
          </cell>
        </row>
        <row r="929">
          <cell r="A929" t="str">
            <v>Oi Total Fixo + Pós Conectado 500 + Banda Larga0.6062Template de desconto percentual FLAT Móvel - Conta Total - Varejo - Ganho Tributário Cross</v>
          </cell>
          <cell r="B929" t="str">
            <v>Plano Oi Completo 500</v>
          </cell>
          <cell r="C929" t="str">
            <v>Template de desconto percentual FLAT Móvel - Conta Total - Varejo - Ganho Tributário Cross</v>
          </cell>
          <cell r="D929">
            <v>0.60619999999999996</v>
          </cell>
          <cell r="E929" t="str">
            <v>MKT-1-9865409897</v>
          </cell>
          <cell r="F929" t="str">
            <v>0T3T_REJ17_PCS-4P8pi_FLAT_MÓVEL_GT_60.62%</v>
          </cell>
          <cell r="G929">
            <v>60.62</v>
          </cell>
        </row>
        <row r="930">
          <cell r="A930" t="str">
            <v>Oi Total Fixo + Pós Conectado 500 + Banda Larga0.703Template de desconto percentual FLAT Móvel - Conta Total - Varejo - Ganho Tributário Cross</v>
          </cell>
          <cell r="B930" t="str">
            <v>Plano Oi Completo 500</v>
          </cell>
          <cell r="C930" t="str">
            <v>Template de desconto percentual FLAT Móvel - Conta Total - Varejo - Ganho Tributário Cross</v>
          </cell>
          <cell r="D930">
            <v>0.70299999999999996</v>
          </cell>
          <cell r="E930" t="str">
            <v>MKT-1-9865410098</v>
          </cell>
          <cell r="F930" t="str">
            <v>0T3T_REJ17_PCS-4P8pi_FLAT_MÓVEL_GT_70.30%</v>
          </cell>
          <cell r="G930">
            <v>70.3</v>
          </cell>
        </row>
        <row r="931">
          <cell r="A931" t="str">
            <v>Oi Total Fixo + Pós Conectado 500 + Banda Larga0.6568Template de desconto percentual FLAT Móvel - Conta Total - Varejo - Ganho Tributário Cross</v>
          </cell>
          <cell r="B931" t="str">
            <v>Plano Oi Completo 500</v>
          </cell>
          <cell r="C931" t="str">
            <v>Template de desconto percentual FLAT Móvel - Conta Total - Varejo - Ganho Tributário Cross</v>
          </cell>
          <cell r="D931">
            <v>0.65680000000000005</v>
          </cell>
          <cell r="E931" t="str">
            <v>MKT-1-9865441309</v>
          </cell>
          <cell r="F931" t="str">
            <v>0T3T_REJ17_PCS-4P8pi_FLAT_MÓVEL_GT_65.68%</v>
          </cell>
          <cell r="G931">
            <v>65.680000000000007</v>
          </cell>
        </row>
        <row r="932">
          <cell r="A932" t="str">
            <v>Oi Total Fixo + Pós Conectado 1.000 + Banda Larga0.7689Template de desconto percentual FLAT Móvel - Conta Total - Varejo - Ganho Tributário Cross</v>
          </cell>
          <cell r="B932" t="str">
            <v>Plano Oi Completo 1.000</v>
          </cell>
          <cell r="C932" t="str">
            <v>Template de desconto percentual FLAT Móvel - Conta Total - Varejo - Ganho Tributário Cross</v>
          </cell>
          <cell r="D932">
            <v>0.76890000000000003</v>
          </cell>
          <cell r="E932" t="str">
            <v>MKT-1-9865441510</v>
          </cell>
          <cell r="F932" t="str">
            <v>0T3T_REJ17_PCS-4P10pi_FLAT_MÓVEL_GT_76.89%</v>
          </cell>
          <cell r="G932">
            <v>76.89</v>
          </cell>
        </row>
        <row r="933">
          <cell r="A933" t="str">
            <v>Oi Total Fixo + Pós Conectado 1.000 + Banda Larga0.8228Template de desconto percentual FLAT Móvel - Conta Total - Varejo - Ganho Tributário Cross</v>
          </cell>
          <cell r="B933" t="str">
            <v>Plano Oi Completo 1.000</v>
          </cell>
          <cell r="C933" t="str">
            <v>Template de desconto percentual FLAT Móvel - Conta Total - Varejo - Ganho Tributário Cross</v>
          </cell>
          <cell r="D933">
            <v>0.82279999999999998</v>
          </cell>
          <cell r="E933" t="str">
            <v>MKT-1-9865441811</v>
          </cell>
          <cell r="F933" t="str">
            <v>0T3T_REJ17_PCS-4P10pi_FLAT_MÓVEL_GT_82.28%</v>
          </cell>
          <cell r="G933">
            <v>82.28</v>
          </cell>
        </row>
        <row r="934">
          <cell r="A934" t="str">
            <v>Oi Total Fixo + Pós Conectado 1.000 + Banda Larga0.7872Template de desconto percentual FLAT Móvel - Conta Total - Varejo - Ganho Tributário Cross</v>
          </cell>
          <cell r="B934" t="str">
            <v>Plano Oi Completo 1.000</v>
          </cell>
          <cell r="C934" t="str">
            <v>Template de desconto percentual FLAT Móvel - Conta Total - Varejo - Ganho Tributário Cross</v>
          </cell>
          <cell r="D934">
            <v>0.78720000000000001</v>
          </cell>
          <cell r="E934" t="str">
            <v>MKT-1-9865442012</v>
          </cell>
          <cell r="F934" t="str">
            <v>0T3T_REJ17_PCS-4P10pi_FLAT_MÓVEL_GT_78.72%</v>
          </cell>
          <cell r="G934">
            <v>78.72</v>
          </cell>
        </row>
        <row r="935">
          <cell r="A935" t="str">
            <v>Oi Total Fixo + Pós Conectado 1.000 + Banda Larga0.7908Template de desconto percentual FLAT Móvel - Conta Total - Varejo - Ganho Tributário Cross</v>
          </cell>
          <cell r="B935" t="str">
            <v>Plano Oi Completo 1.000</v>
          </cell>
          <cell r="C935" t="str">
            <v>Template de desconto percentual FLAT Móvel - Conta Total - Varejo - Ganho Tributário Cross</v>
          </cell>
          <cell r="D935">
            <v>0.79079999999999995</v>
          </cell>
          <cell r="E935" t="str">
            <v>MKT-1-9865499213</v>
          </cell>
          <cell r="F935" t="str">
            <v>0T3T_REJ17_PCS-4P10pi_FLAT_MÓVEL_GT_79.08%</v>
          </cell>
          <cell r="G935">
            <v>79.08</v>
          </cell>
        </row>
        <row r="936">
          <cell r="A936" t="str">
            <v>Oi Total Fixo + Pós Conectado 1.000 + Banda Larga0.7552Template de desconto percentual FLAT Móvel - Conta Total - Varejo - Ganho Tributário Cross</v>
          </cell>
          <cell r="B936" t="str">
            <v>Plano Oi Completo 1.000</v>
          </cell>
          <cell r="C936" t="str">
            <v>Template de desconto percentual FLAT Móvel - Conta Total - Varejo - Ganho Tributário Cross</v>
          </cell>
          <cell r="D936">
            <v>0.75519999999999998</v>
          </cell>
          <cell r="E936" t="str">
            <v>MKT-1-9865499414</v>
          </cell>
          <cell r="F936" t="str">
            <v>0T3T_REJ17_PCS-4P10pi_FLAT_MÓVEL_GT_75.52%</v>
          </cell>
          <cell r="G936">
            <v>75.52</v>
          </cell>
        </row>
        <row r="937">
          <cell r="A937" t="str">
            <v>Oi Total Fixo + Pós Conectado 1.000 + Banda Larga0.7644Template de desconto percentual FLAT Móvel - Conta Total - Varejo - Ganho Tributário Cross</v>
          </cell>
          <cell r="B937" t="str">
            <v>Plano Oi Completo 1.000</v>
          </cell>
          <cell r="C937" t="str">
            <v>Template de desconto percentual FLAT Móvel - Conta Total - Varejo - Ganho Tributário Cross</v>
          </cell>
          <cell r="D937">
            <v>0.76439999999999997</v>
          </cell>
          <cell r="E937" t="str">
            <v>MKT-1-9865499615</v>
          </cell>
          <cell r="F937" t="str">
            <v>0T3T_REJ17_PCS-4P10pi_FLAT_MÓVEL_GT_76.44%</v>
          </cell>
          <cell r="G937">
            <v>76.44</v>
          </cell>
        </row>
        <row r="938">
          <cell r="A938" t="str">
            <v>Oi Total Fixo + Pós Conectado 1.000 + Banda Larga0.7288Template de desconto percentual FLAT Móvel - Conta Total - Varejo - Ganho Tributário Cross</v>
          </cell>
          <cell r="B938" t="str">
            <v>Plano Oi Completo 1.000</v>
          </cell>
          <cell r="C938" t="str">
            <v>Template de desconto percentual FLAT Móvel - Conta Total - Varejo - Ganho Tributário Cross</v>
          </cell>
          <cell r="D938">
            <v>0.7288</v>
          </cell>
          <cell r="E938" t="str">
            <v>MKT-1-9865499816</v>
          </cell>
          <cell r="F938" t="str">
            <v>0T3T_REJ17_PCS-4P10pi_FLAT_MÓVEL_GT_72.88%</v>
          </cell>
          <cell r="G938">
            <v>72.88</v>
          </cell>
        </row>
        <row r="939">
          <cell r="A939" t="str">
            <v>Oi Total Fixo + Pós Conectado 1.000 + Banda Larga0.7143Template de desconto percentual FLAT Móvel - Conta Total - Varejo - Ganho Tributário Cross</v>
          </cell>
          <cell r="B939" t="str">
            <v>Plano Oi Completo 1.000</v>
          </cell>
          <cell r="C939" t="str">
            <v>Template de desconto percentual FLAT Móvel - Conta Total - Varejo - Ganho Tributário Cross</v>
          </cell>
          <cell r="D939">
            <v>0.71430000000000005</v>
          </cell>
          <cell r="E939" t="str">
            <v>MKT-1-9865500017</v>
          </cell>
          <cell r="F939" t="str">
            <v>0T3T_REJ17_PCS-4P10pi_FLAT_MÓVEL_GT_71.43%</v>
          </cell>
          <cell r="G939">
            <v>71.430000000000007</v>
          </cell>
        </row>
        <row r="940">
          <cell r="A940" t="str">
            <v>Oi Total Fixo + Pós Conectado 1.000 + Banda Larga0.7534Template de desconto percentual FLAT Móvel - Conta Total - Varejo - Ganho Tributário Cross</v>
          </cell>
          <cell r="B940" t="str">
            <v>Plano Oi Completo 1.000</v>
          </cell>
          <cell r="C940" t="str">
            <v>Template de desconto percentual FLAT Móvel - Conta Total - Varejo - Ganho Tributário Cross</v>
          </cell>
          <cell r="D940">
            <v>0.75340000000000007</v>
          </cell>
          <cell r="E940" t="str">
            <v>MKT-1-9865516218</v>
          </cell>
          <cell r="F940" t="str">
            <v>0T3T_REJ17_PCS-4P10pi_FLAT_MÓVEL_GT_75.34%</v>
          </cell>
          <cell r="G940">
            <v>75.34</v>
          </cell>
        </row>
        <row r="941">
          <cell r="A941" t="str">
            <v>Oi Total Fixo + Pós Conectado Mais + Banda Larga0.7541Template de desconto percentual FLAT Móvel - Conta Total - Varejo - Ganho Tributário Cross</v>
          </cell>
          <cell r="B941" t="str">
            <v>Plano Oi Completo Mais</v>
          </cell>
          <cell r="C941" t="str">
            <v>Template de desconto percentual FLAT Móvel - Conta Total - Varejo - Ganho Tributário Cross</v>
          </cell>
          <cell r="D941">
            <v>0.75409999999999999</v>
          </cell>
          <cell r="E941" t="str">
            <v>MKT-1-9865516419</v>
          </cell>
          <cell r="F941" t="str">
            <v>0T3T_REJ17_PCS-4P9pi_FLAT_MÓVEL_GT_75.41%</v>
          </cell>
          <cell r="G941">
            <v>75.41</v>
          </cell>
        </row>
        <row r="942">
          <cell r="A942" t="str">
            <v>Oi Total Fixo + Pós Conectado Mais + Banda Larga0.7689Template de desconto percentual FLAT Móvel - Conta Total - Varejo - Ganho Tributário Cross</v>
          </cell>
          <cell r="B942" t="str">
            <v>Plano Oi Completo Mais</v>
          </cell>
          <cell r="C942" t="str">
            <v>Template de desconto percentual FLAT Móvel - Conta Total - Varejo - Ganho Tributário Cross</v>
          </cell>
          <cell r="D942">
            <v>0.76890000000000003</v>
          </cell>
          <cell r="E942" t="str">
            <v>MKT-1-9865516620</v>
          </cell>
          <cell r="F942" t="str">
            <v>0T3T_REJ17_PCS-4P9pi_FLAT_MÓVEL_GT_76.89%</v>
          </cell>
          <cell r="G942">
            <v>76.89</v>
          </cell>
        </row>
        <row r="943">
          <cell r="A943" t="str">
            <v>Oi Total Fixo + Pós Conectado Mais + Banda Larga0.743Template de desconto percentual FLAT Móvel - Conta Total - Varejo - Ganho Tributário Cross</v>
          </cell>
          <cell r="B943" t="str">
            <v>Plano Oi Completo Mais</v>
          </cell>
          <cell r="C943" t="str">
            <v>Template de desconto percentual FLAT Móvel - Conta Total - Varejo - Ganho Tributário Cross</v>
          </cell>
          <cell r="D943">
            <v>0.74299999999999999</v>
          </cell>
          <cell r="E943" t="str">
            <v>MKT-1-9865516831</v>
          </cell>
          <cell r="F943" t="str">
            <v>0T3T_REJ17_PCS-4P9pi_FLAT_MÓVEL_GT_74.30%</v>
          </cell>
          <cell r="G943">
            <v>74.3</v>
          </cell>
        </row>
        <row r="944">
          <cell r="A944" t="str">
            <v>Oi Total Fixo + Pós Conectado Mais + Banda Larga0.7215Template de desconto percentual FLAT Móvel - Conta Total - Varejo - Ganho Tributário Cross</v>
          </cell>
          <cell r="B944" t="str">
            <v>Plano Oi Completo Mais</v>
          </cell>
          <cell r="C944" t="str">
            <v>Template de desconto percentual FLAT Móvel - Conta Total - Varejo - Ganho Tributário Cross</v>
          </cell>
          <cell r="D944">
            <v>0.72150000000000003</v>
          </cell>
          <cell r="E944" t="str">
            <v>MKT-1-9865517032</v>
          </cell>
          <cell r="F944" t="str">
            <v>0T3T_REJ17_PCS-4P9pi_FLAT_MÓVEL_GT_72.15%</v>
          </cell>
          <cell r="G944">
            <v>72.150000000000006</v>
          </cell>
        </row>
        <row r="945">
          <cell r="A945" t="str">
            <v>Oi Total Fixo + Pós Conectado Mais + Banda Larga0.6807Template de desconto percentual FLAT Móvel - Conta Total - Varejo - Ganho Tributário Cross</v>
          </cell>
          <cell r="B945" t="str">
            <v>Plano Oi Completo Mais</v>
          </cell>
          <cell r="C945" t="str">
            <v>Template de desconto percentual FLAT Móvel - Conta Total - Varejo - Ganho Tributário Cross</v>
          </cell>
          <cell r="D945">
            <v>0.68069999999999997</v>
          </cell>
          <cell r="E945" t="str">
            <v>MKT-1-9865550233</v>
          </cell>
          <cell r="F945" t="str">
            <v>0T3T_REJ17_PCS-4P9pi_FLAT_MÓVEL_GT_68.07%</v>
          </cell>
          <cell r="G945">
            <v>68.069999999999993</v>
          </cell>
        </row>
        <row r="946">
          <cell r="A946" t="str">
            <v>Oi Total Fixo + Pós Conectado Mais + Banda Larga0.7125Template de desconto percentual FLAT Móvel - Conta Total - Varejo - Ganho Tributário Cross</v>
          </cell>
          <cell r="B946" t="str">
            <v>Plano Oi Completo Mais</v>
          </cell>
          <cell r="C946" t="str">
            <v>Template de desconto percentual FLAT Móvel - Conta Total - Varejo - Ganho Tributário Cross</v>
          </cell>
          <cell r="D946">
            <v>0.71250000000000002</v>
          </cell>
          <cell r="E946" t="str">
            <v>MKT-1-9865550434</v>
          </cell>
          <cell r="F946" t="str">
            <v>0T3T_REJ17_PCS-4P9pi_FLAT_MÓVEL_GT_71.25%</v>
          </cell>
          <cell r="G946">
            <v>71.25</v>
          </cell>
        </row>
        <row r="947">
          <cell r="A947" t="str">
            <v>Oi Total Fixo + Pós Conectado 500 + Banda Larga0.6712Template de desconto percentual FLAT Móvel - Conta Total - Varejo - Ganho Tributário Cross</v>
          </cell>
          <cell r="B947" t="str">
            <v>Plano Oi Completo 500</v>
          </cell>
          <cell r="C947" t="str">
            <v>Template de desconto percentual FLAT Móvel - Conta Total - Varejo - Ganho Tributário Cross</v>
          </cell>
          <cell r="D947">
            <v>0.67120000000000002</v>
          </cell>
          <cell r="E947" t="str">
            <v>MKT-1-9865550635</v>
          </cell>
          <cell r="F947" t="str">
            <v>0T3T_REJ17_PCS-4P8pi_FLAT_MÓVEL_GT_67.12%</v>
          </cell>
          <cell r="G947">
            <v>67.12</v>
          </cell>
        </row>
        <row r="948">
          <cell r="A948" t="str">
            <v>Oi Total Fixo + Pós Conectado 1.000 + Banda Larga0.6787Template de desconto percentual FLAT Móvel - Conta Total - Varejo - Ganho Tributário Cross</v>
          </cell>
          <cell r="B948" t="str">
            <v>Plano Oi Completo 1.000</v>
          </cell>
          <cell r="C948" t="str">
            <v>Template de desconto percentual FLAT Móvel - Conta Total - Varejo - Ganho Tributário Cross</v>
          </cell>
          <cell r="D948">
            <v>0.67870000000000008</v>
          </cell>
          <cell r="E948" t="str">
            <v>MKT-1-9865550836</v>
          </cell>
          <cell r="F948" t="str">
            <v>0T3T_REJ17_PCS-4P10pi_FLAT_MÓVEL_GT_67.87%</v>
          </cell>
          <cell r="G948">
            <v>67.87</v>
          </cell>
        </row>
        <row r="949">
          <cell r="A949" t="str">
            <v>Oi Total Fixo + Pós Conectado 1.000 + Banda Larga0.7178Template de desconto percentual FLAT Móvel - Conta Total - Varejo - Ganho Tributário Cross</v>
          </cell>
          <cell r="B949" t="str">
            <v>Plano Oi Completo 1.000</v>
          </cell>
          <cell r="C949" t="str">
            <v>Template de desconto percentual FLAT Móvel - Conta Total - Varejo - Ganho Tributário Cross</v>
          </cell>
          <cell r="D949">
            <v>0.71779999999999999</v>
          </cell>
          <cell r="E949" t="str">
            <v>MKT-1-9865551037</v>
          </cell>
          <cell r="F949" t="str">
            <v>0T3T_REJ17_PCS-4P10pi_FLAT_MÓVEL_GT_71.78%</v>
          </cell>
          <cell r="G949">
            <v>71.78</v>
          </cell>
        </row>
        <row r="950">
          <cell r="A950" t="str">
            <v>Oi Total Fixo + Pós 50 + Banda Larga0.3159Template de desconto percentual FLAT Móvel - Conta Total - Varejo - Ganho Tributário Cross</v>
          </cell>
          <cell r="B950" t="str">
            <v>Plano Oi Completo Xsmall</v>
          </cell>
          <cell r="C950" t="str">
            <v>Template de desconto percentual FLAT Móvel - Conta Total - Varejo - Ganho Tributário Cross</v>
          </cell>
          <cell r="D950">
            <v>0.31590000000000001</v>
          </cell>
          <cell r="E950" t="str">
            <v>MKT-1-9865657238</v>
          </cell>
          <cell r="F950" t="str">
            <v>0T3T_REJ17_PCS-4P2pi_FLAT_MÓVEL_GT_31.59%</v>
          </cell>
          <cell r="G950">
            <v>31.59</v>
          </cell>
        </row>
        <row r="951">
          <cell r="A951" t="str">
            <v>Oi Total Fixo + Pós 50 + Banda Larga0.4887Template de desconto percentual FLAT Móvel - Conta Total - Varejo - Ganho Tributário Cross</v>
          </cell>
          <cell r="B951" t="str">
            <v>Plano Oi Completo Xsmall</v>
          </cell>
          <cell r="C951" t="str">
            <v>Template de desconto percentual FLAT Móvel - Conta Total - Varejo - Ganho Tributário Cross</v>
          </cell>
          <cell r="D951">
            <v>0.48869999999999997</v>
          </cell>
          <cell r="E951" t="str">
            <v>MKT-1-9865657439</v>
          </cell>
          <cell r="F951" t="str">
            <v>0T3T_REJ17_PCS-4P2pi_FLAT_MÓVEL_GT_48.87%</v>
          </cell>
          <cell r="G951">
            <v>48.87</v>
          </cell>
        </row>
        <row r="952">
          <cell r="A952" t="str">
            <v>Oi Total Fixo + Pós 50 + Banda Larga0.3745Template de desconto percentual FLAT Móvel - Conta Total - Varejo - Ganho Tributário Cross</v>
          </cell>
          <cell r="B952" t="str">
            <v>Plano Oi Completo Xsmall</v>
          </cell>
          <cell r="C952" t="str">
            <v>Template de desconto percentual FLAT Móvel - Conta Total - Varejo - Ganho Tributário Cross</v>
          </cell>
          <cell r="D952">
            <v>0.37450000000000006</v>
          </cell>
          <cell r="E952" t="str">
            <v>MKT-1-9865657650</v>
          </cell>
          <cell r="F952" t="str">
            <v>0T3T_REJ17_PCS-4P2pi_FLAT_MÓVEL_GT_37.45%</v>
          </cell>
          <cell r="G952">
            <v>37.450000000000003</v>
          </cell>
        </row>
        <row r="953">
          <cell r="A953" t="str">
            <v>Oi Total Fixo + Pós 50 + Banda Larga0.3863Template de desconto percentual FLAT Móvel - Conta Total - Varejo - Ganho Tributário Cross</v>
          </cell>
          <cell r="B953" t="str">
            <v>Plano Oi Completo Xsmall</v>
          </cell>
          <cell r="C953" t="str">
            <v>Template de desconto percentual FLAT Móvel - Conta Total - Varejo - Ganho Tributário Cross</v>
          </cell>
          <cell r="D953">
            <v>0.38630000000000003</v>
          </cell>
          <cell r="E953" t="str">
            <v>MKT-1-9865657851</v>
          </cell>
          <cell r="F953" t="str">
            <v>0T3T_REJ17_PCS-4P2pi_FLAT_MÓVEL_GT_38.63%</v>
          </cell>
          <cell r="G953">
            <v>38.630000000000003</v>
          </cell>
        </row>
        <row r="954">
          <cell r="A954" t="str">
            <v>Oi Total Fixo + Pós 50 + Banda Larga0.2721Template de desconto percentual FLAT Móvel - Conta Total - Varejo - Ganho Tributário Cross</v>
          </cell>
          <cell r="B954" t="str">
            <v>Plano Oi Completo Xsmall</v>
          </cell>
          <cell r="C954" t="str">
            <v>Template de desconto percentual FLAT Móvel - Conta Total - Varejo - Ganho Tributário Cross</v>
          </cell>
          <cell r="D954">
            <v>0.27210000000000001</v>
          </cell>
          <cell r="E954" t="str">
            <v>MKT-1-9866578341</v>
          </cell>
          <cell r="F954" t="str">
            <v>0T3T_REJ17_PCS-4P2pi_FLAT_MÓVEL_GT_27.21%</v>
          </cell>
          <cell r="G954">
            <v>27.21</v>
          </cell>
        </row>
        <row r="955">
          <cell r="A955" t="str">
            <v>Oi Total Fixo + Pós 50 + Banda Larga0.3016Template de desconto percentual FLAT Móvel - Conta Total - Varejo - Ganho Tributário Cross</v>
          </cell>
          <cell r="B955" t="str">
            <v>Plano Oi Completo Xsmall</v>
          </cell>
          <cell r="C955" t="str">
            <v>Template de desconto percentual FLAT Móvel - Conta Total - Varejo - Ganho Tributário Cross</v>
          </cell>
          <cell r="D955">
            <v>0.30159999999999998</v>
          </cell>
          <cell r="E955" t="str">
            <v>MKT-1-9866801502</v>
          </cell>
          <cell r="F955" t="str">
            <v>0T3T_REJ17_PCS-4P2pi_FLAT_MÓVEL_GT_30.16%</v>
          </cell>
          <cell r="G955">
            <v>30.16</v>
          </cell>
        </row>
        <row r="956">
          <cell r="A956" t="str">
            <v>Oi Total Fixo + Pós 50 + Banda Larga0.1874Template de desconto percentual FLAT Móvel - Conta Total - Varejo - Ganho Tributário Cross</v>
          </cell>
          <cell r="B956" t="str">
            <v>Plano Oi Completo Xsmall</v>
          </cell>
          <cell r="C956" t="str">
            <v>Template de desconto percentual FLAT Móvel - Conta Total - Varejo - Ganho Tributário Cross</v>
          </cell>
          <cell r="D956">
            <v>0.18739999999999998</v>
          </cell>
          <cell r="E956" t="str">
            <v>MKT-1-9866840193</v>
          </cell>
          <cell r="F956" t="str">
            <v>0T3T_REJ17_PCS-4P2pi_FLAT_MÓVEL_GT_18.74%</v>
          </cell>
          <cell r="G956">
            <v>18.739999999999998</v>
          </cell>
        </row>
        <row r="957">
          <cell r="A957" t="str">
            <v>Oi Total Fixo + Pós 50 + Banda Larga0.0268Template de desconto percentual FLAT Móvel - Conta Total - Varejo - Ganho Tributário Cross</v>
          </cell>
          <cell r="B957" t="str">
            <v>Plano Oi Completo Xsmall</v>
          </cell>
          <cell r="C957" t="str">
            <v>Template de desconto percentual FLAT Móvel - Conta Total - Varejo - Ganho Tributário Cross</v>
          </cell>
          <cell r="D957">
            <v>2.6800000000000001E-2</v>
          </cell>
          <cell r="E957" t="str">
            <v>MKT-1-9866840494</v>
          </cell>
          <cell r="F957" t="str">
            <v>0T3T_REJ17_PCS-4P2pi_FLAT_MÓVEL_GT_02.68%</v>
          </cell>
          <cell r="G957">
            <v>2.68</v>
          </cell>
        </row>
        <row r="958">
          <cell r="A958" t="str">
            <v>Oi Total Fixo + Pós 50 + Banda Larga0.141Template de desconto percentual FLAT Móvel - Conta Total - Varejo - Ganho Tributário Cross</v>
          </cell>
          <cell r="B958" t="str">
            <v>Plano Oi Completo Xsmall</v>
          </cell>
          <cell r="C958" t="str">
            <v>Template de desconto percentual FLAT Móvel - Conta Total - Varejo - Ganho Tributário Cross</v>
          </cell>
          <cell r="D958">
            <v>0.14099999999999999</v>
          </cell>
          <cell r="E958" t="str">
            <v>MKT-1-9867003465</v>
          </cell>
          <cell r="F958" t="str">
            <v>0T3T_REJ17_PCS-4P2pi_FLAT_MÓVEL_GT_14.10%</v>
          </cell>
          <cell r="G958">
            <v>14.1</v>
          </cell>
        </row>
        <row r="959">
          <cell r="A959" t="str">
            <v>Oi Total Fixo + Pós 50 + Banda Larga0.1519Template de desconto percentual FLAT Móvel - Conta Total - Varejo - Ganho Tributário Cross</v>
          </cell>
          <cell r="B959" t="str">
            <v>Plano Oi Completo Xsmall</v>
          </cell>
          <cell r="C959" t="str">
            <v>Template de desconto percentual FLAT Móvel - Conta Total - Varejo - Ganho Tributário Cross</v>
          </cell>
          <cell r="D959">
            <v>0.15190000000000001</v>
          </cell>
          <cell r="E959" t="str">
            <v>MKT-1-9867456346</v>
          </cell>
          <cell r="F959" t="str">
            <v>0T3T_REJ17_PCS-4P2pi_FLAT_MÓVEL_GT_15.19%</v>
          </cell>
          <cell r="G959">
            <v>15.19</v>
          </cell>
        </row>
        <row r="960">
          <cell r="A960" t="str">
            <v>Oi Total Fixo + Pós 50 + Banda Larga0.2662Template de desconto percentual FLAT Móvel - Conta Total - Varejo - Ganho Tributário Cross</v>
          </cell>
          <cell r="B960" t="str">
            <v>Plano Oi Completo Xsmall</v>
          </cell>
          <cell r="C960" t="str">
            <v>Template de desconto percentual FLAT Móvel - Conta Total - Varejo - Ganho Tributário Cross</v>
          </cell>
          <cell r="D960">
            <v>0.26619999999999999</v>
          </cell>
          <cell r="E960" t="str">
            <v>MKT-1-9867619437</v>
          </cell>
          <cell r="F960" t="str">
            <v>0T3T_REJ17_PCS-4P2pi_FLAT_MÓVEL_GT_26.62%</v>
          </cell>
          <cell r="G960">
            <v>26.62</v>
          </cell>
        </row>
        <row r="961">
          <cell r="A961" t="str">
            <v>Oi Total Fixo + Pós 100 + Banda Larga0.4933Template de desconto percentual FLAT Móvel - Conta Total - Varejo - Ganho Tributário Cross</v>
          </cell>
          <cell r="B961" t="str">
            <v>Plano Oi Completo Small</v>
          </cell>
          <cell r="C961" t="str">
            <v>Template de desconto percentual FLAT Móvel - Conta Total - Varejo - Ganho Tributário Cross</v>
          </cell>
          <cell r="D961">
            <v>0.49329999999999996</v>
          </cell>
          <cell r="E961" t="str">
            <v>MKT-1-9867770938</v>
          </cell>
          <cell r="F961" t="str">
            <v>0T3T_REJ17_PCS-4P3pi_FLAT_MÓVEL_GT_49.33%</v>
          </cell>
          <cell r="G961">
            <v>49.33</v>
          </cell>
        </row>
        <row r="962">
          <cell r="A962" t="str">
            <v>Oi Total Fixo + Pós 100 + Banda Larga0.6114Template de desconto percentual FLAT Móvel - Conta Total - Varejo - Ganho Tributário Cross</v>
          </cell>
          <cell r="B962" t="str">
            <v>Plano Oi Completo Small</v>
          </cell>
          <cell r="C962" t="str">
            <v>Template de desconto percentual FLAT Móvel - Conta Total - Varejo - Ganho Tributário Cross</v>
          </cell>
          <cell r="D962">
            <v>0.61140000000000005</v>
          </cell>
          <cell r="E962" t="str">
            <v>MKT-1-9867910939</v>
          </cell>
          <cell r="F962" t="str">
            <v>0T3T_REJ17_PCS-4P3pi_FLAT_MÓVEL_GT_61.14%</v>
          </cell>
          <cell r="G962">
            <v>61.14</v>
          </cell>
        </row>
        <row r="963">
          <cell r="A963" t="str">
            <v>Oi Total Fixo + Pós 100 + Banda Larga0.5334Template de desconto percentual FLAT Móvel - Conta Total - Varejo - Ganho Tributário Cross</v>
          </cell>
          <cell r="B963" t="str">
            <v>Plano Oi Completo Small</v>
          </cell>
          <cell r="C963" t="str">
            <v>Template de desconto percentual FLAT Móvel - Conta Total - Varejo - Ganho Tributário Cross</v>
          </cell>
          <cell r="D963">
            <v>0.53339999999999999</v>
          </cell>
          <cell r="E963" t="str">
            <v>MKT-1-9868006220</v>
          </cell>
          <cell r="F963" t="str">
            <v>0T3T_REJ17_PCS-4P3pi_FLAT_MÓVEL_GT_53.34%</v>
          </cell>
          <cell r="G963">
            <v>53.34</v>
          </cell>
        </row>
        <row r="964">
          <cell r="A964" t="str">
            <v>Oi Total Fixo + Pós 100 + Banda Larga0.5414Template de desconto percentual FLAT Móvel - Conta Total - Varejo - Ganho Tributário Cross</v>
          </cell>
          <cell r="B964" t="str">
            <v>Plano Oi Completo Small</v>
          </cell>
          <cell r="C964" t="str">
            <v>Template de desconto percentual FLAT Móvel - Conta Total - Varejo - Ganho Tributário Cross</v>
          </cell>
          <cell r="D964">
            <v>0.54139999999999999</v>
          </cell>
          <cell r="E964" t="str">
            <v>MKT-1-9870358141</v>
          </cell>
          <cell r="F964" t="str">
            <v>0T3T_REJ17_PCS-4P3pi_FLAT_MÓVEL_GT_54.14%</v>
          </cell>
          <cell r="G964">
            <v>54.14</v>
          </cell>
        </row>
        <row r="965">
          <cell r="A965" t="str">
            <v>Oi Total Fixo + Pós 100 + Banda Larga0.4633Template de desconto percentual FLAT Móvel - Conta Total - Varejo - Ganho Tributário Cross</v>
          </cell>
          <cell r="B965" t="str">
            <v>Plano Oi Completo Small</v>
          </cell>
          <cell r="C965" t="str">
            <v>Template de desconto percentual FLAT Móvel - Conta Total - Varejo - Ganho Tributário Cross</v>
          </cell>
          <cell r="D965">
            <v>0.46329999999999999</v>
          </cell>
          <cell r="E965" t="str">
            <v>MKT-1-9870358342</v>
          </cell>
          <cell r="F965" t="str">
            <v>0T3T_REJ17_PCS-4P3pi_FLAT_MÓVEL_GT_46.33%</v>
          </cell>
          <cell r="G965">
            <v>46.33</v>
          </cell>
        </row>
        <row r="966">
          <cell r="A966" t="str">
            <v>Oi Total Fixo + Pós 100 + Banda Larga0.4835Template de desconto percentual FLAT Móvel - Conta Total - Varejo - Ganho Tributário Cross</v>
          </cell>
          <cell r="B966" t="str">
            <v>Plano Oi Completo Small</v>
          </cell>
          <cell r="C966" t="str">
            <v>Template de desconto percentual FLAT Móvel - Conta Total - Varejo - Ganho Tributário Cross</v>
          </cell>
          <cell r="D966">
            <v>0.48350000000000004</v>
          </cell>
          <cell r="E966" t="str">
            <v>MKT-1-9870358543</v>
          </cell>
          <cell r="F966" t="str">
            <v>0T3T_REJ17_PCS-4P3pi_FLAT_MÓVEL_GT_48.35%</v>
          </cell>
          <cell r="G966">
            <v>48.35</v>
          </cell>
        </row>
        <row r="967">
          <cell r="A967" t="str">
            <v>Oi Total Fixo + Pós 100 + Banda Larga0.4054Template de desconto percentual FLAT Móvel - Conta Total - Varejo - Ganho Tributário Cross</v>
          </cell>
          <cell r="B967" t="str">
            <v>Plano Oi Completo Small</v>
          </cell>
          <cell r="C967" t="str">
            <v>Template de desconto percentual FLAT Móvel - Conta Total - Varejo - Ganho Tributário Cross</v>
          </cell>
          <cell r="D967">
            <v>0.40539999999999998</v>
          </cell>
          <cell r="E967" t="str">
            <v>MKT-1-9870358774</v>
          </cell>
          <cell r="F967" t="str">
            <v>0T3T_REJ17_PCS-4P3pi_FLAT_MÓVEL_GT_40.54%</v>
          </cell>
          <cell r="G967">
            <v>40.54</v>
          </cell>
        </row>
        <row r="968">
          <cell r="A968" t="str">
            <v>Oi Total Fixo + Pós 100 + Banda Larga0.2956Template de desconto percentual FLAT Móvel - Conta Total - Varejo - Ganho Tributário Cross</v>
          </cell>
          <cell r="B968" t="str">
            <v>Plano Oi Completo Small</v>
          </cell>
          <cell r="C968" t="str">
            <v>Template de desconto percentual FLAT Móvel - Conta Total - Varejo - Ganho Tributário Cross</v>
          </cell>
          <cell r="D968">
            <v>0.29559999999999997</v>
          </cell>
          <cell r="E968" t="str">
            <v>MKT-1-9870359015</v>
          </cell>
          <cell r="F968" t="str">
            <v>0T3T_REJ17_PCS-4P3pi_FLAT_MÓVEL_GT_29.56%</v>
          </cell>
          <cell r="G968">
            <v>29.56</v>
          </cell>
        </row>
        <row r="969">
          <cell r="A969" t="str">
            <v>Oi Total Fixo + Pós 100 + Banda Larga0.3737Template de desconto percentual FLAT Móvel - Conta Total - Varejo - Ganho Tributário Cross</v>
          </cell>
          <cell r="B969" t="str">
            <v>Plano Oi Completo Small</v>
          </cell>
          <cell r="C969" t="str">
            <v>Template de desconto percentual FLAT Móvel - Conta Total - Varejo - Ganho Tributário Cross</v>
          </cell>
          <cell r="D969">
            <v>0.37369999999999998</v>
          </cell>
          <cell r="E969" t="str">
            <v>MKT-1-9870693266</v>
          </cell>
          <cell r="F969" t="str">
            <v>0T3T_REJ17_PCS-4P3pi_FLAT_MÓVEL_GT_37.37%</v>
          </cell>
          <cell r="G969">
            <v>37.369999999999997</v>
          </cell>
        </row>
        <row r="970">
          <cell r="A970" t="str">
            <v>Oi Total Fixo + Pós 100 + Banda Larga0.3812Template de desconto percentual FLAT Móvel - Conta Total - Varejo - Ganho Tributário Cross</v>
          </cell>
          <cell r="B970" t="str">
            <v>Plano Oi Completo Small</v>
          </cell>
          <cell r="C970" t="str">
            <v>Template de desconto percentual FLAT Móvel - Conta Total - Varejo - Ganho Tributário Cross</v>
          </cell>
          <cell r="D970">
            <v>0.38119999999999998</v>
          </cell>
          <cell r="E970" t="str">
            <v>MKT-1-9870693497</v>
          </cell>
          <cell r="F970" t="str">
            <v>0T3T_REJ17_PCS-4P3pi_FLAT_MÓVEL_GT_38.12%</v>
          </cell>
          <cell r="G970">
            <v>38.119999999999997</v>
          </cell>
        </row>
        <row r="971">
          <cell r="A971" t="str">
            <v>Oi Total Fixo + Pós 100 + Banda Larga0.4593Template de desconto percentual FLAT Móvel - Conta Total - Varejo - Ganho Tributário Cross</v>
          </cell>
          <cell r="B971" t="str">
            <v>Plano Oi Completo Small</v>
          </cell>
          <cell r="C971" t="str">
            <v>Template de desconto percentual FLAT Móvel - Conta Total - Varejo - Ganho Tributário Cross</v>
          </cell>
          <cell r="D971">
            <v>0.45929999999999999</v>
          </cell>
          <cell r="E971" t="str">
            <v>MKT-1-9871048348</v>
          </cell>
          <cell r="F971" t="str">
            <v>0T3T_REJ17_PCS-4P3pi_FLAT_MÓVEL_GT_45.93%</v>
          </cell>
          <cell r="G971">
            <v>45.93</v>
          </cell>
        </row>
        <row r="972">
          <cell r="A972" t="str">
            <v>Oi Total Fixo + Pós 250 + Banda Larga0.6257Template de desconto percentual FLAT Móvel - Conta Total - Varejo - Ganho Tributário Cross</v>
          </cell>
          <cell r="B972" t="str">
            <v>Plano Oi Completo Medium</v>
          </cell>
          <cell r="C972" t="str">
            <v>Template de desconto percentual FLAT Móvel - Conta Total - Varejo - Ganho Tributário Cross</v>
          </cell>
          <cell r="D972">
            <v>0.62570000000000003</v>
          </cell>
          <cell r="E972" t="str">
            <v>MKT-1-9871048549</v>
          </cell>
          <cell r="F972" t="str">
            <v>0T3T_REJ17_PCS-4P4pi_FLAT_MÓVEL_GT_62.57%</v>
          </cell>
          <cell r="G972">
            <v>62.57</v>
          </cell>
        </row>
        <row r="973">
          <cell r="A973" t="str">
            <v>Oi Total Fixo + Pós 250 + Banda Larga0.6966Template de desconto percentual FLAT Móvel - Conta Total - Varejo - Ganho Tributário Cross</v>
          </cell>
          <cell r="B973" t="str">
            <v>Plano Oi Completo Medium</v>
          </cell>
          <cell r="C973" t="str">
            <v>Template de desconto percentual FLAT Móvel - Conta Total - Varejo - Ganho Tributário Cross</v>
          </cell>
          <cell r="D973">
            <v>0.6966</v>
          </cell>
          <cell r="E973" t="str">
            <v>MKT-1-9871048750</v>
          </cell>
          <cell r="F973" t="str">
            <v>0T3T_REJ17_PCS-4P4pi_FLAT_MÓVEL_GT_69.66%</v>
          </cell>
          <cell r="G973">
            <v>69.66</v>
          </cell>
        </row>
        <row r="974">
          <cell r="A974" t="str">
            <v>Oi Total Fixo + Pós 250 + Banda Larga0.6498Template de desconto percentual FLAT Móvel - Conta Total - Varejo - Ganho Tributário Cross</v>
          </cell>
          <cell r="B974" t="str">
            <v>Plano Oi Completo Medium</v>
          </cell>
          <cell r="C974" t="str">
            <v>Template de desconto percentual FLAT Móvel - Conta Total - Varejo - Ganho Tributário Cross</v>
          </cell>
          <cell r="D974">
            <v>0.64980000000000004</v>
          </cell>
          <cell r="E974" t="str">
            <v>MKT-1-9871048951</v>
          </cell>
          <cell r="F974" t="str">
            <v>0T3T_REJ17_PCS-4P4pi_FLAT_MÓVEL_GT_64.98%</v>
          </cell>
          <cell r="G974">
            <v>64.98</v>
          </cell>
        </row>
        <row r="975">
          <cell r="A975" t="str">
            <v>Oi Total Fixo + Pós 250 + Banda Larga0.6546Template de desconto percentual FLAT Móvel - Conta Total - Varejo - Ganho Tributário Cross</v>
          </cell>
          <cell r="B975" t="str">
            <v>Plano Oi Completo Medium</v>
          </cell>
          <cell r="C975" t="str">
            <v>Template de desconto percentual FLAT Móvel - Conta Total - Varejo - Ganho Tributário Cross</v>
          </cell>
          <cell r="D975">
            <v>0.65459999999999996</v>
          </cell>
          <cell r="E975" t="str">
            <v>MKT-1-9871643152</v>
          </cell>
          <cell r="F975" t="str">
            <v>0T3T_REJ17_PCS-4P4pi_FLAT_MÓVEL_GT_65.46%</v>
          </cell>
          <cell r="G975">
            <v>65.459999999999994</v>
          </cell>
        </row>
        <row r="976">
          <cell r="A976" t="str">
            <v>Oi Total Fixo + Pós 250 + Banda Larga0.6077Template de desconto percentual FLAT Móvel - Conta Total - Varejo - Ganho Tributário Cross</v>
          </cell>
          <cell r="B976" t="str">
            <v>Plano Oi Completo Medium</v>
          </cell>
          <cell r="C976" t="str">
            <v>Template de desconto percentual FLAT Móvel - Conta Total - Varejo - Ganho Tributário Cross</v>
          </cell>
          <cell r="D976">
            <v>0.60770000000000002</v>
          </cell>
          <cell r="E976" t="str">
            <v>MKT-1-9871643363</v>
          </cell>
          <cell r="F976" t="str">
            <v>0T3T_REJ17_PCS-4P4pi_FLAT_MÓVEL_GT_60.77%</v>
          </cell>
          <cell r="G976">
            <v>60.77</v>
          </cell>
        </row>
        <row r="977">
          <cell r="A977" t="str">
            <v>Oi Total Fixo + Pós 250 + Banda Larga0.6198Template de desconto percentual FLAT Móvel - Conta Total - Varejo - Ganho Tributário Cross</v>
          </cell>
          <cell r="B977" t="str">
            <v>Plano Oi Completo Medium</v>
          </cell>
          <cell r="C977" t="str">
            <v>Template de desconto percentual FLAT Móvel - Conta Total - Varejo - Ganho Tributário Cross</v>
          </cell>
          <cell r="D977">
            <v>0.61980000000000002</v>
          </cell>
          <cell r="E977" t="str">
            <v>MKT-1-9871643564</v>
          </cell>
          <cell r="F977" t="str">
            <v>0T3T_REJ17_PCS-4P4pi_FLAT_MÓVEL_GT_61.98%</v>
          </cell>
          <cell r="G977">
            <v>61.98</v>
          </cell>
        </row>
        <row r="978">
          <cell r="A978" t="str">
            <v>Oi Total Fixo + Pós 250 + Banda Larga0.573Template de desconto percentual FLAT Móvel - Conta Total - Varejo - Ganho Tributário Cross</v>
          </cell>
          <cell r="B978" t="str">
            <v>Plano Oi Completo Medium</v>
          </cell>
          <cell r="C978" t="str">
            <v>Template de desconto percentual FLAT Móvel - Conta Total - Varejo - Ganho Tributário Cross</v>
          </cell>
          <cell r="D978">
            <v>0.57299999999999995</v>
          </cell>
          <cell r="E978" t="str">
            <v>MKT-1-9871643765</v>
          </cell>
          <cell r="F978" t="str">
            <v>0T3T_REJ17_PCS-4P4pi_FLAT_MÓVEL_GT_57.30%</v>
          </cell>
          <cell r="G978">
            <v>57.3</v>
          </cell>
        </row>
        <row r="979">
          <cell r="A979" t="str">
            <v>Oi Total Fixo + Pós 250 + Banda Larga0.5071Template de desconto percentual FLAT Móvel - Conta Total - Varejo - Ganho Tributário Cross</v>
          </cell>
          <cell r="B979" t="str">
            <v>Plano Oi Completo Medium</v>
          </cell>
          <cell r="C979" t="str">
            <v>Template de desconto percentual FLAT Móvel - Conta Total - Varejo - Ganho Tributário Cross</v>
          </cell>
          <cell r="D979">
            <v>0.5071</v>
          </cell>
          <cell r="E979" t="str">
            <v>MKT-1-9871643966</v>
          </cell>
          <cell r="F979" t="str">
            <v>0T3T_REJ17_PCS-4P4pi_FLAT_MÓVEL_GT_50.71%</v>
          </cell>
          <cell r="G979">
            <v>50.71</v>
          </cell>
        </row>
        <row r="980">
          <cell r="A980" t="str">
            <v>Oi Total Fixo + Pós 250 + Banda Larga0.554Template de desconto percentual FLAT Móvel - Conta Total - Varejo - Ganho Tributário Cross</v>
          </cell>
          <cell r="B980" t="str">
            <v>Plano Oi Completo Medium</v>
          </cell>
          <cell r="C980" t="str">
            <v>Template de desconto percentual FLAT Móvel - Conta Total - Varejo - Ganho Tributário Cross</v>
          </cell>
          <cell r="D980">
            <v>0.55399999999999994</v>
          </cell>
          <cell r="E980" t="str">
            <v>MKT-1-9871654167</v>
          </cell>
          <cell r="F980" t="str">
            <v>0T3T_REJ17_PCS-4P4pi_FLAT_MÓVEL_GT_55.40%</v>
          </cell>
          <cell r="G980">
            <v>55.4</v>
          </cell>
        </row>
        <row r="981">
          <cell r="A981" t="str">
            <v>Oi Total Fixo + Pós 250 + Banda Larga0.5584Template de desconto percentual FLAT Móvel - Conta Total - Varejo - Ganho Tributário Cross</v>
          </cell>
          <cell r="B981" t="str">
            <v>Plano Oi Completo Medium</v>
          </cell>
          <cell r="C981" t="str">
            <v>Template de desconto percentual FLAT Móvel - Conta Total - Varejo - Ganho Tributário Cross</v>
          </cell>
          <cell r="D981">
            <v>0.55840000000000001</v>
          </cell>
          <cell r="E981" t="str">
            <v>MKT-1-9871654368</v>
          </cell>
          <cell r="F981" t="str">
            <v>0T3T_REJ17_PCS-4P4pi_FLAT_MÓVEL_GT_55.84%</v>
          </cell>
          <cell r="G981">
            <v>55.84</v>
          </cell>
        </row>
        <row r="982">
          <cell r="A982" t="str">
            <v>Oi Total Fixo + Pós 250 + Banda Larga0.6053Template de desconto percentual FLAT Móvel - Conta Total - Varejo - Ganho Tributário Cross</v>
          </cell>
          <cell r="B982" t="str">
            <v>Plano Oi Completo Medium</v>
          </cell>
          <cell r="C982" t="str">
            <v>Template de desconto percentual FLAT Móvel - Conta Total - Varejo - Ganho Tributário Cross</v>
          </cell>
          <cell r="D982">
            <v>0.60530000000000006</v>
          </cell>
          <cell r="E982" t="str">
            <v>MKT-1-9871654569</v>
          </cell>
          <cell r="F982" t="str">
            <v>0T3T_REJ17_PCS-4P4pi_FLAT_MÓVEL_GT_60.53%</v>
          </cell>
          <cell r="G982">
            <v>60.53</v>
          </cell>
        </row>
        <row r="983">
          <cell r="A983" t="str">
            <v>Oi Total Fixo + Pós 500 + Banda Larga0.6979Template de desconto percentual FLAT Móvel - Conta Total - Varejo - Ganho Tributário Cross</v>
          </cell>
          <cell r="B983" t="str">
            <v>Plano Oi Completo Large</v>
          </cell>
          <cell r="C983" t="str">
            <v>Template de desconto percentual FLAT Móvel - Conta Total - Varejo - Ganho Tributário Cross</v>
          </cell>
          <cell r="D983">
            <v>0.69790000000000008</v>
          </cell>
          <cell r="E983" t="str">
            <v>MKT-1-9871654770</v>
          </cell>
          <cell r="F983" t="str">
            <v>0T3T_REJ17_PCS-4P5pi_FLAT_MÓVEL_GT_69.79%</v>
          </cell>
          <cell r="G983">
            <v>69.790000000000006</v>
          </cell>
        </row>
        <row r="984">
          <cell r="A984" t="str">
            <v>Oi Total Fixo + Pós 500 + Banda Larga0.7134Template de desconto percentual FLAT Móvel - Conta Total - Varejo - Ganho Tributário Cross</v>
          </cell>
          <cell r="B984" t="str">
            <v>Plano Oi Completo Large</v>
          </cell>
          <cell r="C984" t="str">
            <v>Template de desconto percentual FLAT Móvel - Conta Total - Varejo - Ganho Tributário Cross</v>
          </cell>
          <cell r="D984">
            <v>0.71340000000000003</v>
          </cell>
          <cell r="E984" t="str">
            <v>MKT-1-9871654971</v>
          </cell>
          <cell r="F984" t="str">
            <v>0T3T_REJ17_PCS-4P5pi_FLAT_MÓVEL_GT_71.34%</v>
          </cell>
          <cell r="G984">
            <v>71.34</v>
          </cell>
        </row>
        <row r="985">
          <cell r="A985" t="str">
            <v>Oi Total Fixo + Pós 500 + Banda Larga0.6862Template de desconto percentual FLAT Móvel - Conta Total - Varejo - Ganho Tributário Cross</v>
          </cell>
          <cell r="B985" t="str">
            <v>Plano Oi Completo Large</v>
          </cell>
          <cell r="C985" t="str">
            <v>Template de desconto percentual FLAT Móvel - Conta Total - Varejo - Ganho Tributário Cross</v>
          </cell>
          <cell r="D985">
            <v>0.68620000000000003</v>
          </cell>
          <cell r="E985" t="str">
            <v>MKT-1-9871695172</v>
          </cell>
          <cell r="F985" t="str">
            <v>0T3T_REJ17_PCS-4P5pi_FLAT_MÓVEL_GT_68.62%</v>
          </cell>
          <cell r="G985">
            <v>68.62</v>
          </cell>
        </row>
        <row r="986">
          <cell r="A986" t="str">
            <v>Oi Total Fixo + Pós 500 + Banda Larga0.6638Template de desconto percentual FLAT Móvel - Conta Total - Varejo - Ganho Tributário Cross</v>
          </cell>
          <cell r="B986" t="str">
            <v>Plano Oi Completo Large</v>
          </cell>
          <cell r="C986" t="str">
            <v>Template de desconto percentual FLAT Móvel - Conta Total - Varejo - Ganho Tributário Cross</v>
          </cell>
          <cell r="D986">
            <v>0.66379999999999995</v>
          </cell>
          <cell r="E986" t="str">
            <v>MKT-1-9871695373</v>
          </cell>
          <cell r="F986" t="str">
            <v>0T3T_REJ17_PCS-4P5pi_FLAT_MÓVEL_GT_66.38%</v>
          </cell>
          <cell r="G986">
            <v>66.38</v>
          </cell>
        </row>
        <row r="987">
          <cell r="A987" t="str">
            <v>Oi Total Fixo + Pós 500 + Banda Larga0.6213Template de desconto percentual FLAT Móvel - Conta Total - Varejo - Ganho Tributário Cross</v>
          </cell>
          <cell r="B987" t="str">
            <v>Plano Oi Completo Large</v>
          </cell>
          <cell r="C987" t="str">
            <v>Template de desconto percentual FLAT Móvel - Conta Total - Varejo - Ganho Tributário Cross</v>
          </cell>
          <cell r="D987">
            <v>0.62130000000000007</v>
          </cell>
          <cell r="E987" t="str">
            <v>MKT-1-9871695574</v>
          </cell>
          <cell r="F987" t="str">
            <v>0T3T_REJ17_PCS-4P5pi_FLAT_MÓVEL_GT_62.13%</v>
          </cell>
          <cell r="G987">
            <v>62.13</v>
          </cell>
        </row>
        <row r="988">
          <cell r="A988" t="str">
            <v>Oi Total Fixo + Pós 500 + Banda Larga0.6544Template de desconto percentual FLAT Móvel - Conta Total - Varejo - Ganho Tributário Cross</v>
          </cell>
          <cell r="B988" t="str">
            <v>Plano Oi Completo Large</v>
          </cell>
          <cell r="C988" t="str">
            <v>Template de desconto percentual FLAT Móvel - Conta Total - Varejo - Ganho Tributário Cross</v>
          </cell>
          <cell r="D988">
            <v>0.65439999999999998</v>
          </cell>
          <cell r="E988" t="str">
            <v>MKT-1-9871695775</v>
          </cell>
          <cell r="F988" t="str">
            <v>0T3T_REJ17_PCS-4P5pi_FLAT_MÓVEL_GT_65.44%</v>
          </cell>
          <cell r="G988">
            <v>65.44</v>
          </cell>
        </row>
        <row r="989">
          <cell r="A989" t="str">
            <v>Oi Total Fixo + Pós 800 + Banda Larga0.7395Template de desconto percentual FLAT Móvel - Conta Total - Varejo - Ganho Tributário Cross</v>
          </cell>
          <cell r="B989" t="str">
            <v>Plano Oi Completo Xlarge</v>
          </cell>
          <cell r="C989" t="str">
            <v>Template de desconto percentual FLAT Móvel - Conta Total - Varejo - Ganho Tributário Cross</v>
          </cell>
          <cell r="D989">
            <v>0.73950000000000005</v>
          </cell>
          <cell r="E989" t="str">
            <v>MKT-1-9871695976</v>
          </cell>
          <cell r="F989" t="str">
            <v>0T3T_REJ17_PCS-4P6pi_FLAT_MÓVEL_GT_73.95%</v>
          </cell>
          <cell r="G989">
            <v>73.95</v>
          </cell>
        </row>
        <row r="990">
          <cell r="A990" t="str">
            <v>Oi Total Fixo + Pós 800 + Banda Larga0.7502Template de desconto percentual FLAT Móvel - Conta Total - Varejo - Ganho Tributário Cross</v>
          </cell>
          <cell r="B990" t="str">
            <v>Plano Oi Completo Xlarge</v>
          </cell>
          <cell r="C990" t="str">
            <v>Template de desconto percentual FLAT Móvel - Conta Total - Varejo - Ganho Tributário Cross</v>
          </cell>
          <cell r="D990">
            <v>0.75019999999999998</v>
          </cell>
          <cell r="E990" t="str">
            <v>MKT-1-9871757177</v>
          </cell>
          <cell r="F990" t="str">
            <v>0T3T_REJ17_PCS-4P6pi_FLAT_MÓVEL_GT_75.02%</v>
          </cell>
          <cell r="G990">
            <v>75.02</v>
          </cell>
        </row>
        <row r="991">
          <cell r="A991" t="str">
            <v>Oi Total Fixo + Pós 800 + Banda Larga0.7315Template de desconto percentual FLAT Móvel - Conta Total - Varejo - Ganho Tributário Cross</v>
          </cell>
          <cell r="B991" t="str">
            <v>Plano Oi Completo Xlarge</v>
          </cell>
          <cell r="C991" t="str">
            <v>Template de desconto percentual FLAT Móvel - Conta Total - Varejo - Ganho Tributário Cross</v>
          </cell>
          <cell r="D991">
            <v>0.73150000000000004</v>
          </cell>
          <cell r="E991" t="str">
            <v>MKT-1-9871757378</v>
          </cell>
          <cell r="F991" t="str">
            <v>0T3T_REJ17_PCS-4P6pi_FLAT_MÓVEL_GT_73.15%</v>
          </cell>
          <cell r="G991">
            <v>73.150000000000006</v>
          </cell>
        </row>
        <row r="992">
          <cell r="A992" t="str">
            <v>Oi Total Fixo + Pós 800 + Banda Larga0.7161Template de desconto percentual FLAT Móvel - Conta Total - Varejo - Ganho Tributário Cross</v>
          </cell>
          <cell r="B992" t="str">
            <v>Plano Oi Completo Xlarge</v>
          </cell>
          <cell r="C992" t="str">
            <v>Template de desconto percentual FLAT Móvel - Conta Total - Varejo - Ganho Tributário Cross</v>
          </cell>
          <cell r="D992">
            <v>0.71609999999999996</v>
          </cell>
          <cell r="E992" t="str">
            <v>MKT-1-9871757579</v>
          </cell>
          <cell r="F992" t="str">
            <v>0T3T_REJ17_PCS-4P6pi_FLAT_MÓVEL_GT_71.61%</v>
          </cell>
          <cell r="G992">
            <v>71.61</v>
          </cell>
        </row>
        <row r="993">
          <cell r="A993" t="str">
            <v>Oi Total Fixo + Pós 800 + Banda Larga0.6867Template de desconto percentual FLAT Móvel - Conta Total - Varejo - Ganho Tributário Cross</v>
          </cell>
          <cell r="B993" t="str">
            <v>Plano Oi Completo Xlarge</v>
          </cell>
          <cell r="C993" t="str">
            <v>Template de desconto percentual FLAT Móvel - Conta Total - Varejo - Ganho Tributário Cross</v>
          </cell>
          <cell r="D993">
            <v>0.68669999999999998</v>
          </cell>
          <cell r="E993" t="str">
            <v>MKT-1-9871757780</v>
          </cell>
          <cell r="F993" t="str">
            <v>0T3T_REJ17_PCS-4P6pi_FLAT_MÓVEL_GT_68.67%</v>
          </cell>
          <cell r="G993">
            <v>68.67</v>
          </cell>
        </row>
        <row r="994">
          <cell r="A994" t="str">
            <v>Oi Total Fixo + Pós 800 + Banda Larga0.7096Template de desconto percentual FLAT Móvel - Conta Total - Varejo - Ganho Tributário Cross</v>
          </cell>
          <cell r="B994" t="str">
            <v>Plano Oi Completo Xlarge</v>
          </cell>
          <cell r="C994" t="str">
            <v>Template de desconto percentual FLAT Móvel - Conta Total - Varejo - Ganho Tributário Cross</v>
          </cell>
          <cell r="D994">
            <v>0.7095999999999999</v>
          </cell>
          <cell r="E994" t="str">
            <v>MKT-1-9871757981</v>
          </cell>
          <cell r="F994" t="str">
            <v>0T3T_REJ17_PCS-4P6pi_FLAT_MÓVEL_GT_70.96%</v>
          </cell>
          <cell r="G994">
            <v>70.959999999999994</v>
          </cell>
        </row>
        <row r="995">
          <cell r="A995" t="str">
            <v>Oi Total Fixo + Pós Conectado 500 + Banda Larga0.7694Template de desconto percentual FLAT Móvel - Conta Total - Varejo - Ganho Tributário Cross</v>
          </cell>
          <cell r="B995" t="str">
            <v>Plano Oi Completo 500</v>
          </cell>
          <cell r="C995" t="str">
            <v>Template de desconto percentual FLAT Móvel - Conta Total - Varejo - Ganho Tributário Cross</v>
          </cell>
          <cell r="D995">
            <v>0.76939999999999997</v>
          </cell>
          <cell r="E995" t="str">
            <v>MKT-1-9871764182</v>
          </cell>
          <cell r="F995" t="str">
            <v>0T3T_REJ17_PCS-4P8pi_FLAT_MÓVEL_GT_76.94%</v>
          </cell>
          <cell r="G995">
            <v>76.94</v>
          </cell>
        </row>
        <row r="996">
          <cell r="A996" t="str">
            <v>Oi Total Fixo + Pós Conectado 500 + Banda Larga0.7636Template de desconto percentual FLAT Móvel - Conta Total - Varejo - Ganho Tributário Cross</v>
          </cell>
          <cell r="B996" t="str">
            <v>Plano Oi Completo 500</v>
          </cell>
          <cell r="C996" t="str">
            <v>Template de desconto percentual FLAT Móvel - Conta Total - Varejo - Ganho Tributário Cross</v>
          </cell>
          <cell r="D996">
            <v>0.76359999999999995</v>
          </cell>
          <cell r="E996" t="str">
            <v>MKT-1-9871764383</v>
          </cell>
          <cell r="F996" t="str">
            <v>0T3T_REJ17_PCS-4P8pi_FLAT_MÓVEL_GT_76.36%</v>
          </cell>
          <cell r="G996">
            <v>76.36</v>
          </cell>
        </row>
        <row r="997">
          <cell r="A997" t="str">
            <v>Oi Total Fixo + Pós Conectado 500 + Banda Larga0.7221Template de desconto percentual FLAT Móvel - Conta Total - Varejo - Ganho Tributário Cross</v>
          </cell>
          <cell r="B997" t="str">
            <v>Plano Oi Completo 500</v>
          </cell>
          <cell r="C997" t="str">
            <v>Template de desconto percentual FLAT Móvel - Conta Total - Varejo - Ganho Tributário Cross</v>
          </cell>
          <cell r="D997">
            <v>0.72209999999999996</v>
          </cell>
          <cell r="E997" t="str">
            <v>MKT-1-9871764584</v>
          </cell>
          <cell r="F997" t="str">
            <v>0T3T_REJ17_PCS-4P8pi_FLAT_MÓVEL_GT_72.21%</v>
          </cell>
          <cell r="G997">
            <v>72.209999999999994</v>
          </cell>
        </row>
        <row r="998">
          <cell r="A998" t="str">
            <v>Oi Total Fixo + Pós Conectado 500 + Banda Larga0.6878Template de desconto percentual FLAT Móvel - Conta Total - Varejo - Ganho Tributário Cross</v>
          </cell>
          <cell r="B998" t="str">
            <v>Plano Oi Completo 500</v>
          </cell>
          <cell r="C998" t="str">
            <v>Template de desconto percentual FLAT Móvel - Conta Total - Varejo - Ganho Tributário Cross</v>
          </cell>
          <cell r="D998">
            <v>0.68779999999999997</v>
          </cell>
          <cell r="E998" t="str">
            <v>MKT-1-9871764785</v>
          </cell>
          <cell r="F998" t="str">
            <v>0T3T_REJ17_PCS-4P8pi_FLAT_MÓVEL_GT_68.78%</v>
          </cell>
          <cell r="G998">
            <v>68.78</v>
          </cell>
        </row>
        <row r="999">
          <cell r="A999" t="str">
            <v>Oi Total Fixo + Pós Conectado 500 + Banda Larga0.6304Template de desconto percentual FLAT Móvel - Conta Total - Varejo - Ganho Tributário Cross</v>
          </cell>
          <cell r="B999" t="str">
            <v>Plano Oi Completo 500</v>
          </cell>
          <cell r="C999" t="str">
            <v>Template de desconto percentual FLAT Móvel - Conta Total - Varejo - Ganho Tributário Cross</v>
          </cell>
          <cell r="D999">
            <v>0.63039999999999996</v>
          </cell>
          <cell r="E999" t="str">
            <v>MKT-1-9871764986</v>
          </cell>
          <cell r="F999" t="str">
            <v>0T3T_REJ17_PCS-4P8pi_FLAT_MÓVEL_GT_63.04%</v>
          </cell>
          <cell r="G999">
            <v>63.04</v>
          </cell>
        </row>
        <row r="1000">
          <cell r="A1000" t="str">
            <v>Oi Total Fixo + Pós Conectado 500 + Banda Larga0.587Template de desconto percentual FLAT Móvel - Conta Total - Varejo - Ganho Tributário Cross</v>
          </cell>
          <cell r="B1000" t="str">
            <v>Plano Oi Completo 500</v>
          </cell>
          <cell r="C1000" t="str">
            <v>Template de desconto percentual FLAT Móvel - Conta Total - Varejo - Ganho Tributário Cross</v>
          </cell>
          <cell r="D1000">
            <v>0.58700000000000008</v>
          </cell>
          <cell r="E1000" t="str">
            <v>MKT-1-9871830187</v>
          </cell>
          <cell r="F1000" t="str">
            <v>0T3T_REJ17_PCS-4P8pi_FLAT_MÓVEL_GT_58.70%</v>
          </cell>
          <cell r="G1000">
            <v>58.7</v>
          </cell>
        </row>
        <row r="1001">
          <cell r="A1001" t="str">
            <v>Oi Total Fixo + Pós Conectado 1.000 + Banda Larga0.8Template de desconto percentual FLAT Móvel - Conta Total - Varejo - Ganho Tributário Cross</v>
          </cell>
          <cell r="B1001" t="str">
            <v>Plano Oi Completo 1.000</v>
          </cell>
          <cell r="C1001" t="str">
            <v>Template de desconto percentual FLAT Móvel - Conta Total - Varejo - Ganho Tributário Cross</v>
          </cell>
          <cell r="D1001">
            <v>0.8</v>
          </cell>
          <cell r="E1001" t="str">
            <v>MKT-1-9871830388</v>
          </cell>
          <cell r="F1001" t="str">
            <v>0T3T_REJ17_PCS-4P10pi_FLAT_MÓVEL_GT_80.00%</v>
          </cell>
          <cell r="G1001">
            <v>80</v>
          </cell>
        </row>
        <row r="1002">
          <cell r="A1002" t="str">
            <v>Oi Total Fixo + Pós Conectado 1.000 + Banda Larga0.7681Template de desconto percentual FLAT Móvel - Conta Total - Varejo - Ganho Tributário Cross</v>
          </cell>
          <cell r="B1002" t="str">
            <v>Plano Oi Completo 1.000</v>
          </cell>
          <cell r="C1002" t="str">
            <v>Template de desconto percentual FLAT Móvel - Conta Total - Varejo - Ganho Tributário Cross</v>
          </cell>
          <cell r="D1002">
            <v>0.7681</v>
          </cell>
          <cell r="E1002" t="str">
            <v>MKT-1-9871830629</v>
          </cell>
          <cell r="F1002" t="str">
            <v>0T3T_REJ17_PCS-4P10pi_FLAT_MÓVEL_GT_76.81%</v>
          </cell>
          <cell r="G1002">
            <v>76.81</v>
          </cell>
        </row>
        <row r="1003">
          <cell r="A1003" t="str">
            <v>Oi Total Fixo + Pós Conectado 1.000 + Banda Larga0.7417Template de desconto percentual FLAT Móvel - Conta Total - Varejo - Ganho Tributário Cross</v>
          </cell>
          <cell r="B1003" t="str">
            <v>Plano Oi Completo 1.000</v>
          </cell>
          <cell r="C1003" t="str">
            <v>Template de desconto percentual FLAT Móvel - Conta Total - Varejo - Ganho Tributário Cross</v>
          </cell>
          <cell r="D1003">
            <v>0.74170000000000003</v>
          </cell>
          <cell r="E1003" t="str">
            <v>MKT-1-9871830850</v>
          </cell>
          <cell r="F1003" t="str">
            <v>0T3T_REJ17_PCS-4P10pi_FLAT_MÓVEL_GT_74.17%</v>
          </cell>
          <cell r="G1003">
            <v>74.17</v>
          </cell>
        </row>
        <row r="1004">
          <cell r="A1004" t="str">
            <v>Oi Total Fixo + Pós Conectado 1.000 + Banda Larga0.6974Template de desconto percentual FLAT Móvel - Conta Total - Varejo - Ganho Tributário Cross</v>
          </cell>
          <cell r="B1004" t="str">
            <v>Plano Oi Completo 1.000</v>
          </cell>
          <cell r="C1004" t="str">
            <v>Template de desconto percentual FLAT Móvel - Conta Total - Varejo - Ganho Tributário Cross</v>
          </cell>
          <cell r="D1004">
            <v>0.69739999999999991</v>
          </cell>
          <cell r="E1004" t="str">
            <v>MKT-1-9871831071</v>
          </cell>
          <cell r="F1004" t="str">
            <v>0T3T_REJ17_PCS-4P10pi_FLAT_MÓVEL_GT_69.74%</v>
          </cell>
          <cell r="G1004">
            <v>69.739999999999995</v>
          </cell>
        </row>
        <row r="1005">
          <cell r="A1005" t="str">
            <v>Oi Total Fixo + Pós Conectado 1.000 + Banda Larga0.6639Template de desconto percentual FLAT Móvel - Conta Total - Varejo - Ganho Tributário Cross</v>
          </cell>
          <cell r="B1005" t="str">
            <v>Plano Oi Completo 1.000</v>
          </cell>
          <cell r="C1005" t="str">
            <v>Template de desconto percentual FLAT Móvel - Conta Total - Varejo - Ganho Tributário Cross</v>
          </cell>
          <cell r="D1005">
            <v>0.66390000000000005</v>
          </cell>
          <cell r="E1005" t="str">
            <v>MKT-1-9871924282</v>
          </cell>
          <cell r="F1005" t="str">
            <v>0T3T_REJ17_PCS-4P10pi_FLAT_MÓVEL_GT_66.39%</v>
          </cell>
          <cell r="G1005">
            <v>66.39</v>
          </cell>
        </row>
        <row r="1006">
          <cell r="A1006" t="str">
            <v>Oi Total Fixo + Pós Conectado Mais + Banda Larga0.7794Template de desconto percentual FLAT Móvel - Conta Total - Varejo - Ganho Tributário Cross</v>
          </cell>
          <cell r="B1006" t="str">
            <v>Plano Oi Completo Mais</v>
          </cell>
          <cell r="C1006" t="str">
            <v>Template de desconto percentual FLAT Móvel - Conta Total - Varejo - Ganho Tributário Cross</v>
          </cell>
          <cell r="D1006">
            <v>0.77939999999999998</v>
          </cell>
          <cell r="E1006" t="str">
            <v>MKT-1-9871924513</v>
          </cell>
          <cell r="F1006" t="str">
            <v>0T3T_REJ17_PCS-4P9pi_FLAT_MÓVEL_GT_77.94%</v>
          </cell>
          <cell r="G1006">
            <v>77.94</v>
          </cell>
        </row>
        <row r="1007">
          <cell r="A1007" t="str">
            <v>Oi Total Fixo + Pós Conectado Mais + Banda Larga0.7534Template de desconto percentual FLAT Móvel - Conta Total - Varejo - Ganho Tributário Cross</v>
          </cell>
          <cell r="B1007" t="str">
            <v>Plano Oi Completo Mais</v>
          </cell>
          <cell r="C1007" t="str">
            <v>Template de desconto percentual FLAT Móvel - Conta Total - Varejo - Ganho Tributário Cross</v>
          </cell>
          <cell r="D1007">
            <v>0.75340000000000007</v>
          </cell>
          <cell r="E1007" t="str">
            <v>MKT-1-9871924964</v>
          </cell>
          <cell r="F1007" t="str">
            <v>0T3T_REJ17_PCS-4P9pi_FLAT_MÓVEL_GT_75.34%</v>
          </cell>
          <cell r="G1007">
            <v>75.34</v>
          </cell>
        </row>
        <row r="1008">
          <cell r="A1008" t="str">
            <v>Oi Total Fixo + Pós Conectado Mais + Banda Larga0.7319Template de desconto percentual FLAT Móvel - Conta Total - Varejo - Ganho Tributário Cross</v>
          </cell>
          <cell r="B1008" t="str">
            <v>Plano Oi Completo Mais</v>
          </cell>
          <cell r="C1008" t="str">
            <v>Template de desconto percentual FLAT Móvel - Conta Total - Varejo - Ganho Tributário Cross</v>
          </cell>
          <cell r="D1008">
            <v>0.7319</v>
          </cell>
          <cell r="E1008" t="str">
            <v>MKT-1-9871954425</v>
          </cell>
          <cell r="F1008" t="str">
            <v>0T3T_REJ17_PCS-4P9pi_FLAT_MÓVEL_GT_73.19%</v>
          </cell>
          <cell r="G1008">
            <v>73.19</v>
          </cell>
        </row>
        <row r="1009">
          <cell r="A1009" t="str">
            <v>Oi Total Fixo + Pós Conectado Mais + Banda Larga0.6687Template de desconto percentual FLAT Móvel - Conta Total - Varejo - Ganho Tributário Cross</v>
          </cell>
          <cell r="B1009" t="str">
            <v>Plano Oi Completo Mais</v>
          </cell>
          <cell r="C1009" t="str">
            <v>Template de desconto percentual FLAT Móvel - Conta Total - Varejo - Ganho Tributário Cross</v>
          </cell>
          <cell r="D1009">
            <v>0.66870000000000007</v>
          </cell>
          <cell r="E1009" t="str">
            <v>MKT-1-9871954876</v>
          </cell>
          <cell r="F1009" t="str">
            <v>0T3T_REJ17_PCS-4P9pi_FLAT_MÓVEL_GT_66.87%</v>
          </cell>
          <cell r="G1009">
            <v>66.87</v>
          </cell>
        </row>
        <row r="1010">
          <cell r="A1010" t="str">
            <v>Oi Total Fixo + Pós Conectado Mais + Banda Larga0.6959Template de desconto percentual FLAT Móvel - Conta Total - Varejo - Ganho Tributário Cross</v>
          </cell>
          <cell r="B1010" t="str">
            <v>Plano Oi Completo Mais</v>
          </cell>
          <cell r="C1010" t="str">
            <v>Template de desconto percentual FLAT Móvel - Conta Total - Varejo - Ganho Tributário Cross</v>
          </cell>
          <cell r="D1010">
            <v>0.69590000000000007</v>
          </cell>
          <cell r="E1010" t="str">
            <v>MKT-1-9871964317</v>
          </cell>
          <cell r="F1010" t="str">
            <v>0T3T_REJ17_PCS-4P9pi_FLAT_MÓVEL_GT_69.59%</v>
          </cell>
          <cell r="G1010">
            <v>69.59</v>
          </cell>
        </row>
        <row r="1011">
          <cell r="A1011" t="str">
            <v>Oi Total Fixo + Pós Conectado 500 + Banda Larga0.2551Template desconto FLAT Plano Principal Oi TV nível conta</v>
          </cell>
          <cell r="B1011" t="str">
            <v>Plano Oi Completo 500</v>
          </cell>
          <cell r="C1011" t="str">
            <v>Template desconto FLAT Plano Principal Oi TV nível conta</v>
          </cell>
          <cell r="D1011">
            <v>0.25509999999999999</v>
          </cell>
          <cell r="E1011" t="str">
            <v>MKT-1-9872312161</v>
          </cell>
          <cell r="F1011" t="str">
            <v>0T3T_REJ17_PCS-4P8pi_FLAT_TV_25.51%</v>
          </cell>
          <cell r="G1011">
            <v>25.51</v>
          </cell>
        </row>
        <row r="1012">
          <cell r="A1012" t="str">
            <v>Oi Total Fixo + Pós Conectado 1.000 + Banda Larga0.2551Template desconto FLAT Plano Principal Oi TV nível conta</v>
          </cell>
          <cell r="B1012" t="str">
            <v>Plano Oi Completo 1.000</v>
          </cell>
          <cell r="C1012" t="str">
            <v>Template desconto FLAT Plano Principal Oi TV nível conta</v>
          </cell>
          <cell r="D1012">
            <v>0.25509999999999999</v>
          </cell>
          <cell r="E1012" t="str">
            <v>MKT-1-9872312436</v>
          </cell>
          <cell r="F1012" t="str">
            <v>0T3T_REJ17_PCS-4P10pi_FLAT_TV_25.51%</v>
          </cell>
          <cell r="G1012">
            <v>25.51</v>
          </cell>
        </row>
        <row r="1013">
          <cell r="A1013" t="str">
            <v>Oi Total Fixo + Pós Conectado Mais + Banda Larga0.2551Template desconto FLAT Plano Principal Oi TV nível conta</v>
          </cell>
          <cell r="B1013" t="str">
            <v>Plano Oi Completo Mais</v>
          </cell>
          <cell r="C1013" t="str">
            <v>Template desconto FLAT Plano Principal Oi TV nível conta</v>
          </cell>
          <cell r="D1013">
            <v>0.25509999999999999</v>
          </cell>
          <cell r="E1013" t="str">
            <v>MKT-1-9872312691</v>
          </cell>
          <cell r="F1013" t="str">
            <v>0T3T_REJ17_PCS-4P9pi_FLAT_TV_25.51%</v>
          </cell>
          <cell r="G1013">
            <v>25.51</v>
          </cell>
        </row>
        <row r="1014">
          <cell r="A1014" t="str">
            <v>Oi Internet pra Celular 3GB0.512Template Flat Instância Dados</v>
          </cell>
          <cell r="B1014" t="str">
            <v>Oi Internet pra Celular 3GB</v>
          </cell>
          <cell r="C1014" t="str">
            <v>Template Flat Instância Dados</v>
          </cell>
          <cell r="D1014">
            <v>0.51200000000000001</v>
          </cell>
          <cell r="E1014" t="str">
            <v>MKT-1-9872506621</v>
          </cell>
          <cell r="F1014" t="str">
            <v>0T3T_REJ17_INTCEL-3G_51.20%</v>
          </cell>
          <cell r="G1014">
            <v>51.2</v>
          </cell>
        </row>
        <row r="1015">
          <cell r="A1015" t="str">
            <v>Oi Internet pra Celular 10GB0.4651Template Flat Instância Dados</v>
          </cell>
          <cell r="B1015" t="str">
            <v>Oi Internet pra Celular 10GB</v>
          </cell>
          <cell r="C1015" t="str">
            <v>Template Flat Instância Dados</v>
          </cell>
          <cell r="D1015">
            <v>0.46509999999999996</v>
          </cell>
          <cell r="E1015" t="str">
            <v>MKT-1-9872506993</v>
          </cell>
          <cell r="F1015" t="str">
            <v>0T3T_REJ17_INTCEL-10G_46.51%</v>
          </cell>
          <cell r="G1015">
            <v>46.51</v>
          </cell>
        </row>
        <row r="1016">
          <cell r="A1016" t="str">
            <v>Oi Internet pra Celular 3GB0.5935Template Flat Instância Dados</v>
          </cell>
          <cell r="B1016" t="str">
            <v>Oi Internet pra Celular 3GB</v>
          </cell>
          <cell r="C1016" t="str">
            <v>Template Flat Instância Dados</v>
          </cell>
          <cell r="D1016">
            <v>0.59350000000000003</v>
          </cell>
          <cell r="E1016" t="str">
            <v>MKT-1-9872897365</v>
          </cell>
          <cell r="F1016" t="str">
            <v>0T3T_REJ17_INTCEL-3G_59.35%</v>
          </cell>
          <cell r="G1016">
            <v>59.35</v>
          </cell>
        </row>
        <row r="1017">
          <cell r="A1017" t="str">
            <v>Oi Internet pra Celular 5GB0.5083Template Flat Instância Dados</v>
          </cell>
          <cell r="B1017" t="str">
            <v>Oi Internet pra Celular 5GB</v>
          </cell>
          <cell r="C1017" t="str">
            <v>Template Flat Instância Dados</v>
          </cell>
          <cell r="D1017">
            <v>0.50829999999999997</v>
          </cell>
          <cell r="E1017" t="str">
            <v>MKT-1-9872897737</v>
          </cell>
          <cell r="F1017" t="str">
            <v>0T3T_REJ17_INTCEL-5G_50.83%</v>
          </cell>
          <cell r="G1017">
            <v>50.83</v>
          </cell>
        </row>
        <row r="1018">
          <cell r="A1018" t="str">
            <v>Oi Internet pra Celular 3GB0.6026Template Flat Instância Dados</v>
          </cell>
          <cell r="B1018" t="str">
            <v>Oi Internet pra Celular 3GB</v>
          </cell>
          <cell r="C1018" t="str">
            <v>Template Flat Instância Dados</v>
          </cell>
          <cell r="D1018">
            <v>0.60260000000000002</v>
          </cell>
          <cell r="E1018" t="str">
            <v>MKT-1-9872899109</v>
          </cell>
          <cell r="F1018" t="str">
            <v>0T3T_REJ17_INTCEL-3G_60.26%</v>
          </cell>
          <cell r="G1018">
            <v>60.26</v>
          </cell>
        </row>
        <row r="1019">
          <cell r="A1019" t="str">
            <v>Oi Internet pra Celular 10GB0.5059Template Flat Instância Dados</v>
          </cell>
          <cell r="B1019" t="str">
            <v>Oi Internet pra Celular 10GB</v>
          </cell>
          <cell r="C1019" t="str">
            <v>Template Flat Instância Dados</v>
          </cell>
          <cell r="D1019">
            <v>0.50590000000000002</v>
          </cell>
          <cell r="E1019" t="str">
            <v>MKT-1-9872899481</v>
          </cell>
          <cell r="F1019" t="str">
            <v>0T3T_REJ17_INTCEL-10G_50.59%</v>
          </cell>
          <cell r="G1019">
            <v>50.59</v>
          </cell>
        </row>
        <row r="1020">
          <cell r="A1020" t="str">
            <v>Oi Internet pra Celular 5GB0.0862Template Flat Instância Dados</v>
          </cell>
          <cell r="B1020" t="str">
            <v>Oi Internet pra Celular 5GB</v>
          </cell>
          <cell r="C1020" t="str">
            <v>Template Flat Instância Dados</v>
          </cell>
          <cell r="D1020">
            <v>8.6199999999999999E-2</v>
          </cell>
          <cell r="E1020" t="str">
            <v>MKT-1-9872899853</v>
          </cell>
          <cell r="F1020" t="str">
            <v>0T3T_REJ17_INTCEL-5G_08.62%</v>
          </cell>
          <cell r="G1020">
            <v>8.6199999999999992</v>
          </cell>
        </row>
        <row r="1021">
          <cell r="A1021" t="str">
            <v>Oi Total Fixo + Pós Conectado 500 + Banda Larga0.8521Template de desconto percentual FLAT Móvel - Conta Total - Varejo - Ganho Tributário Cross</v>
          </cell>
          <cell r="B1021" t="str">
            <v>Plano Oi Completo 500</v>
          </cell>
          <cell r="C1021" t="str">
            <v>Template de desconto percentual FLAT Móvel - Conta Total - Varejo - Ganho Tributário Cross</v>
          </cell>
          <cell r="D1021">
            <v>0.85209999999999997</v>
          </cell>
          <cell r="E1021" t="str">
            <v>MKT-1-9872995252</v>
          </cell>
          <cell r="F1021" t="str">
            <v>0T3T_REJ17_PCS-4P8pi_FLAT_MÓVEL_GT_85.21%</v>
          </cell>
          <cell r="G1021">
            <v>85.21</v>
          </cell>
        </row>
        <row r="1022">
          <cell r="A1022" t="str">
            <v>Oi Total Fixo + Pós Conectado 500 + Banda Larga0.7412Template de desconto percentual FLAT Móvel - Conta Total - Varejo - Ganho Tributário Cross</v>
          </cell>
          <cell r="B1022" t="str">
            <v>Plano Oi Completo 500</v>
          </cell>
          <cell r="C1022" t="str">
            <v>Template de desconto percentual FLAT Móvel - Conta Total - Varejo - Ganho Tributário Cross</v>
          </cell>
          <cell r="D1022">
            <v>0.74120000000000008</v>
          </cell>
          <cell r="E1022" t="str">
            <v>MKT-1-9873018256</v>
          </cell>
          <cell r="F1022" t="str">
            <v>0T3T_REJ17_PCS-4P8pi_FLAT_MÓVEL_GT_74.12%</v>
          </cell>
          <cell r="G1022">
            <v>74.12</v>
          </cell>
        </row>
        <row r="1023">
          <cell r="A1023" t="str">
            <v>Oi Total Fixo + Pós Conectado 500 + Banda Larga0.8799Template de desconto percentual FLAT Móvel - Conta Total - Varejo - Ganho Tributário Cross</v>
          </cell>
          <cell r="B1023" t="str">
            <v>Plano Oi Completo 500</v>
          </cell>
          <cell r="C1023" t="str">
            <v>Template de desconto percentual FLAT Móvel - Conta Total - Varejo - Ganho Tributário Cross</v>
          </cell>
          <cell r="D1023">
            <v>0.8798999999999999</v>
          </cell>
          <cell r="E1023" t="str">
            <v>MKT-1-9873155924</v>
          </cell>
          <cell r="F1023" t="str">
            <v>0T3T_REJ17_PCS-4P8pi_FLAT_MÓVEL_GT_87.99%</v>
          </cell>
          <cell r="G1023">
            <v>87.99</v>
          </cell>
        </row>
        <row r="1024">
          <cell r="A1024" t="str">
            <v>Oi Total Fixo + Pós Conectado Mais + Banda Larga0.7683Template de desconto percentual FLAT Móvel - Conta Total - Varejo - Ganho Tributário Cross</v>
          </cell>
          <cell r="B1024" t="str">
            <v>Plano Oi Completo Mais</v>
          </cell>
          <cell r="C1024" t="str">
            <v>Template de desconto percentual FLAT Móvel - Conta Total - Varejo - Ganho Tributário Cross</v>
          </cell>
          <cell r="D1024">
            <v>0.76829999999999998</v>
          </cell>
          <cell r="E1024" t="str">
            <v>MKT-1-9872995533</v>
          </cell>
          <cell r="F1024" t="str">
            <v>0T3T_REJ17_PCS-4P9pi_FLAT_MÓVEL_GT_76.83%</v>
          </cell>
          <cell r="G1024">
            <v>76.83</v>
          </cell>
        </row>
        <row r="1025">
          <cell r="A1025" t="str">
            <v>Oi Total Fixo + Pós Conectado Mais + Banda Larga0.7538Template de desconto percentual FLAT Móvel - Conta Total - Varejo - Ganho Tributário Cross</v>
          </cell>
          <cell r="B1025" t="str">
            <v>Plano Oi Completo Mais</v>
          </cell>
          <cell r="C1025" t="str">
            <v>Template de desconto percentual FLAT Móvel - Conta Total - Varejo - Ganho Tributário Cross</v>
          </cell>
          <cell r="D1025">
            <v>0.75379999999999991</v>
          </cell>
          <cell r="E1025" t="str">
            <v>MKT-1-9872995764</v>
          </cell>
          <cell r="F1025" t="str">
            <v>0T3T_REJ17_PCS-4P9pi_FLAT_MÓVEL_GT_75.38%</v>
          </cell>
          <cell r="G1025">
            <v>75.38</v>
          </cell>
        </row>
        <row r="1026">
          <cell r="A1026" t="str">
            <v>Oi Total Fixo + Pós Conectado Mais + Banda Larga0.7943Template de desconto percentual FLAT Móvel - Conta Total - Varejo - Ganho Tributário Cross</v>
          </cell>
          <cell r="B1026" t="str">
            <v>Plano Oi Completo Mais</v>
          </cell>
          <cell r="C1026" t="str">
            <v>Template de desconto percentual FLAT Móvel - Conta Total - Varejo - Ganho Tributário Cross</v>
          </cell>
          <cell r="D1026">
            <v>0.79430000000000012</v>
          </cell>
          <cell r="E1026" t="str">
            <v>MKT-1-9873018680</v>
          </cell>
          <cell r="F1026" t="str">
            <v>0T3T_REJ17_PCS-4P9pi_FLAT_MÓVEL_GT_79.43%</v>
          </cell>
          <cell r="G1026">
            <v>79.430000000000007</v>
          </cell>
        </row>
        <row r="1027">
          <cell r="A1027" t="str">
            <v>Oi Total Fixo + Pós Conectado Mais + Banda Larga0.7828Template de desconto percentual FLAT Móvel - Conta Total - Varejo - Ganho Tributário Cross</v>
          </cell>
          <cell r="B1027" t="str">
            <v>Plano Oi Completo Mais</v>
          </cell>
          <cell r="C1027" t="str">
            <v>Template de desconto percentual FLAT Móvel - Conta Total - Varejo - Ganho Tributário Cross</v>
          </cell>
          <cell r="D1027">
            <v>0.78280000000000005</v>
          </cell>
          <cell r="E1027" t="str">
            <v>MKT-1-9873044222</v>
          </cell>
          <cell r="F1027" t="str">
            <v>0T3T_REJ17_PCS-4P9pi_FLAT_MÓVEL_GT_78.28%</v>
          </cell>
          <cell r="G1027">
            <v>78.28</v>
          </cell>
        </row>
        <row r="1028">
          <cell r="A1028" t="str">
            <v>Oi Total Fixo + Pós Conectado Mais + Banda Larga0.7741Template de desconto percentual FLAT Móvel - Conta Total - Varejo - Ganho Tributário Cross</v>
          </cell>
          <cell r="B1028" t="str">
            <v>Plano Oi Completo Mais</v>
          </cell>
          <cell r="C1028" t="str">
            <v>Template de desconto percentual FLAT Móvel - Conta Total - Varejo - Ganho Tributário Cross</v>
          </cell>
          <cell r="D1028">
            <v>0.77410000000000001</v>
          </cell>
          <cell r="E1028" t="str">
            <v>MKT-1-9873040301</v>
          </cell>
          <cell r="F1028" t="str">
            <v>0T3T_REJ17_PCS-4P9pi_FLAT_MÓVEL_GT_77.41%</v>
          </cell>
          <cell r="G1028">
            <v>77.41</v>
          </cell>
        </row>
        <row r="1029">
          <cell r="A1029" t="str">
            <v>Oi Total Fixo + Pós Conectado Mais + Banda Larga0.8668Template de desconto percentual FLAT Móvel - Conta Total - Varejo - Ganho Tributário Cross</v>
          </cell>
          <cell r="B1029" t="str">
            <v>Plano Oi Completo Mais</v>
          </cell>
          <cell r="C1029" t="str">
            <v>Template de desconto percentual FLAT Móvel - Conta Total - Varejo - Ganho Tributário Cross</v>
          </cell>
          <cell r="D1029">
            <v>0.86680000000000001</v>
          </cell>
          <cell r="E1029" t="str">
            <v>MKT-1-9873018457</v>
          </cell>
          <cell r="F1029" t="str">
            <v>0T3T_REJ17_PCS-4P9pi_FLAT_MÓVEL_GT_86.68%</v>
          </cell>
          <cell r="G1029">
            <v>86.68</v>
          </cell>
        </row>
        <row r="1030">
          <cell r="A1030" t="str">
            <v>Oi Total Fixo + Pós 50 + Banda Larga0.6346Template de desconto percentual FLAT Móvel - Conta Total - Varejo - Ganho Tributário Cross</v>
          </cell>
          <cell r="B1030" t="str">
            <v>Plano Oi Completo XSmall</v>
          </cell>
          <cell r="C1030" t="str">
            <v>Template de desconto percentual FLAT Móvel - Conta Total - Varejo - Ganho Tributário Cross</v>
          </cell>
          <cell r="D1030">
            <v>0.63460000000000005</v>
          </cell>
          <cell r="E1030" t="str">
            <v>MKT-1-9872969041</v>
          </cell>
          <cell r="F1030" t="str">
            <v>0T3T_REJ17_PCS-4P2pi_FLAT_MÓVEL_GT_63.46%</v>
          </cell>
          <cell r="G1030">
            <v>63.46</v>
          </cell>
        </row>
        <row r="1031">
          <cell r="A1031" t="str">
            <v>Oi Total Fixo + Pós 50 + Banda Larga0.7031Template de desconto percentual FLAT Móvel - Conta Total - Varejo - Ganho Tributário Cross</v>
          </cell>
          <cell r="B1031" t="str">
            <v>Plano Oi Completo XSmall</v>
          </cell>
          <cell r="C1031" t="str">
            <v>Template de desconto percentual FLAT Móvel - Conta Total - Varejo - Ganho Tributário Cross</v>
          </cell>
          <cell r="D1031">
            <v>0.70310000000000006</v>
          </cell>
          <cell r="E1031" t="str">
            <v>MKT-1-9873154003</v>
          </cell>
          <cell r="F1031" t="str">
            <v>0T3T_REJ17_PCS-4P2pi_FLAT_MÓVEL_GT_70.31%</v>
          </cell>
          <cell r="G1031">
            <v>70.31</v>
          </cell>
        </row>
        <row r="1032">
          <cell r="A1032" t="str">
            <v>Oi Total Fixo + Pós 50 + Banda Larga0.3605Template de desconto percentual FLAT Móvel - Conta Total - Varejo - Ganho Tributário Cross</v>
          </cell>
          <cell r="B1032" t="str">
            <v>Plano Oi Completo XSmall</v>
          </cell>
          <cell r="C1032" t="str">
            <v>Template de desconto percentual FLAT Móvel - Conta Total - Varejo - Ganho Tributário Cross</v>
          </cell>
          <cell r="D1032">
            <v>0.36049999999999999</v>
          </cell>
          <cell r="E1032" t="str">
            <v>MKT-1-9872995985</v>
          </cell>
          <cell r="F1032" t="str">
            <v>0T3T_REJ17_PCS-4P2pi_FLAT_MÓVEL_GT_36.05%</v>
          </cell>
          <cell r="G1032">
            <v>36.049999999999997</v>
          </cell>
        </row>
        <row r="1033">
          <cell r="A1033" t="str">
            <v>Oi Total Fixo + Pós Conectado Mais + Banda Larga0.2302Template desconto FLAT Plano Principal Oi TV nível conta</v>
          </cell>
          <cell r="B1033" t="str">
            <v>Plano Oi Completo Mais</v>
          </cell>
          <cell r="C1033" t="str">
            <v>Template desconto FLAT Plano Principal Oi TV nível conta</v>
          </cell>
          <cell r="D1033">
            <v>0.23019999999999999</v>
          </cell>
          <cell r="E1033" t="str">
            <v>MKT-1-9871965009</v>
          </cell>
          <cell r="F1033" t="str">
            <v>0T3T_REJ17_PCS-4P9pi_FLAT_TV_23.02%.</v>
          </cell>
          <cell r="G1033">
            <v>23.02</v>
          </cell>
        </row>
        <row r="1034">
          <cell r="A1034" t="str">
            <v>Oi Total Fixo + Pós Conectado Mais + Banda Larga0.2115Template desconto FLAT Plano Principal Oi TV nível conta</v>
          </cell>
          <cell r="B1034" t="str">
            <v>Plano Oi Completo Mais</v>
          </cell>
          <cell r="C1034" t="str">
            <v>Template desconto FLAT Plano Principal Oi TV nível conta</v>
          </cell>
          <cell r="D1034">
            <v>0.21149999999999999</v>
          </cell>
          <cell r="E1034" t="str">
            <v>MKT-1-9871984967</v>
          </cell>
          <cell r="F1034" t="str">
            <v>0T3T_REJ17_PCS-4P9pi_FLAT_TV_21.15%</v>
          </cell>
          <cell r="G1034">
            <v>21.15</v>
          </cell>
        </row>
        <row r="1035">
          <cell r="A1035" t="str">
            <v>Oi Total Fixo + Pós Conectado Mais + Banda Larga0.2159Template desconto FLAT Plano Principal Oi TV nível conta</v>
          </cell>
          <cell r="B1035" t="str">
            <v>Plano Oi Completo Mais</v>
          </cell>
          <cell r="C1035" t="str">
            <v>Template desconto FLAT Plano Principal Oi TV nível conta</v>
          </cell>
          <cell r="D1035">
            <v>0.21590000000000001</v>
          </cell>
          <cell r="E1035" t="str">
            <v>MKT-1-9872427351</v>
          </cell>
          <cell r="F1035" t="str">
            <v>0T3T_REJ17_PCS-4P9pi_FLAT_TV_21.59%</v>
          </cell>
          <cell r="G1035">
            <v>21.59</v>
          </cell>
        </row>
        <row r="1036">
          <cell r="A1036" t="str">
            <v>Oi Total Fixo + Pós Conectado Mais + Banda Larga0.3256Template desconto FLAT Plano Principal Oi TV nível conta</v>
          </cell>
          <cell r="B1036" t="str">
            <v>Plano Oi Completo Mais</v>
          </cell>
          <cell r="C1036" t="str">
            <v>Template desconto FLAT Plano Principal Oi TV nível conta</v>
          </cell>
          <cell r="D1036">
            <v>0.3256</v>
          </cell>
          <cell r="E1036" t="str">
            <v>MKT-1-9872427606</v>
          </cell>
          <cell r="F1036" t="str">
            <v>0T3T_REJ17_PCS-4P9pi_FLAT_TV_32.56%</v>
          </cell>
          <cell r="G1036">
            <v>32.56</v>
          </cell>
        </row>
        <row r="1037">
          <cell r="A1037" t="str">
            <v>Oi Total Fixo + Pós Conectado Mais + Banda Larga0.313Template desconto FLAT Plano Principal Oi TV nível conta</v>
          </cell>
          <cell r="B1037" t="str">
            <v>Plano Oi Completo Mais</v>
          </cell>
          <cell r="C1037" t="str">
            <v>Template desconto FLAT Plano Principal Oi TV nível conta</v>
          </cell>
          <cell r="D1037">
            <v>0.313</v>
          </cell>
          <cell r="E1037" t="str">
            <v>MKT-1-9872427861</v>
          </cell>
          <cell r="F1037" t="str">
            <v>0T3T_REJ17_PCS-4P9pi_FLAT_TV_31.30%</v>
          </cell>
          <cell r="G1037">
            <v>31.3</v>
          </cell>
        </row>
        <row r="1038">
          <cell r="A1038" t="str">
            <v>Oi Total Fixo + Pós Conectado Mais + Banda Larga0.1637Template desconto FLAT Plano Principal Oi TV nível conta</v>
          </cell>
          <cell r="B1038" t="str">
            <v>Plano Oi Completo Mais</v>
          </cell>
          <cell r="C1038" t="str">
            <v>Template desconto FLAT Plano Principal Oi TV nível conta</v>
          </cell>
          <cell r="D1038">
            <v>0.16370000000000001</v>
          </cell>
          <cell r="E1038" t="str">
            <v>MKT-1-9872935116</v>
          </cell>
          <cell r="F1038" t="str">
            <v>0T3T_REJ17_PCS-4P9pi_FLAT_TV_16.37%</v>
          </cell>
          <cell r="G1038">
            <v>16.37</v>
          </cell>
        </row>
        <row r="1039">
          <cell r="A1039" t="str">
            <v>Oi Total Fixo + Pós Conectado Mais + Banda Larga0.2833Template desconto FLAT Plano Principal Oi TV nível conta</v>
          </cell>
          <cell r="B1039" t="str">
            <v>Plano Oi Completo Mais</v>
          </cell>
          <cell r="C1039" t="str">
            <v>Template desconto FLAT Plano Principal Oi TV nível conta</v>
          </cell>
          <cell r="D1039">
            <v>0.2833</v>
          </cell>
          <cell r="E1039" t="str">
            <v>MKT-1-9872935371</v>
          </cell>
          <cell r="F1039" t="str">
            <v>0T3T_REJ17_PCS-4P9pi_FLAT_TV_28.33%</v>
          </cell>
          <cell r="G1039">
            <v>28.33</v>
          </cell>
        </row>
        <row r="1040">
          <cell r="A1040" t="str">
            <v>Oi Total Fixo + Pós Conectado Mais + Banda Larga0.2737Template desconto FLAT Plano Principal Oi TV nível conta</v>
          </cell>
          <cell r="B1040" t="str">
            <v>Plano Oi Completo Mais</v>
          </cell>
          <cell r="C1040" t="str">
            <v>Template desconto FLAT Plano Principal Oi TV nível conta</v>
          </cell>
          <cell r="D1040">
            <v>0.2737</v>
          </cell>
          <cell r="E1040" t="str">
            <v>MKT-1-9872935626</v>
          </cell>
          <cell r="F1040" t="str">
            <v>0T3T_REJ17_PCS-4P9pi_FLAT_TV_27.37%</v>
          </cell>
          <cell r="G1040">
            <v>27.37</v>
          </cell>
        </row>
        <row r="1041">
          <cell r="A1041" t="str">
            <v>Oi Total Fixo + Pós Conectado Mais + Banda Larga0.3819Template desconto FLAT Plano Principal Oi TV nível conta</v>
          </cell>
          <cell r="B1041" t="str">
            <v>Plano Oi Completo Mais</v>
          </cell>
          <cell r="C1041" t="str">
            <v>Template desconto FLAT Plano Principal Oi TV nível conta</v>
          </cell>
          <cell r="D1041">
            <v>0.38189999999999996</v>
          </cell>
          <cell r="E1041" t="str">
            <v>MKT-1-9872935881</v>
          </cell>
          <cell r="F1041" t="str">
            <v>0T3T_REJ17_PCS-4P9pi_FLAT_TV_38.19%</v>
          </cell>
          <cell r="G1041">
            <v>38.19</v>
          </cell>
        </row>
        <row r="1042">
          <cell r="A1042" t="str">
            <v>Oi Total Fixo + Pós Conectado Mais + Banda Larga0.3701Template desconto FLAT Plano Principal Oi TV nível conta</v>
          </cell>
          <cell r="B1042" t="str">
            <v>Plano Oi Completo Mais</v>
          </cell>
          <cell r="C1042" t="str">
            <v>Template desconto FLAT Plano Principal Oi TV nível conta</v>
          </cell>
          <cell r="D1042">
            <v>0.37009999999999998</v>
          </cell>
          <cell r="E1042" t="str">
            <v>MKT-1-9872954136</v>
          </cell>
          <cell r="F1042" t="str">
            <v>0T3T_REJ17_PCS-4P9pi_FLAT_TV_37.01%</v>
          </cell>
          <cell r="G1042">
            <v>37.01</v>
          </cell>
        </row>
        <row r="1043">
          <cell r="A1043" t="str">
            <v>Oi Total Fixo + Pós Conectado Mais + Banda Larga0.3353Template desconto FLAT Plano Principal Oi TV nível conta</v>
          </cell>
          <cell r="B1043" t="str">
            <v>Plano Oi Completo Mais</v>
          </cell>
          <cell r="C1043" t="str">
            <v>Template desconto FLAT Plano Principal Oi TV nível conta</v>
          </cell>
          <cell r="D1043">
            <v>0.33529999999999999</v>
          </cell>
          <cell r="E1043" t="str">
            <v>MKT-1-9872954391</v>
          </cell>
          <cell r="F1043" t="str">
            <v>0T3T_REJ17_PCS-4P9pi_FLAT_TV_33.53%</v>
          </cell>
          <cell r="G1043">
            <v>33.53</v>
          </cell>
        </row>
        <row r="1044">
          <cell r="A1044" t="str">
            <v>Oi Total Fixo + Pós Conectado Mais + Banda Larga0.092Template desconto FLAT Plano Principal Oi TV nível conta</v>
          </cell>
          <cell r="B1044" t="str">
            <v>Plano Oi Completo Mais</v>
          </cell>
          <cell r="C1044" t="str">
            <v>Template desconto FLAT Plano Principal Oi TV nível conta</v>
          </cell>
          <cell r="D1044">
            <v>9.1999999999999998E-2</v>
          </cell>
          <cell r="E1044" t="str">
            <v>MKT-1-9872954646</v>
          </cell>
          <cell r="F1044" t="str">
            <v>0T3T_REJ17_PCS-4P9pi_FLAT_TV_09.20%</v>
          </cell>
          <cell r="G1044">
            <v>9.1999999999999993</v>
          </cell>
        </row>
        <row r="1045">
          <cell r="A1045" t="str">
            <v>Oi Total Fixo + Pós Conectado Mais + Banda Larga0.2478Template desconto FLAT Plano Principal Oi TV nível conta</v>
          </cell>
          <cell r="B1045" t="str">
            <v>Plano Oi Completo Mais</v>
          </cell>
          <cell r="C1045" t="str">
            <v>Template desconto FLAT Plano Principal Oi TV nível conta</v>
          </cell>
          <cell r="D1045">
            <v>0.24780000000000002</v>
          </cell>
          <cell r="E1045" t="str">
            <v>MKT-1-9872954911</v>
          </cell>
          <cell r="F1045" t="str">
            <v>0T3T_REJ17_PCS-4P9pi_FLAT_TV_24.78%</v>
          </cell>
          <cell r="G1045">
            <v>24.78</v>
          </cell>
        </row>
        <row r="1046">
          <cell r="A1046" t="str">
            <v>Oi Total Fixo + Pós Conectado Mais + Banda Larga0.2394Template desconto FLAT Plano Principal Oi TV nível conta</v>
          </cell>
          <cell r="B1046" t="str">
            <v>Plano Oi Completo Mais</v>
          </cell>
          <cell r="C1046" t="str">
            <v>Template desconto FLAT Plano Principal Oi TV nível conta</v>
          </cell>
          <cell r="D1046">
            <v>0.2394</v>
          </cell>
          <cell r="E1046" t="str">
            <v>MKT-1-9872968186</v>
          </cell>
          <cell r="F1046" t="str">
            <v>0T3T_REJ17_PCS-4P9pi_FLAT_TV_23.94%</v>
          </cell>
          <cell r="G1046">
            <v>23.94</v>
          </cell>
        </row>
        <row r="1047">
          <cell r="A1047" t="str">
            <v>Oi Total Fixo + Pós Conectado Mais + Banda Larga0.2056Template desconto FLAT Plano Principal Oi TV nível conta</v>
          </cell>
          <cell r="B1047" t="str">
            <v>Plano Oi Completo Mais</v>
          </cell>
          <cell r="C1047" t="str">
            <v>Template desconto FLAT Plano Principal Oi TV nível conta</v>
          </cell>
          <cell r="D1047">
            <v>0.20559999999999998</v>
          </cell>
          <cell r="E1047" t="str">
            <v>MKT-1-9872968531</v>
          </cell>
          <cell r="F1047" t="str">
            <v>0T3T_REJ17_PCS-4P9pi_FLAT_TV_20.56%</v>
          </cell>
          <cell r="G1047">
            <v>20.56</v>
          </cell>
        </row>
        <row r="1048">
          <cell r="A1048" t="str">
            <v>Oi Total Fixo + Pós Conectado Mais + Banda Larga0.171Template desconto FLAT Plano Principal Oi TV nível conta</v>
          </cell>
          <cell r="B1048" t="str">
            <v>Plano Oi Completo Mais</v>
          </cell>
          <cell r="C1048" t="str">
            <v>Template desconto FLAT Plano Principal Oi TV nível conta</v>
          </cell>
          <cell r="D1048">
            <v>0.17100000000000001</v>
          </cell>
          <cell r="E1048" t="str">
            <v>MKT-1-9872968786</v>
          </cell>
          <cell r="F1048" t="str">
            <v>0T3T_REJ17_PCS-4P9pi_FLAT_TV_17.10%</v>
          </cell>
          <cell r="G1048">
            <v>17.100000000000001</v>
          </cell>
        </row>
        <row r="1049">
          <cell r="A1049" t="str">
            <v>Oi Internet pra Celular 1GB0.5448Template Flat Instância Dados</v>
          </cell>
          <cell r="B1049" t="str">
            <v>Oi Internet pra Celular 1GB</v>
          </cell>
          <cell r="C1049" t="str">
            <v>Template Flat Instância Dados</v>
          </cell>
          <cell r="D1049">
            <v>0.54479999999999995</v>
          </cell>
          <cell r="E1049" t="str">
            <v>MKT-1-9906695721</v>
          </cell>
          <cell r="F1049" t="str">
            <v>0T3T_PAI17_INTCEL-1G_54.48%</v>
          </cell>
          <cell r="G1049">
            <v>54.48</v>
          </cell>
        </row>
        <row r="1050">
          <cell r="A1050" t="str">
            <v>Oi Internet pra Celular 2GB0.025Template Flat Instância Dados</v>
          </cell>
          <cell r="B1050" t="str">
            <v>Oi Internet pra Celular 2GB</v>
          </cell>
          <cell r="C1050" t="str">
            <v>Template Flat Instância Dados</v>
          </cell>
          <cell r="D1050">
            <v>2.5000000000000001E-2</v>
          </cell>
          <cell r="E1050" t="str">
            <v>MKT-1-9906709373</v>
          </cell>
          <cell r="F1050" t="str">
            <v>0T3T_PAI17_INTCEL-2G_02.50%</v>
          </cell>
          <cell r="G1050">
            <v>2.5</v>
          </cell>
        </row>
        <row r="1051">
          <cell r="A1051" t="str">
            <v>Oi Internet pra Celular 3GB0.4916Template Flat Instância Dados</v>
          </cell>
          <cell r="B1051" t="str">
            <v>Oi Internet pra Celular 3GB</v>
          </cell>
          <cell r="C1051" t="str">
            <v>Template Flat Instância Dados</v>
          </cell>
          <cell r="D1051">
            <v>0.49159999999999998</v>
          </cell>
          <cell r="E1051" t="str">
            <v>MKT-1-9906709895</v>
          </cell>
          <cell r="F1051" t="str">
            <v>0T3T_PAI17_INTCEL-3G_49.16%</v>
          </cell>
          <cell r="G1051">
            <v>49.16</v>
          </cell>
        </row>
        <row r="1052">
          <cell r="A1052" t="str">
            <v>Oi Internet pra Celular 5GB0.4379Template Flat Instância Dados</v>
          </cell>
          <cell r="B1052" t="str">
            <v>Oi Internet pra Celular 5GB</v>
          </cell>
          <cell r="C1052" t="str">
            <v>Template Flat Instância Dados</v>
          </cell>
          <cell r="D1052">
            <v>0.43790000000000001</v>
          </cell>
          <cell r="E1052" t="str">
            <v>MKT-1-9906714397</v>
          </cell>
          <cell r="F1052" t="str">
            <v>0T3T_PAI17_INTCEL-5G_43.79%</v>
          </cell>
          <cell r="G1052">
            <v>43.79</v>
          </cell>
        </row>
        <row r="1053">
          <cell r="A1053" t="str">
            <v>Oi Internet pra Celular 5GB0.5849Template Flat Instância Dados</v>
          </cell>
          <cell r="B1053" t="str">
            <v>Oi Internet pra Celular 5GB</v>
          </cell>
          <cell r="C1053" t="str">
            <v>Template Flat Instância Dados</v>
          </cell>
          <cell r="D1053">
            <v>0.58489999999999998</v>
          </cell>
          <cell r="E1053" t="str">
            <v>MKT-1-9906714849</v>
          </cell>
          <cell r="F1053" t="str">
            <v>0T3T_PAI17_INTCEL-5G_58.49%</v>
          </cell>
          <cell r="G1053">
            <v>58.49</v>
          </cell>
        </row>
        <row r="1054">
          <cell r="A1054" t="str">
            <v>Oi Internet pra Celular 10GB0.2364Template Flat Instância Dados</v>
          </cell>
          <cell r="B1054" t="str">
            <v>Oi Internet pra Celular 10GB</v>
          </cell>
          <cell r="C1054" t="str">
            <v>Template Flat Instância Dados</v>
          </cell>
          <cell r="D1054">
            <v>0.2364</v>
          </cell>
          <cell r="E1054" t="str">
            <v>MKT-1-9906718301</v>
          </cell>
          <cell r="F1054" t="str">
            <v>0T3T_PAI17_INTCEL-10G_23.64%</v>
          </cell>
          <cell r="G1054">
            <v>23.64</v>
          </cell>
        </row>
        <row r="1055">
          <cell r="A1055" t="str">
            <v>Oi Internet pra Celular 10GB0.4448Template Flat Instância Dados</v>
          </cell>
          <cell r="B1055" t="str">
            <v>Oi Internet pra Celular 10GB</v>
          </cell>
          <cell r="C1055" t="str">
            <v>Template Flat Instância Dados</v>
          </cell>
          <cell r="D1055">
            <v>0.44479999999999997</v>
          </cell>
          <cell r="E1055" t="str">
            <v>MKT-1-9906718763</v>
          </cell>
          <cell r="F1055" t="str">
            <v>0T3T_PAI17_INTCEL-10G_44.48%</v>
          </cell>
          <cell r="G1055">
            <v>44.48</v>
          </cell>
        </row>
        <row r="1056">
          <cell r="A1056" t="str">
            <v>Oi Internet pra Celular 2GB0.0013Template Flat Instância Dados</v>
          </cell>
          <cell r="B1056" t="str">
            <v>Oi Internet pra Celular 2GB</v>
          </cell>
          <cell r="C1056" t="str">
            <v>Template Flat Instância Dados</v>
          </cell>
          <cell r="D1056">
            <v>1.2999999999999999E-3</v>
          </cell>
          <cell r="E1056" t="str">
            <v>MKT-1-9906727135</v>
          </cell>
          <cell r="F1056" t="str">
            <v>0T3T_PAI17_INTCEL-2G_00.13%</v>
          </cell>
          <cell r="G1056">
            <v>0.13</v>
          </cell>
        </row>
        <row r="1057">
          <cell r="A1057" t="str">
            <v>Oi Internet pra Celular 5GB0.5223Template Flat Instância Dados</v>
          </cell>
          <cell r="B1057" t="str">
            <v>Oi Internet pra Celular 5GB</v>
          </cell>
          <cell r="C1057" t="str">
            <v>Template Flat Instância Dados</v>
          </cell>
          <cell r="D1057">
            <v>0.52229999999999999</v>
          </cell>
          <cell r="E1057" t="str">
            <v>MKT-1-9906727507</v>
          </cell>
          <cell r="F1057" t="str">
            <v>0T3T_PAI17_INTCEL-5G_52.23%</v>
          </cell>
          <cell r="G1057">
            <v>52.23</v>
          </cell>
        </row>
        <row r="1058">
          <cell r="A1058" t="str">
            <v>Oi Internet pra Celular 10GB0.3994Template Flat Instância Dados</v>
          </cell>
          <cell r="B1058" t="str">
            <v>Oi Internet pra Celular 10GB</v>
          </cell>
          <cell r="C1058" t="str">
            <v>Template Flat Instância Dados</v>
          </cell>
          <cell r="D1058">
            <v>0.39939999999999998</v>
          </cell>
          <cell r="E1058" t="str">
            <v>MKT-1-9906727879</v>
          </cell>
          <cell r="F1058" t="str">
            <v>0T3T_PAI17_INTCEL-10G_39.94%</v>
          </cell>
          <cell r="G1058">
            <v>39.94</v>
          </cell>
        </row>
        <row r="1059">
          <cell r="A1059" t="str">
            <v>Oi Total Fixo + Pós Conectado Mais + Banda Larga0.5172Template desconto FLAT Plano Principal Oi TV nível conta</v>
          </cell>
          <cell r="B1059" t="str">
            <v>Plano Oi Completo Mais</v>
          </cell>
          <cell r="C1059" t="str">
            <v>Template desconto FLAT Plano Principal Oi TV nível conta</v>
          </cell>
          <cell r="D1059">
            <v>0.51719999999999999</v>
          </cell>
          <cell r="E1059" t="str">
            <v>MKT-1-9906735611</v>
          </cell>
          <cell r="F1059" t="str">
            <v>0T3T_PAI17_PCS-4P9pi_FLAT_TV_51.72%</v>
          </cell>
          <cell r="G1059">
            <v>51.72</v>
          </cell>
        </row>
        <row r="1060">
          <cell r="A1060" t="str">
            <v>Oi Total Fixo + Pós Conectado Mais + Banda Larga0.4489Template desconto FLAT Plano Principal Oi TV nível conta</v>
          </cell>
          <cell r="B1060" t="str">
            <v>Plano Oi Completo Mais</v>
          </cell>
          <cell r="C1060" t="str">
            <v>Template desconto FLAT Plano Principal Oi TV nível conta</v>
          </cell>
          <cell r="D1060">
            <v>0.44890000000000002</v>
          </cell>
          <cell r="E1060" t="str">
            <v>MKT-1-9906735906</v>
          </cell>
          <cell r="F1060" t="str">
            <v>0T3T_PAI17_PCS-4P9pi_FLAT_TV_44.89%</v>
          </cell>
          <cell r="G1060">
            <v>44.89</v>
          </cell>
        </row>
        <row r="1061">
          <cell r="A1061" t="str">
            <v>Oi Total Fixo + Pós Conectado Mais + Banda Larga0.2273Template desconto FLAT Plano Principal Oi TV nível conta</v>
          </cell>
          <cell r="B1061" t="str">
            <v>Plano Oi Completo Mais</v>
          </cell>
          <cell r="C1061" t="str">
            <v>Template desconto FLAT Plano Principal Oi TV nível conta</v>
          </cell>
          <cell r="D1061">
            <v>0.2273</v>
          </cell>
          <cell r="E1061" t="str">
            <v>MKT-1-9906773161</v>
          </cell>
          <cell r="F1061" t="str">
            <v>0T3T_PAI17_PCS-4P9pi_FLAT_TV_22.73%</v>
          </cell>
          <cell r="G1061">
            <v>22.73</v>
          </cell>
        </row>
        <row r="1062">
          <cell r="A1062" t="str">
            <v>Oi Total Fixo + Banda Larga + TV 20.2132Template desconto FLAT Plano Principal Oi TV nível conta</v>
          </cell>
          <cell r="B1062" t="str">
            <v>Plano Oi Convergente Medium</v>
          </cell>
          <cell r="C1062" t="str">
            <v>Template desconto FLAT Plano Principal Oi TV nível conta</v>
          </cell>
          <cell r="D1062">
            <v>0.2132</v>
          </cell>
          <cell r="E1062" t="str">
            <v>MKT-1-9906773416</v>
          </cell>
          <cell r="F1062" t="str">
            <v>0T3T_PAI17_PCS-3PMepi_FLAT_TV_21.32%</v>
          </cell>
          <cell r="G1062">
            <v>21.32</v>
          </cell>
        </row>
        <row r="1063">
          <cell r="A1063" t="str">
            <v>Oi Total Fixo + Banda Larga + TV 30.1902Template desconto FLAT Plano Principal Oi TV nível conta</v>
          </cell>
          <cell r="B1063" t="str">
            <v>Plano Oi Convergente High</v>
          </cell>
          <cell r="C1063" t="str">
            <v>Template desconto FLAT Plano Principal Oi TV nível conta</v>
          </cell>
          <cell r="D1063">
            <v>0.19020000000000001</v>
          </cell>
          <cell r="E1063" t="str">
            <v>MKT-1-9906773671</v>
          </cell>
          <cell r="F1063" t="str">
            <v>0T3T_PAI17_PCS-3PHipi_FLAT_TV_19.02%</v>
          </cell>
          <cell r="G1063">
            <v>19.02</v>
          </cell>
        </row>
        <row r="1064">
          <cell r="A1064" t="str">
            <v>Oi Total Fixo + Banda Larga + TV 30.3621Template desconto FLAT Plano Principal Oi TV nível conta</v>
          </cell>
          <cell r="B1064" t="str">
            <v>Plano Oi Convergente High</v>
          </cell>
          <cell r="C1064" t="str">
            <v>Template desconto FLAT Plano Principal Oi TV nível conta</v>
          </cell>
          <cell r="D1064">
            <v>0.36210000000000003</v>
          </cell>
          <cell r="E1064" t="str">
            <v>MKT-1-9906773926</v>
          </cell>
          <cell r="F1064" t="str">
            <v>0T3T_PAI17_PCS-3PHipi_FLAT_TV_36.21%</v>
          </cell>
          <cell r="G1064">
            <v>36.21</v>
          </cell>
        </row>
        <row r="1065">
          <cell r="A1065" t="str">
            <v>Oi Total Fixo + Banda Larga + TV 30.1852Template desconto FLAT Plano Principal Oi TV nível conta</v>
          </cell>
          <cell r="B1065" t="str">
            <v>Plano Oi Convergente High</v>
          </cell>
          <cell r="C1065" t="str">
            <v>Template desconto FLAT Plano Principal Oi TV nível conta</v>
          </cell>
          <cell r="D1065">
            <v>0.1852</v>
          </cell>
          <cell r="E1065" t="str">
            <v>MKT-1-9906822181</v>
          </cell>
          <cell r="F1065" t="str">
            <v>0T3T_PAI17_PCS-3PHipi_FLAT_TV_18.52%</v>
          </cell>
          <cell r="G1065">
            <v>18.52</v>
          </cell>
        </row>
        <row r="1066">
          <cell r="A1066" t="str">
            <v>Oi Total Fixo + Banda Larga + TV 20.3191Template desconto FLAT Plano Principal Oi TV nível conta</v>
          </cell>
          <cell r="B1066" t="str">
            <v>Plano Oi Convergente Medium</v>
          </cell>
          <cell r="C1066" t="str">
            <v>Template desconto FLAT Plano Principal Oi TV nível conta</v>
          </cell>
          <cell r="D1066">
            <v>0.31909999999999999</v>
          </cell>
          <cell r="E1066" t="str">
            <v>MKT-1-9906780721</v>
          </cell>
          <cell r="F1066" t="str">
            <v>0T3T_PAI17_PCS-3PMepi_FLAT_TV_31.91%</v>
          </cell>
          <cell r="G1066">
            <v>31.91</v>
          </cell>
        </row>
        <row r="1067">
          <cell r="A1067" t="str">
            <v>Oi Total Fixo + Banda Larga + TV 30.2853Template desconto FLAT Plano Principal Oi TV nível conta</v>
          </cell>
          <cell r="B1067" t="str">
            <v>Plano Oi Convergente High</v>
          </cell>
          <cell r="C1067" t="str">
            <v>Template desconto FLAT Plano Principal Oi TV nível conta</v>
          </cell>
          <cell r="D1067">
            <v>0.2853</v>
          </cell>
          <cell r="E1067" t="str">
            <v>MKT-1-9906780976</v>
          </cell>
          <cell r="F1067" t="str">
            <v>0T3T_PAI17_PCS-3PHipi_FLAT_TV_28.53%</v>
          </cell>
          <cell r="G1067">
            <v>28.53</v>
          </cell>
        </row>
        <row r="1068">
          <cell r="A1068" t="str">
            <v>Oi Total Fixo + Banda Larga + TV 30.4206Template desconto FLAT Plano Principal Oi TV nível conta</v>
          </cell>
          <cell r="B1068" t="str">
            <v>Plano Oi Convergente High</v>
          </cell>
          <cell r="C1068" t="str">
            <v>Template desconto FLAT Plano Principal Oi TV nível conta</v>
          </cell>
          <cell r="D1068">
            <v>0.42060000000000003</v>
          </cell>
          <cell r="E1068" t="str">
            <v>MKT-1-9906916011</v>
          </cell>
          <cell r="F1068" t="str">
            <v>0T3T_PAI17_PCS-3PHipi_FLAT_TV_42.06%</v>
          </cell>
          <cell r="G1068">
            <v>42.06</v>
          </cell>
        </row>
        <row r="1069">
          <cell r="A1069" t="str">
            <v>Oi Total Fixo + Banda Larga + TV 30.2774Template desconto FLAT Plano Principal Oi TV nível conta</v>
          </cell>
          <cell r="B1069" t="str">
            <v>Plano Oi Convergente High</v>
          </cell>
          <cell r="C1069" t="str">
            <v>Template desconto FLAT Plano Principal Oi TV nível conta</v>
          </cell>
          <cell r="D1069">
            <v>0.27739999999999998</v>
          </cell>
          <cell r="E1069" t="str">
            <v>MKT-1-9906927426</v>
          </cell>
          <cell r="F1069" t="str">
            <v>0T3T_PAI17_PCS-3PHipi_FLAT_TV_27.74%</v>
          </cell>
          <cell r="G1069">
            <v>27.74</v>
          </cell>
        </row>
        <row r="1070">
          <cell r="A1070" t="str">
            <v>Oi Total Fixo + Banda Larga + TV 20.0011Template desconto FLAT Plano Principal Oi TV nível conta</v>
          </cell>
          <cell r="B1070" t="str">
            <v>Plano Oi Convergente Medium</v>
          </cell>
          <cell r="C1070" t="str">
            <v>Template desconto FLAT Plano Principal Oi TV nível conta</v>
          </cell>
          <cell r="D1070">
            <v>1.1000000000000001E-3</v>
          </cell>
          <cell r="E1070" t="str">
            <v>MKT-1-9906927921</v>
          </cell>
          <cell r="F1070" t="str">
            <v>0T3T_PAI17_PCS-3PMepi_FLAT_TV_00.11%</v>
          </cell>
          <cell r="G1070">
            <v>0.11</v>
          </cell>
        </row>
        <row r="1071">
          <cell r="A1071" t="str">
            <v>Oi Total Fixo + Banda Larga + TV 30.0184Template desconto FLAT Plano Principal Oi TV nível conta</v>
          </cell>
          <cell r="B1071" t="str">
            <v>Plano Oi Convergente High</v>
          </cell>
          <cell r="C1071" t="str">
            <v>Template desconto FLAT Plano Principal Oi TV nível conta</v>
          </cell>
          <cell r="D1071">
            <v>1.84E-2</v>
          </cell>
          <cell r="E1071" t="str">
            <v>MKT-1-9906932246</v>
          </cell>
          <cell r="F1071" t="str">
            <v>0T3T_PAI17_PCS-3PHipi_FLAT_TV_01.84%</v>
          </cell>
          <cell r="G1071">
            <v>1.84</v>
          </cell>
        </row>
        <row r="1072">
          <cell r="A1072" t="str">
            <v>Oi Total Fixo + Banda Larga + TV 30.0221Template desconto FLAT Plano Principal Oi TV nível conta</v>
          </cell>
          <cell r="B1072" t="str">
            <v>Plano Oi Convergente High</v>
          </cell>
          <cell r="C1072" t="str">
            <v>Template desconto FLAT Plano Principal Oi TV nível conta</v>
          </cell>
          <cell r="D1072">
            <v>2.2099999999999998E-2</v>
          </cell>
          <cell r="E1072" t="str">
            <v>MKT-1-9906932611</v>
          </cell>
          <cell r="F1072" t="str">
            <v>0T3T_PAI17_PCS-3PHipi_FLAT_TV_02.21%</v>
          </cell>
          <cell r="G1072">
            <v>2.21</v>
          </cell>
        </row>
        <row r="1073">
          <cell r="A1073" t="str">
            <v>Oi Total Fixo + Banda Larga + TV 30.0147Template desconto FLAT Plano Principal Oi TV nível conta</v>
          </cell>
          <cell r="B1073" t="str">
            <v>Plano Oi Convergente High</v>
          </cell>
          <cell r="C1073" t="str">
            <v>Template desconto FLAT Plano Principal Oi TV nível conta</v>
          </cell>
          <cell r="D1073">
            <v>1.47E-2</v>
          </cell>
          <cell r="E1073" t="str">
            <v>MKT-1-9906932946</v>
          </cell>
          <cell r="F1073" t="str">
            <v>0T3T_PAI17_PCS-3PHipi_FLAT_TV_01.47%</v>
          </cell>
          <cell r="G1073">
            <v>1.47</v>
          </cell>
        </row>
        <row r="1074">
          <cell r="A1074" t="str">
            <v>Oi Total Fixo + Banda Larga + TV 30.15Template desconto FLAT Plano Principal Oi TV nível conta</v>
          </cell>
          <cell r="B1074" t="str">
            <v>Plano Oi Convergente High</v>
          </cell>
          <cell r="C1074" t="str">
            <v>Template desconto FLAT Plano Principal Oi TV nível conta</v>
          </cell>
          <cell r="D1074">
            <v>0.15</v>
          </cell>
          <cell r="E1074" t="str">
            <v>MKT-1-9906936301</v>
          </cell>
          <cell r="F1074" t="str">
            <v>0T3T_PAI17_PCS-3PHipi_FLAT_TV_15.00%</v>
          </cell>
          <cell r="G1074">
            <v>15</v>
          </cell>
        </row>
        <row r="1075">
          <cell r="A1075" t="str">
            <v>Oi Total Fixo + Banda Larga + TV 30.0178Template desconto FLAT Plano Principal Oi TV nível conta</v>
          </cell>
          <cell r="B1075" t="str">
            <v>Plano Oi Convergente High</v>
          </cell>
          <cell r="C1075" t="str">
            <v>Template desconto FLAT Plano Principal Oi TV nível conta</v>
          </cell>
          <cell r="D1075">
            <v>1.78E-2</v>
          </cell>
          <cell r="E1075" t="str">
            <v>MKT-1-9906936676</v>
          </cell>
          <cell r="F1075" t="str">
            <v>0T3T_PAI17_PCS-3PHipi_FLAT_TV_01.78%</v>
          </cell>
          <cell r="G1075">
            <v>1.78</v>
          </cell>
        </row>
        <row r="1076">
          <cell r="A1076" t="str">
            <v>Oi Total Fixo + Pós 50 + Banda Larga0.669Template de desconto percentual FLAT Móvel - Conta Total - Varejo - Ganho Tributário Cross</v>
          </cell>
          <cell r="B1076" t="str">
            <v>Plano Oi Completo XSmall</v>
          </cell>
          <cell r="C1076" t="str">
            <v>Template de desconto percentual FLAT Móvel - Conta Total - Varejo - Ganho Tributário Cross</v>
          </cell>
          <cell r="D1076">
            <v>0.66900000000000004</v>
          </cell>
          <cell r="E1076" t="str">
            <v>MKT-1-9906248591</v>
          </cell>
          <cell r="F1076" t="str">
            <v>0T3T_PAI17_PCS-4P2pi_FLAT_MÓVEL_GT_66.90%</v>
          </cell>
          <cell r="G1076">
            <v>66.900000000000006</v>
          </cell>
        </row>
        <row r="1077">
          <cell r="A1077" t="str">
            <v>Oi Total Fixo + Pós Conectado 500 + Banda Larga0.8661Template de desconto percentual FLAT Móvel - Conta Total - Varejo - Ganho Tributário Cross</v>
          </cell>
          <cell r="B1077" t="str">
            <v>Plano Oi Completo 500</v>
          </cell>
          <cell r="C1077" t="str">
            <v>Template de desconto percentual FLAT Móvel - Conta Total - Varejo - Ganho Tributário Cross</v>
          </cell>
          <cell r="D1077">
            <v>0.86609999999999998</v>
          </cell>
          <cell r="E1077" t="str">
            <v>MKT-1-9906248792</v>
          </cell>
          <cell r="F1077" t="str">
            <v>0T3T_PAI17_PCS-4P8pi_FLAT_MÓVEL_GT_86.61%</v>
          </cell>
          <cell r="G1077">
            <v>86.61</v>
          </cell>
        </row>
        <row r="1078">
          <cell r="A1078" t="str">
            <v>Oi Total Fixo + Pós Conectado Mais + Banda Larga0.8639Template de desconto percentual FLAT Móvel - Conta Total - Varejo - Ganho Tributário Cross</v>
          </cell>
          <cell r="B1078" t="str">
            <v>Plano Oi Completo Mais</v>
          </cell>
          <cell r="C1078" t="str">
            <v>Template de desconto percentual FLAT Móvel - Conta Total - Varejo - Ganho Tributário Cross</v>
          </cell>
          <cell r="D1078">
            <v>0.8639</v>
          </cell>
          <cell r="E1078" t="str">
            <v>MKT-1-9906248993</v>
          </cell>
          <cell r="F1078" t="str">
            <v>0T3T_PAI17_PCS-4P9pi_FLAT_MÓVEL_GT_86.39%</v>
          </cell>
          <cell r="G1078">
            <v>86.39</v>
          </cell>
        </row>
        <row r="1079">
          <cell r="A1079" t="str">
            <v>Oi Total Fixo + Pós Conectado Mais + Banda Larga0.8349Template de desconto percentual FLAT Móvel - Conta Total - Varejo - Ganho Tributário Cross</v>
          </cell>
          <cell r="B1079" t="str">
            <v>Plano Oi Completo Mais</v>
          </cell>
          <cell r="C1079" t="str">
            <v>Template de desconto percentual FLAT Móvel - Conta Total - Varejo - Ganho Tributário Cross</v>
          </cell>
          <cell r="D1079">
            <v>0.83489999999999998</v>
          </cell>
          <cell r="E1079" t="str">
            <v>MKT-1-9907025194</v>
          </cell>
          <cell r="F1079" t="str">
            <v>0T3T_PAI17_PCS-4P9pi_FLAT_MÓVEL_GT_83.49%</v>
          </cell>
          <cell r="G1079">
            <v>83.49</v>
          </cell>
        </row>
        <row r="1080">
          <cell r="A1080" t="str">
            <v>Oi Total Fixo + Pós Conectado Mais + Banda Larga0.8059Template de desconto percentual FLAT Móvel - Conta Total - Varejo - Ganho Tributário Cross</v>
          </cell>
          <cell r="B1080" t="str">
            <v>Plano Oi Completo Mais</v>
          </cell>
          <cell r="C1080" t="str">
            <v>Template de desconto percentual FLAT Móvel - Conta Total - Varejo - Ganho Tributário Cross</v>
          </cell>
          <cell r="D1080">
            <v>0.80590000000000006</v>
          </cell>
          <cell r="E1080" t="str">
            <v>MKT-1-9907104675</v>
          </cell>
          <cell r="F1080" t="str">
            <v>0T3T_PAI17_PCS-4P9pi_FLAT_MÓVEL_GT_80.59%.</v>
          </cell>
          <cell r="G1080">
            <v>80.59</v>
          </cell>
        </row>
        <row r="1081">
          <cell r="A1081" t="str">
            <v>Oi Total Fixo + Pós 50 + Banda Larga0.3161Template de desconto percentual FLAT Móvel - Conta Total - Varejo - Ganho Tributário Cross</v>
          </cell>
          <cell r="B1081" t="str">
            <v>Plano Oi Completo XSmall</v>
          </cell>
          <cell r="C1081" t="str">
            <v>Template de desconto percentual FLAT Móvel - Conta Total - Varejo - Ganho Tributário Cross</v>
          </cell>
          <cell r="D1081">
            <v>0.31609999999999999</v>
          </cell>
          <cell r="E1081" t="str">
            <v>MKT-1-9907105066</v>
          </cell>
          <cell r="F1081" t="str">
            <v>0T3T_PAI17_PCS-4P2pi_FLAT_MÓVEL_GT_31.61%</v>
          </cell>
          <cell r="G1081">
            <v>31.61</v>
          </cell>
        </row>
        <row r="1082">
          <cell r="A1082" t="str">
            <v>Oi Total Fixo + Pós Conectado 500 + Banda Larga0.7232Template de desconto percentual FLAT Móvel - Conta Total - Varejo - Ganho Tributário Cross</v>
          </cell>
          <cell r="B1082" t="str">
            <v>Plano Oi Completo 500</v>
          </cell>
          <cell r="C1082" t="str">
            <v>Template de desconto percentual FLAT Móvel - Conta Total - Varejo - Ganho Tributário Cross</v>
          </cell>
          <cell r="D1082">
            <v>0.72319999999999995</v>
          </cell>
          <cell r="E1082" t="str">
            <v>MKT-1-9907128527</v>
          </cell>
          <cell r="F1082" t="str">
            <v>0T3T_PAI17_PCS-4P8pi_FLAT_MÓVEL_GT_72.32%</v>
          </cell>
          <cell r="G1082">
            <v>72.319999999999993</v>
          </cell>
        </row>
        <row r="1083">
          <cell r="A1083" t="str">
            <v>Oi Total Fixo + Pós Conectado Mais + Banda Larga0.7773Template de desconto percentual FLAT Móvel - Conta Total - Varejo - Ganho Tributário Cross</v>
          </cell>
          <cell r="B1083" t="str">
            <v>Plano Oi Completo Mais</v>
          </cell>
          <cell r="C1083" t="str">
            <v>Template de desconto percentual FLAT Móvel - Conta Total - Varejo - Ganho Tributário Cross</v>
          </cell>
          <cell r="D1083">
            <v>0.77729999999999999</v>
          </cell>
          <cell r="E1083" t="str">
            <v>MKT-1-9907128868</v>
          </cell>
          <cell r="F1083" t="str">
            <v>0T3T_PAI17_PCS-4P9pi_FLAT_MÓVEL_GT_77.73%</v>
          </cell>
          <cell r="G1083">
            <v>77.73</v>
          </cell>
        </row>
        <row r="1084">
          <cell r="A1084" t="str">
            <v>Oi Total Fixo + Pós Conectado Mais + Banda Larga0.5745Template de desconto percentual FLAT Móvel - Conta Total - Varejo - Ganho Tributário Cross</v>
          </cell>
          <cell r="B1084" t="str">
            <v>Plano Oi Completo Mais</v>
          </cell>
          <cell r="C1084" t="str">
            <v>Template de desconto percentual FLAT Móvel - Conta Total - Varejo - Ganho Tributário Cross</v>
          </cell>
          <cell r="D1084">
            <v>0.57450000000000001</v>
          </cell>
          <cell r="E1084" t="str">
            <v>MKT-1-9907146189</v>
          </cell>
          <cell r="F1084" t="str">
            <v>0T3T_PAI17_PCS-4P9pi_FLAT_MÓVEL_GT_57.45%</v>
          </cell>
          <cell r="G1084">
            <v>57.45</v>
          </cell>
        </row>
        <row r="1085">
          <cell r="A1085" t="str">
            <v>Oi Total Fixo + Pós Conectado Mais + Banda Larga0.5165Template de desconto percentual FLAT Móvel - Conta Total - Varejo - Ganho Tributário Cross</v>
          </cell>
          <cell r="B1085" t="str">
            <v>Plano Oi Completo Mais</v>
          </cell>
          <cell r="C1085" t="str">
            <v>Template de desconto percentual FLAT Móvel - Conta Total - Varejo - Ganho Tributário Cross</v>
          </cell>
          <cell r="D1085">
            <v>0.51649999999999996</v>
          </cell>
          <cell r="E1085" t="str">
            <v>MKT-1-9907146470</v>
          </cell>
          <cell r="F1085" t="str">
            <v>0T3T_PAI17_PCS-4P9pi_FLAT_MÓVEL_GT_51.65%</v>
          </cell>
          <cell r="G1085">
            <v>51.65</v>
          </cell>
        </row>
        <row r="1086">
          <cell r="A1086" t="str">
            <v>Oi Total Fixo + Pós 50 + Banda Larga0.5091Template de desconto percentual FLAT Móvel - Conta Total - Varejo - Ganho Tributário Cross</v>
          </cell>
          <cell r="B1086" t="str">
            <v>Plano Oi Completo XSmall</v>
          </cell>
          <cell r="C1086" t="str">
            <v>Template de desconto percentual FLAT Móvel - Conta Total - Varejo - Ganho Tributário Cross</v>
          </cell>
          <cell r="D1086">
            <v>0.5091</v>
          </cell>
          <cell r="E1086" t="str">
            <v>MKT-1-9907146821</v>
          </cell>
          <cell r="F1086" t="str">
            <v>0T3T_PAI17_PCS-4P2pi_FLAT_MÓVEL_GT_50.91%</v>
          </cell>
          <cell r="G1086">
            <v>50.91</v>
          </cell>
        </row>
        <row r="1087">
          <cell r="A1087" t="str">
            <v>Oi Total Fixo + Pós Conectado 500 + Banda Larga0.8013Template de desconto percentual FLAT Móvel - Conta Total - Varejo - Ganho Tributário Cross</v>
          </cell>
          <cell r="B1087" t="str">
            <v>Plano Oi Completo 500</v>
          </cell>
          <cell r="C1087" t="str">
            <v>Template de desconto percentual FLAT Móvel - Conta Total - Varejo - Ganho Tributário Cross</v>
          </cell>
          <cell r="D1087">
            <v>0.8012999999999999</v>
          </cell>
          <cell r="E1087" t="str">
            <v>MKT-1-9907159122</v>
          </cell>
          <cell r="F1087" t="str">
            <v>0T3T_PAI17_PCS-4P8pi_FLAT_MÓVEL_GT_80.13%</v>
          </cell>
          <cell r="G1087">
            <v>80.13</v>
          </cell>
        </row>
        <row r="1088">
          <cell r="A1088" t="str">
            <v>Oi Total Fixo + Pós Conectado Mais + Banda Larga0.8465Template de desconto percentual FLAT Móvel - Conta Total - Varejo - Ganho Tributário Cross</v>
          </cell>
          <cell r="B1088" t="str">
            <v>Plano Oi Completo Mais</v>
          </cell>
          <cell r="C1088" t="str">
            <v>Template de desconto percentual FLAT Móvel - Conta Total - Varejo - Ganho Tributário Cross</v>
          </cell>
          <cell r="D1088">
            <v>0.84650000000000003</v>
          </cell>
          <cell r="E1088" t="str">
            <v>MKT-1-9907159443</v>
          </cell>
          <cell r="F1088" t="str">
            <v>0T3T_PAI17_PCS-4P9pi_FLAT_MÓVEL_GT_84.65%</v>
          </cell>
          <cell r="G1088">
            <v>84.65</v>
          </cell>
        </row>
        <row r="1089">
          <cell r="A1089" t="str">
            <v>Oi Total Fixo + Pós Conectado Mais + Banda Larga0.8175Template de desconto percentual FLAT Móvel - Conta Total - Varejo - Ganho Tributário Cross</v>
          </cell>
          <cell r="B1089" t="str">
            <v>Plano Oi Completo Mais</v>
          </cell>
          <cell r="C1089" t="str">
            <v>Template de desconto percentual FLAT Móvel - Conta Total - Varejo - Ganho Tributário Cross</v>
          </cell>
          <cell r="D1089">
            <v>0.8175</v>
          </cell>
          <cell r="E1089" t="str">
            <v>MKT-1-9907159694</v>
          </cell>
          <cell r="F1089" t="str">
            <v>0T3T_PAI17_PCS-4P9pi_FLAT_MÓVEL_GT_81.75%</v>
          </cell>
          <cell r="G1089">
            <v>81.75</v>
          </cell>
        </row>
        <row r="1090">
          <cell r="A1090" t="str">
            <v>Oi Total Fixo + Pós Conectado Mais + Banda Larga0.7886Template de desconto percentual FLAT Móvel - Conta Total - Varejo - Ganho Tributário Cross</v>
          </cell>
          <cell r="B1090" t="str">
            <v>Plano Oi Completo Mais</v>
          </cell>
          <cell r="C1090" t="str">
            <v>Template de desconto percentual FLAT Móvel - Conta Total - Varejo - Ganho Tributário Cross</v>
          </cell>
          <cell r="D1090">
            <v>0.78859999999999997</v>
          </cell>
          <cell r="E1090" t="str">
            <v>MKT-1-9907159915</v>
          </cell>
          <cell r="F1090" t="str">
            <v>0T3T_PAI17_PCS-4P9pi_FLAT_MÓVEL_GT_78.86%</v>
          </cell>
          <cell r="G1090">
            <v>78.86</v>
          </cell>
        </row>
        <row r="1091">
          <cell r="A1091" t="str">
            <v>Oi Total Fixo + Pós 50 + Banda Larga0.3949Template de desconto percentual FLAT Móvel - Conta Total - Varejo - Ganho Tributário Cross</v>
          </cell>
          <cell r="B1091" t="str">
            <v>Plano Oi Completo XSmall</v>
          </cell>
          <cell r="C1091" t="str">
            <v>Template de desconto percentual FLAT Móvel - Conta Total - Varejo - Ganho Tributário Cross</v>
          </cell>
          <cell r="D1091">
            <v>0.39490000000000003</v>
          </cell>
          <cell r="E1091" t="str">
            <v>MKT-1-9907173126</v>
          </cell>
          <cell r="F1091" t="str">
            <v>0T3T_PAI17_PCS-4P2pi_FLAT_MÓVEL_GT_39.49%</v>
          </cell>
          <cell r="G1091">
            <v>39.49</v>
          </cell>
        </row>
        <row r="1092">
          <cell r="A1092" t="str">
            <v>Oi Total Fixo + Pós Conectado 500 + Banda Larga0.7551Template de desconto percentual FLAT Móvel - Conta Total - Varejo - Ganho Tributário Cross</v>
          </cell>
          <cell r="B1092" t="str">
            <v>Plano Oi Completo 500</v>
          </cell>
          <cell r="C1092" t="str">
            <v>Template de desconto percentual FLAT Móvel - Conta Total - Varejo - Ganho Tributário Cross</v>
          </cell>
          <cell r="D1092">
            <v>0.7551000000000001</v>
          </cell>
          <cell r="E1092" t="str">
            <v>MKT-1-9907173347</v>
          </cell>
          <cell r="F1092" t="str">
            <v>0T3T_PAI17_PCS-4P8pi_FLAT_MÓVEL_GT_75.51%</v>
          </cell>
          <cell r="G1092">
            <v>75.510000000000005</v>
          </cell>
        </row>
        <row r="1093">
          <cell r="A1093" t="str">
            <v>Oi Total Fixo + Pós Conectado Mais + Banda Larga0.6147Template de desconto percentual FLAT Móvel - Conta Total - Varejo - Ganho Tributário Cross</v>
          </cell>
          <cell r="B1093" t="str">
            <v>Plano Oi Completo Mais</v>
          </cell>
          <cell r="C1093" t="str">
            <v>Template de desconto percentual FLAT Móvel - Conta Total - Varejo - Ganho Tributário Cross</v>
          </cell>
          <cell r="D1093">
            <v>0.61470000000000002</v>
          </cell>
          <cell r="E1093" t="str">
            <v>MKT-1-9907173558</v>
          </cell>
          <cell r="F1093" t="str">
            <v>0T3T_PAI17_PCS-4P9pi_FLAT_MÓVEL_GT_61.47%</v>
          </cell>
          <cell r="G1093">
            <v>61.47</v>
          </cell>
        </row>
        <row r="1094">
          <cell r="A1094" t="str">
            <v>Oi Total Fixo + Pós Conectado Mais + Banda Larga0.5278Template de desconto percentual FLAT Móvel - Conta Total - Varejo - Ganho Tributário Cross</v>
          </cell>
          <cell r="B1094" t="str">
            <v>Plano Oi Completo Mais</v>
          </cell>
          <cell r="C1094" t="str">
            <v>Template de desconto percentual FLAT Móvel - Conta Total - Varejo - Ganho Tributário Cross</v>
          </cell>
          <cell r="D1094">
            <v>0.52780000000000005</v>
          </cell>
          <cell r="E1094" t="str">
            <v>MKT-1-9907173789</v>
          </cell>
          <cell r="F1094" t="str">
            <v>0T3T_PAI17_PCS-4P9pi_FLAT_MÓVEL_GT_52.78%</v>
          </cell>
          <cell r="G1094">
            <v>52.78</v>
          </cell>
        </row>
        <row r="1095">
          <cell r="A1095" t="str">
            <v>Oi Total Fixo + Pós Conectado Mais + Banda Larga0.2434Template desconto FLAT Plano Principal Oi TV nível conta</v>
          </cell>
          <cell r="B1095" t="str">
            <v>Plano Oi Completo Mais</v>
          </cell>
          <cell r="C1095" t="str">
            <v>Template desconto FLAT Plano Principal Oi TV nível conta</v>
          </cell>
          <cell r="D1095">
            <v>0.24340000000000001</v>
          </cell>
          <cell r="E1095" t="str">
            <v>MKT-1-9948577061</v>
          </cell>
          <cell r="F1095" t="str">
            <v>0T3T_PAI17_PCS-4P9pi_FLAT_TV_24.34%</v>
          </cell>
          <cell r="G1095">
            <v>24.34</v>
          </cell>
        </row>
        <row r="1096">
          <cell r="A1096" t="str">
            <v>Oi Total Fixo + Pós Conectado Mais + Banda Larga0.2148Template desconto FLAT Plano Principal Oi TV nível conta</v>
          </cell>
          <cell r="B1096" t="str">
            <v>Plano Oi Completo Mais</v>
          </cell>
          <cell r="C1096" t="str">
            <v>Template desconto FLAT Plano Principal Oi TV nível conta</v>
          </cell>
          <cell r="D1096">
            <v>0.21479999999999999</v>
          </cell>
          <cell r="E1096" t="str">
            <v>MKT-1-9949098142</v>
          </cell>
          <cell r="F1096" t="str">
            <v>0T3T_PAI17_PCS-4P9pi_FLAT_TV_21.48%</v>
          </cell>
          <cell r="G1096">
            <v>21.48</v>
          </cell>
        </row>
        <row r="1097">
          <cell r="A1097" t="str">
            <v>Oi Total Fixo + Pós Conectado Mais + Banda Larga0.3867Template desconto FLAT Plano Principal Oi TV nível conta</v>
          </cell>
          <cell r="B1097" t="str">
            <v>Plano Oi Completo Mais</v>
          </cell>
          <cell r="C1097" t="str">
            <v>Template desconto FLAT Plano Principal Oi TV nível conta</v>
          </cell>
          <cell r="D1097">
            <v>0.38670000000000004</v>
          </cell>
          <cell r="E1097" t="str">
            <v>MKT-1-9949098397</v>
          </cell>
          <cell r="F1097" t="str">
            <v>0T3T_PAI17_PCS-4P9pi_FLAT_TV_38.67%</v>
          </cell>
          <cell r="G1097">
            <v>38.67</v>
          </cell>
        </row>
        <row r="1098">
          <cell r="A1098" t="str">
            <v>Oi Total Fixo + Pós Conectado Mais + Banda Larga0.2085Template desconto FLAT Plano Principal Oi TV nível conta</v>
          </cell>
          <cell r="B1098" t="str">
            <v>Plano Oi Completo Mais</v>
          </cell>
          <cell r="C1098" t="str">
            <v>Template desconto FLAT Plano Principal Oi TV nível conta</v>
          </cell>
          <cell r="D1098">
            <v>0.20850000000000002</v>
          </cell>
          <cell r="E1098" t="str">
            <v>MKT-1-9949098652</v>
          </cell>
          <cell r="F1098" t="str">
            <v>0T3T_PAI17_PCS-4P9pi_FLAT_TV_20.85%</v>
          </cell>
          <cell r="G1098">
            <v>20.85</v>
          </cell>
        </row>
        <row r="1099">
          <cell r="A1099" t="str">
            <v>Oi Total Fixo + Pós Conectado Mais + Banda Larga0.1907Template desconto FLAT Plano Principal Oi TV nível conta</v>
          </cell>
          <cell r="B1099" t="str">
            <v>Plano Oi Completo Mais</v>
          </cell>
          <cell r="C1099" t="str">
            <v>Template desconto FLAT Plano Principal Oi TV nível conta</v>
          </cell>
          <cell r="D1099">
            <v>0.19070000000000001</v>
          </cell>
          <cell r="E1099" t="str">
            <v>MKT-1-9949098967</v>
          </cell>
          <cell r="F1099" t="str">
            <v>0T3T_PAI17_PCS-4P9pi_FLAT_TV_19.07%</v>
          </cell>
          <cell r="G1099">
            <v>19.07</v>
          </cell>
        </row>
        <row r="1100">
          <cell r="A1100" t="str">
            <v>Oi Total Fixo + Pós Conectado Mais + Banda Larga0.329Template desconto FLAT Plano Principal Oi TV nível conta</v>
          </cell>
          <cell r="B1100" t="str">
            <v>Plano Oi Completo Mais</v>
          </cell>
          <cell r="C1100" t="str">
            <v>Template desconto FLAT Plano Principal Oi TV nível conta</v>
          </cell>
          <cell r="D1100">
            <v>0.32899999999999996</v>
          </cell>
          <cell r="E1100" t="str">
            <v>MKT-1-9949123222</v>
          </cell>
          <cell r="F1100" t="str">
            <v>0T3T_PAI17_PCS-4P9pi_FLAT_TV_32.90%</v>
          </cell>
          <cell r="G1100">
            <v>32.9</v>
          </cell>
        </row>
        <row r="1101">
          <cell r="A1101" t="str">
            <v>Oi Total Fixo + Pós Conectado Mais + Banda Larga0.3418Template desconto FLAT Plano Principal Oi TV nível conta</v>
          </cell>
          <cell r="B1101" t="str">
            <v>Plano Oi Completo Mais</v>
          </cell>
          <cell r="C1101" t="str">
            <v>Template desconto FLAT Plano Principal Oi TV nível conta</v>
          </cell>
          <cell r="D1101">
            <v>0.34179999999999999</v>
          </cell>
          <cell r="E1101" t="str">
            <v>MKT-1-9949123477</v>
          </cell>
          <cell r="F1101" t="str">
            <v>0T3T_PAI17_PCS-4P9pi_FLAT_TV_34.18%</v>
          </cell>
          <cell r="G1101">
            <v>34.18</v>
          </cell>
        </row>
        <row r="1102">
          <cell r="A1102" t="str">
            <v>Oi Total Fixo + Pós Conectado Mais + Banda Larga0.3046Template desconto FLAT Plano Principal Oi TV nível conta</v>
          </cell>
          <cell r="B1102" t="str">
            <v>Plano Oi Completo Mais</v>
          </cell>
          <cell r="C1102" t="str">
            <v>Template desconto FLAT Plano Principal Oi TV nível conta</v>
          </cell>
          <cell r="D1102">
            <v>0.30459999999999998</v>
          </cell>
          <cell r="E1102" t="str">
            <v>MKT-1-9949147632</v>
          </cell>
          <cell r="F1102" t="str">
            <v>0T3T_PAI17_PCS-4P9pi_FLAT_TV_30.46%</v>
          </cell>
          <cell r="G1102">
            <v>30.46</v>
          </cell>
        </row>
        <row r="1103">
          <cell r="A1103" t="str">
            <v>Oi Total Fixo + Pós Conectado Mais + Banda Larga0.4399Template desconto FLAT Plano Principal Oi TV nível conta</v>
          </cell>
          <cell r="B1103" t="str">
            <v>Plano Oi Completo Mais</v>
          </cell>
          <cell r="C1103" t="str">
            <v>Template desconto FLAT Plano Principal Oi TV nível conta</v>
          </cell>
          <cell r="D1103">
            <v>0.43990000000000001</v>
          </cell>
          <cell r="E1103" t="str">
            <v>MKT-1-9949176987</v>
          </cell>
          <cell r="F1103" t="str">
            <v>0T3T_PAI17_PCS-4P9pi_FLAT_TV_43.99%</v>
          </cell>
          <cell r="G1103">
            <v>43.99</v>
          </cell>
        </row>
        <row r="1104">
          <cell r="A1104" t="str">
            <v>Oi Total Fixo + Pós Conectado Mais + Banda Larga0.2959Template desconto FLAT Plano Principal Oi TV nível conta</v>
          </cell>
          <cell r="B1104" t="str">
            <v>Plano Oi Completo Mais</v>
          </cell>
          <cell r="C1104" t="str">
            <v>Template desconto FLAT Plano Principal Oi TV nível conta</v>
          </cell>
          <cell r="D1104">
            <v>0.2959</v>
          </cell>
          <cell r="E1104" t="str">
            <v>MKT-1-9949200542</v>
          </cell>
          <cell r="F1104" t="str">
            <v>0T3T_PAI17_PCS-4P9pi_FLAT_TV_29.59%</v>
          </cell>
          <cell r="G1104">
            <v>29.59</v>
          </cell>
        </row>
        <row r="1105">
          <cell r="A1105" t="str">
            <v>Oi Total Fixo + Pós Conectado Mais + Banda Larga0.2704Template desconto FLAT Plano Principal Oi TV nível conta</v>
          </cell>
          <cell r="B1105" t="str">
            <v>Plano Oi Completo Mais</v>
          </cell>
          <cell r="C1105" t="str">
            <v>Template desconto FLAT Plano Principal Oi TV nível conta</v>
          </cell>
          <cell r="D1105">
            <v>0.27039999999999997</v>
          </cell>
          <cell r="E1105" t="str">
            <v>MKT-1-9949264797</v>
          </cell>
          <cell r="F1105" t="str">
            <v>0T3T_PAI17_PCS-4P9pi_FLAT_TV_27.04%</v>
          </cell>
          <cell r="G1105">
            <v>27.04</v>
          </cell>
        </row>
        <row r="1106">
          <cell r="A1106" t="str">
            <v>Oi Total Fixo + Pós Conectado Mais + Banda Larga0.384Template desconto FLAT Plano Principal Oi TV nível conta</v>
          </cell>
          <cell r="B1106" t="str">
            <v>Plano Oi Completo Mais</v>
          </cell>
          <cell r="C1106" t="str">
            <v>Template desconto FLAT Plano Principal Oi TV nível conta</v>
          </cell>
          <cell r="D1106">
            <v>0.38400000000000001</v>
          </cell>
          <cell r="E1106" t="str">
            <v>MKT-1-9949281152</v>
          </cell>
          <cell r="F1106" t="str">
            <v>0T3T_PAI17_PCS-4P9pi_FLAT_TV_38.40%</v>
          </cell>
          <cell r="G1106">
            <v>38.4</v>
          </cell>
        </row>
        <row r="1107">
          <cell r="A1107" t="str">
            <v>Oi Total Fixo + Pós Conectado Mais + Banda Larga0.0011Template desconto FLAT Plano Principal Oi TV nível conta</v>
          </cell>
          <cell r="B1107" t="str">
            <v>Plano Oi Completo Mais</v>
          </cell>
          <cell r="C1107" t="str">
            <v>Template desconto FLAT Plano Principal Oi TV nível conta</v>
          </cell>
          <cell r="D1107">
            <v>1.1000000000000001E-3</v>
          </cell>
          <cell r="E1107" t="str">
            <v>MKT-1-9949299317</v>
          </cell>
          <cell r="F1107" t="str">
            <v>0T3T_PAI17_PCS-4P9pi_FLAT_TV_00.11%</v>
          </cell>
          <cell r="G1107">
            <v>0.11</v>
          </cell>
        </row>
        <row r="1108">
          <cell r="A1108" t="str">
            <v>Oi Total Fixo + Pós Conectado Mais + Banda Larga0.0184Template desconto FLAT Plano Principal Oi TV nível conta</v>
          </cell>
          <cell r="B1108" t="str">
            <v>Plano Oi Completo Mais</v>
          </cell>
          <cell r="C1108" t="str">
            <v>Template desconto FLAT Plano Principal Oi TV nível conta</v>
          </cell>
          <cell r="D1108">
            <v>1.84E-2</v>
          </cell>
          <cell r="E1108" t="str">
            <v>MKT-1-9949301012</v>
          </cell>
          <cell r="F1108" t="str">
            <v>0T3T_PAI17_PCS-4P9pi_FLAT_TV_01.84%</v>
          </cell>
          <cell r="G1108">
            <v>1.84</v>
          </cell>
        </row>
        <row r="1109">
          <cell r="A1109" t="str">
            <v>Oi Total Fixo + Pós Conectado Mais + Banda Larga0.0221Template desconto FLAT Plano Principal Oi TV nível conta</v>
          </cell>
          <cell r="B1109" t="str">
            <v>Plano Oi Completo Mais</v>
          </cell>
          <cell r="C1109" t="str">
            <v>Template desconto FLAT Plano Principal Oi TV nível conta</v>
          </cell>
          <cell r="D1109">
            <v>2.2099999999999998E-2</v>
          </cell>
          <cell r="E1109" t="str">
            <v>MKT-1-9949304327</v>
          </cell>
          <cell r="F1109" t="str">
            <v>0T3T_PAI17_PCS-4P9pi_FLAT_TV_02.21%</v>
          </cell>
          <cell r="G1109">
            <v>2.21</v>
          </cell>
        </row>
        <row r="1110">
          <cell r="A1110" t="str">
            <v>Oi Total Fixo + Pós Conectado Mais + Banda Larga0.0328Template desconto FLAT Plano Principal Oi TV nível conta</v>
          </cell>
          <cell r="B1110" t="str">
            <v>Plano Oi Completo Mais</v>
          </cell>
          <cell r="C1110" t="str">
            <v>Template desconto FLAT Plano Principal Oi TV nível conta</v>
          </cell>
          <cell r="D1110">
            <v>3.2799999999999996E-2</v>
          </cell>
          <cell r="E1110" t="str">
            <v>MKT-1-9949328682</v>
          </cell>
          <cell r="F1110" t="str">
            <v>0T3T_PAI17_PCS-4P9pi_FLAT_TV_03.28%</v>
          </cell>
          <cell r="G1110">
            <v>3.28</v>
          </cell>
        </row>
        <row r="1111">
          <cell r="A1111" t="str">
            <v>Oi Total Fixo + Pós Conectado Mais + Banda Larga0.1601Template desconto FLAT Plano Principal Oi TV nível conta</v>
          </cell>
          <cell r="B1111" t="str">
            <v>Plano Oi Completo Mais</v>
          </cell>
          <cell r="C1111" t="str">
            <v>Template desconto FLAT Plano Principal Oi TV nível conta</v>
          </cell>
          <cell r="D1111">
            <v>0.16010000000000002</v>
          </cell>
          <cell r="E1111" t="str">
            <v>MKT-1-9949347637</v>
          </cell>
          <cell r="F1111" t="str">
            <v>0T3T_PAI17_PCS-4P9pi_FLAT_TV_16.01%</v>
          </cell>
          <cell r="G1111">
            <v>16.010000000000002</v>
          </cell>
        </row>
        <row r="1112">
          <cell r="A1112" t="str">
            <v>Oi Total Fixo + Pós Conectado Mais + Banda Larga0.15Template desconto FLAT Plano Principal Oi TV nível conta</v>
          </cell>
          <cell r="B1112" t="str">
            <v>Plano Oi Completo Mais</v>
          </cell>
          <cell r="C1112" t="str">
            <v>Template desconto FLAT Plano Principal Oi TV nível conta</v>
          </cell>
          <cell r="D1112">
            <v>0.15</v>
          </cell>
          <cell r="E1112" t="str">
            <v>MKT-1-9949363632</v>
          </cell>
          <cell r="F1112" t="str">
            <v>0T3T_PAI17_PCS-4P9pi_FLAT_TV_15.00%</v>
          </cell>
          <cell r="G1112">
            <v>15</v>
          </cell>
        </row>
        <row r="1113">
          <cell r="A1113" t="str">
            <v>Oi Total Fixo + Pós Conectado Mais + Banda Larga0.1476Template desconto FLAT Plano Principal Oi TV nível conta</v>
          </cell>
          <cell r="B1113" t="str">
            <v>Plano Oi Completo Mais</v>
          </cell>
          <cell r="C1113" t="str">
            <v>Template desconto FLAT Plano Principal Oi TV nível conta</v>
          </cell>
          <cell r="D1113">
            <v>0.14760000000000001</v>
          </cell>
          <cell r="E1113" t="str">
            <v>MKT-1-9949412477</v>
          </cell>
          <cell r="F1113" t="str">
            <v>0T3T_PAI17_PCS-4P9pi_FLAT_TV_14.76%</v>
          </cell>
          <cell r="G1113">
            <v>14.76</v>
          </cell>
        </row>
        <row r="1114">
          <cell r="A1114" t="str">
            <v>Oi Total Fixo + Pós Conectado Mais + Banda Larga0.1407Template desconto FLAT Plano Principal Oi TV nível conta</v>
          </cell>
          <cell r="B1114" t="str">
            <v>Plano Oi Completo Mais</v>
          </cell>
          <cell r="C1114" t="str">
            <v>Template desconto FLAT Plano Principal Oi TV nível conta</v>
          </cell>
          <cell r="D1114">
            <v>0.14069999999999999</v>
          </cell>
          <cell r="E1114" t="str">
            <v>MKT-1-9949462092</v>
          </cell>
          <cell r="F1114" t="str">
            <v>0T3T_PAI17_PCS-4P9pi_FLAT_TV_14.07%</v>
          </cell>
          <cell r="G1114">
            <v>14.07</v>
          </cell>
        </row>
        <row r="1115">
          <cell r="A1115" t="e">
            <v>#N/A</v>
          </cell>
          <cell r="B1115" t="str">
            <v>DIVERSOS</v>
          </cell>
          <cell r="C1115" t="str">
            <v>Template Desconto % SVA DADOS B2C</v>
          </cell>
          <cell r="D1115">
            <v>1</v>
          </cell>
          <cell r="E1115" t="str">
            <v>MKT-1-10026708611</v>
          </cell>
          <cell r="F1115" t="str">
            <v>0T0T_AGO17_SVA_DADOS_100.00%</v>
          </cell>
          <cell r="G1115">
            <v>100</v>
          </cell>
        </row>
        <row r="1116">
          <cell r="A1116" t="e">
            <v>#N/A</v>
          </cell>
          <cell r="B1116" t="str">
            <v>DIVERSOS</v>
          </cell>
          <cell r="C1116" t="str">
            <v>Template Desconto % SVA DADOS B2C</v>
          </cell>
          <cell r="D1116">
            <v>0.74209999999999998</v>
          </cell>
          <cell r="E1116" t="str">
            <v>MKT-1-10026708771</v>
          </cell>
          <cell r="F1116" t="str">
            <v>0T0T_AGO17_SVA_DADOS_74.21%</v>
          </cell>
          <cell r="G1116">
            <v>74.209999999999994</v>
          </cell>
        </row>
        <row r="1117">
          <cell r="A1117" t="e">
            <v>#N/A</v>
          </cell>
          <cell r="B1117" t="str">
            <v>DIVERSOS</v>
          </cell>
          <cell r="C1117" t="str">
            <v>Template Desconto % SVA DADOS B2C</v>
          </cell>
          <cell r="D1117">
            <v>0.74260000000000004</v>
          </cell>
          <cell r="E1117" t="str">
            <v>MKT-1-10026709011</v>
          </cell>
          <cell r="F1117" t="str">
            <v>0T0T_AGO17_SVA_DADOS_74.26%</v>
          </cell>
          <cell r="G1117">
            <v>74.260000000000005</v>
          </cell>
        </row>
        <row r="1118">
          <cell r="A1118" t="e">
            <v>#N/A</v>
          </cell>
          <cell r="B1118" t="str">
            <v>DIVERSOS</v>
          </cell>
          <cell r="C1118" t="str">
            <v>Template Desconto % SVA DADOS B2C</v>
          </cell>
          <cell r="D1118">
            <v>0.74219999999999997</v>
          </cell>
          <cell r="E1118" t="str">
            <v>MKT-1-10026767331</v>
          </cell>
          <cell r="F1118" t="str">
            <v>0T0T_AGO17_SVA_DADOS_74.22%</v>
          </cell>
          <cell r="G1118">
            <v>74.22</v>
          </cell>
        </row>
        <row r="1119">
          <cell r="A1119" t="e">
            <v>#N/A</v>
          </cell>
          <cell r="B1119" t="str">
            <v>DIVERSOS</v>
          </cell>
          <cell r="C1119" t="str">
            <v>Template Desconto % SVA DADOS B2C</v>
          </cell>
          <cell r="D1119">
            <v>0.74250000000000005</v>
          </cell>
          <cell r="E1119" t="str">
            <v>MKT-1-10026768191</v>
          </cell>
          <cell r="F1119" t="str">
            <v>0T0T_AGO17_SVA_DADOS_74.25%.</v>
          </cell>
          <cell r="G1119">
            <v>74.25</v>
          </cell>
        </row>
        <row r="1120">
          <cell r="A1120" t="str">
            <v>Oi Internet pra Celular 10GB0.6153Template Flat Instância Dados</v>
          </cell>
          <cell r="B1120" t="str">
            <v>Oi Internet pra Celular 10GB</v>
          </cell>
          <cell r="C1120" t="str">
            <v>Template Flat Instância Dados</v>
          </cell>
          <cell r="D1120">
            <v>0.61529999999999996</v>
          </cell>
          <cell r="E1120" t="str">
            <v>MKT-1-10026870851</v>
          </cell>
          <cell r="F1120" t="str">
            <v>0T3T_PAI17_INTCEL-10G_61.53%</v>
          </cell>
          <cell r="G1120">
            <v>61.53</v>
          </cell>
        </row>
        <row r="1121">
          <cell r="A1121" t="str">
            <v>Oi Internet pra Celular 10GB0.7171Template Flat Instância Dados</v>
          </cell>
          <cell r="B1121" t="str">
            <v>Oi Internet pra Celular 10GB</v>
          </cell>
          <cell r="C1121" t="str">
            <v>Template Flat Instância Dados</v>
          </cell>
          <cell r="D1121">
            <v>0.71709999999999996</v>
          </cell>
          <cell r="E1121" t="str">
            <v>MKT-1-10026929038</v>
          </cell>
          <cell r="F1121" t="str">
            <v>0T3T_PAI17_INTCEL-10G_71.71%</v>
          </cell>
          <cell r="G1121">
            <v>71.709999999999994</v>
          </cell>
        </row>
        <row r="1122">
          <cell r="A1122" t="str">
            <v>Oi Internet pra Celular 5GB0.7171Template Flat Instância Dados</v>
          </cell>
          <cell r="B1122" t="str">
            <v>Oi Internet pra Celular 5GB</v>
          </cell>
          <cell r="C1122" t="str">
            <v>Template Flat Instância Dados</v>
          </cell>
          <cell r="D1122">
            <v>0.71709999999999996</v>
          </cell>
          <cell r="E1122" t="str">
            <v>MKT-1-10026936331</v>
          </cell>
          <cell r="F1122" t="str">
            <v>0T3T_PAI17_INTCEL-5G_71.71%</v>
          </cell>
          <cell r="G1122">
            <v>71.709999999999994</v>
          </cell>
        </row>
        <row r="1123">
          <cell r="A1123" t="str">
            <v>Oi Internet pra Celular 5GB0.7543Template Flat Instância Dados</v>
          </cell>
          <cell r="B1123" t="str">
            <v>Oi Internet pra Celular 5GB</v>
          </cell>
          <cell r="C1123" t="str">
            <v>Template Flat Instância Dados</v>
          </cell>
          <cell r="D1123">
            <v>0.75430000000000008</v>
          </cell>
          <cell r="E1123" t="str">
            <v>MKT-1-10026957881</v>
          </cell>
          <cell r="F1123" t="str">
            <v>0T3T_PAI17_INTCEL-5G_75.43%</v>
          </cell>
          <cell r="G1123">
            <v>75.430000000000007</v>
          </cell>
        </row>
        <row r="1124">
          <cell r="A1124" t="str">
            <v>Oi Internet pra Celular 5GB0.6704Template Flat Instância Dados</v>
          </cell>
          <cell r="B1124" t="str">
            <v>Oi Internet pra Celular 5GB</v>
          </cell>
          <cell r="C1124" t="str">
            <v>Template Flat Instância Dados</v>
          </cell>
          <cell r="D1124">
            <v>0.67040000000000011</v>
          </cell>
          <cell r="E1124" t="str">
            <v>MKT-1-10026973411</v>
          </cell>
          <cell r="F1124" t="str">
            <v>0T3T_PAI17_INTCEL-5G_67.04%</v>
          </cell>
          <cell r="G1124">
            <v>67.040000000000006</v>
          </cell>
        </row>
        <row r="1125">
          <cell r="A1125" t="str">
            <v>Oi Internet pra Celular 5GB0.6153Template Flat Instância Dados</v>
          </cell>
          <cell r="B1125" t="str">
            <v>Oi Internet pra Celular 5GB</v>
          </cell>
          <cell r="C1125" t="str">
            <v>Template Flat Instância Dados</v>
          </cell>
          <cell r="D1125">
            <v>0.61529999999999996</v>
          </cell>
          <cell r="E1125" t="str">
            <v>MKT-1-10026973791</v>
          </cell>
          <cell r="F1125" t="str">
            <v>0T3T_PAI17_INTCEL-5G_61.53%</v>
          </cell>
          <cell r="G1125">
            <v>61.53</v>
          </cell>
        </row>
        <row r="1126">
          <cell r="A1126" t="str">
            <v>Oi Internet pra Celular 3GB0.6704Template Flat Instância Dados</v>
          </cell>
          <cell r="B1126" t="str">
            <v>Oi Internet pra Celular 3GB</v>
          </cell>
          <cell r="C1126" t="str">
            <v>Template Flat Instância Dados</v>
          </cell>
          <cell r="D1126">
            <v>0.67040000000000011</v>
          </cell>
          <cell r="E1126" t="str">
            <v>MKT-1-10026974171</v>
          </cell>
          <cell r="F1126" t="str">
            <v>0T3T_PAI17_INTCEL-3G_67.04%</v>
          </cell>
          <cell r="G1126">
            <v>67.040000000000006</v>
          </cell>
        </row>
        <row r="1127">
          <cell r="A1127" t="str">
            <v>Oi Total Fixo + Pós Conectado 1.000 + Banda Larga0.4781Template desconto FLAT Plano Principal Oi TV nível conta</v>
          </cell>
          <cell r="B1127" t="str">
            <v>Plano Oi Completo 1.000</v>
          </cell>
          <cell r="C1127" t="str">
            <v>Template desconto FLAT Plano Principal Oi TV nível conta</v>
          </cell>
          <cell r="D1127">
            <v>0.47810000000000002</v>
          </cell>
          <cell r="E1127" t="str">
            <v>MKT-1-10027248104</v>
          </cell>
          <cell r="F1127" t="str">
            <v>0T3T_PAI17_PCS-4P10pi_FLAT_TV_47.81%</v>
          </cell>
          <cell r="G1127">
            <v>47.81</v>
          </cell>
        </row>
        <row r="1128">
          <cell r="A1128" t="str">
            <v>Oi Total Fixo + Pós Conectado 1.000 + Banda Larga0.3867Template desconto FLAT Plano Principal Oi TV nível conta</v>
          </cell>
          <cell r="B1128" t="str">
            <v>Plano Oi Completo 1.000</v>
          </cell>
          <cell r="C1128" t="str">
            <v>Template desconto FLAT Plano Principal Oi TV nível conta</v>
          </cell>
          <cell r="D1128">
            <v>0.38670000000000004</v>
          </cell>
          <cell r="E1128" t="str">
            <v>MKT-1-10027280381</v>
          </cell>
          <cell r="F1128" t="str">
            <v>0T3T_PAI17_PCS-4P10pi_FLAT_TV_38.67%</v>
          </cell>
          <cell r="G1128">
            <v>38.67</v>
          </cell>
        </row>
        <row r="1129">
          <cell r="A1129" t="str">
            <v>Oi Total Fixo + Pós Conectado 1.000 + Banda Larga0.329Template desconto FLAT Plano Principal Oi TV nível conta</v>
          </cell>
          <cell r="B1129" t="str">
            <v>Plano Oi Completo 1.000</v>
          </cell>
          <cell r="C1129" t="str">
            <v>Template desconto FLAT Plano Principal Oi TV nível conta</v>
          </cell>
          <cell r="D1129">
            <v>0.32899999999999996</v>
          </cell>
          <cell r="E1129" t="str">
            <v>MKT-1-10027807931</v>
          </cell>
          <cell r="F1129" t="str">
            <v>0T3T_PAI17_PCS-4P10pi_FLAT_TV_32.90%</v>
          </cell>
          <cell r="G1129">
            <v>32.9</v>
          </cell>
        </row>
        <row r="1130">
          <cell r="A1130" t="str">
            <v>Oi Total Fixo + Pós Conectado 1.000 + Banda Larga0.4399Template desconto FLAT Plano Principal Oi TV nível conta</v>
          </cell>
          <cell r="B1130" t="str">
            <v>Plano Oi Completo 1.000</v>
          </cell>
          <cell r="C1130" t="str">
            <v>Template desconto FLAT Plano Principal Oi TV nível conta</v>
          </cell>
          <cell r="D1130">
            <v>0.43990000000000001</v>
          </cell>
          <cell r="E1130" t="str">
            <v>MKT-1-10028039652</v>
          </cell>
          <cell r="F1130" t="str">
            <v>0T3T_PAI17_PCS-4P10pi_FLAT_TV_43.99%</v>
          </cell>
          <cell r="G1130">
            <v>43.99</v>
          </cell>
        </row>
        <row r="1131">
          <cell r="A1131" t="str">
            <v>Oi Total Fixo + Pós 50 + Banda Larga0.4781Template desconto FLAT Plano Principal Oi TV nível conta</v>
          </cell>
          <cell r="B1131" t="str">
            <v>Plano Oi Completo XSmall</v>
          </cell>
          <cell r="C1131" t="str">
            <v>Template desconto FLAT Plano Principal Oi TV nível conta</v>
          </cell>
          <cell r="D1131">
            <v>0.47810000000000002</v>
          </cell>
          <cell r="E1131" t="str">
            <v>MKT-1-10029270831</v>
          </cell>
          <cell r="F1131" t="str">
            <v>0T3T_PAI17_PCS-4P2pi_FLAT_TV_47.81%</v>
          </cell>
          <cell r="G1131">
            <v>47.81</v>
          </cell>
        </row>
        <row r="1132">
          <cell r="A1132" t="str">
            <v>Oi Total Fixo + Pós 100 + Banda Larga0.329Template desconto FLAT Plano Principal Oi TV nível conta</v>
          </cell>
          <cell r="B1132" t="str">
            <v>Plano Oi Completo Small</v>
          </cell>
          <cell r="C1132" t="str">
            <v>Template desconto FLAT Plano Principal Oi TV nível conta</v>
          </cell>
          <cell r="D1132">
            <v>0.32899999999999996</v>
          </cell>
          <cell r="E1132" t="str">
            <v>MKT-1-10029271101</v>
          </cell>
          <cell r="F1132" t="str">
            <v>0T3T_PAI17_PCS-4P3pi_FLAT_TV_32.90%</v>
          </cell>
          <cell r="G1132">
            <v>32.9</v>
          </cell>
        </row>
        <row r="1133">
          <cell r="A1133" t="str">
            <v>Oi Total Fixo + Pós 50 + Banda Larga0.3256Template desconto FLAT Plano Principal Oi TV nível conta</v>
          </cell>
          <cell r="B1133" t="str">
            <v>Plano Oi Completo XSmall</v>
          </cell>
          <cell r="C1133" t="str">
            <v>Template desconto FLAT Plano Principal Oi TV nível conta</v>
          </cell>
          <cell r="D1133">
            <v>0.3256</v>
          </cell>
          <cell r="E1133" t="str">
            <v>MKT-1-10029278791</v>
          </cell>
          <cell r="F1133" t="str">
            <v>0T3T_PAI17_PCS-4P2pi_FLAT_TV_32.56%</v>
          </cell>
          <cell r="G1133">
            <v>32.56</v>
          </cell>
        </row>
        <row r="1134">
          <cell r="A1134" t="str">
            <v>Oi Total Fixo + Pós 50 + Banda Larga0.1637Template desconto FLAT Plano Principal Oi TV nível conta</v>
          </cell>
          <cell r="B1134" t="str">
            <v>Plano Oi Completo XSmall</v>
          </cell>
          <cell r="C1134" t="str">
            <v>Template desconto FLAT Plano Principal Oi TV nível conta</v>
          </cell>
          <cell r="D1134">
            <v>0.16370000000000001</v>
          </cell>
          <cell r="E1134" t="str">
            <v>MKT-1-10029279061</v>
          </cell>
          <cell r="F1134" t="str">
            <v>0T3T_PAI17_PCS-4P2pi_FLAT_TV_16.37%</v>
          </cell>
          <cell r="G1134">
            <v>16.37</v>
          </cell>
        </row>
        <row r="1135">
          <cell r="A1135" t="str">
            <v>Oi Total Fixo + Pós 50 + Banda Larga0.4399Template desconto FLAT Plano Principal Oi TV nível conta</v>
          </cell>
          <cell r="B1135" t="str">
            <v>Plano Oi Completo XSmall</v>
          </cell>
          <cell r="C1135" t="str">
            <v>Template desconto FLAT Plano Principal Oi TV nível conta</v>
          </cell>
          <cell r="D1135">
            <v>0.43990000000000001</v>
          </cell>
          <cell r="E1135" t="str">
            <v>MKT-1-10029315481</v>
          </cell>
          <cell r="F1135" t="str">
            <v>0T3T_PAI17_PCS-4P2pi_FLAT_TV_43.99%</v>
          </cell>
          <cell r="G1135">
            <v>43.99</v>
          </cell>
        </row>
        <row r="1136">
          <cell r="A1136" t="str">
            <v>Oi Total Fixo + Pós 100 + Banda Larga0.4399Template desconto FLAT Plano Principal Oi TV nível conta</v>
          </cell>
          <cell r="B1136" t="str">
            <v>Plano Oi Completo Small</v>
          </cell>
          <cell r="C1136" t="str">
            <v>Template desconto FLAT Plano Principal Oi TV nível conta</v>
          </cell>
          <cell r="D1136">
            <v>0.43990000000000001</v>
          </cell>
          <cell r="E1136" t="str">
            <v>MKT-1-10029315751</v>
          </cell>
          <cell r="F1136" t="str">
            <v>0T3T_PAI17_PCS-4P3pi_FLAT_TV_43.99%</v>
          </cell>
          <cell r="G1136">
            <v>43.99</v>
          </cell>
        </row>
        <row r="1137">
          <cell r="A1137" t="str">
            <v>Oi Total Fixo + Pós 50 + Banda Larga0.4327Template desconto FLAT Plano Principal Oi TV nível conta</v>
          </cell>
          <cell r="B1137" t="str">
            <v>Plano Oi Completo XSmall</v>
          </cell>
          <cell r="C1137" t="str">
            <v>Template desconto FLAT Plano Principal Oi TV nível conta</v>
          </cell>
          <cell r="D1137">
            <v>0.43270000000000003</v>
          </cell>
          <cell r="E1137" t="str">
            <v>MKT-1-10029319491</v>
          </cell>
          <cell r="F1137" t="str">
            <v>0T3T_PAI17_PCS-4P2pi_FLAT_TV_43.27%</v>
          </cell>
          <cell r="G1137">
            <v>43.27</v>
          </cell>
        </row>
        <row r="1138">
          <cell r="A1138" t="str">
            <v>Oi Total Fixo + Pós 100 + Banda Larga0.4781Template desconto FLAT Plano Principal Oi TV nível conta</v>
          </cell>
          <cell r="B1138" t="str">
            <v>Plano Oi Completo Small</v>
          </cell>
          <cell r="C1138" t="str">
            <v>Template desconto FLAT Plano Principal Oi TV nível conta</v>
          </cell>
          <cell r="D1138">
            <v>0.47810000000000002</v>
          </cell>
          <cell r="E1138" t="str">
            <v>MKT-1-10029319761</v>
          </cell>
          <cell r="F1138" t="str">
            <v>0T3T_PAI17_PCS-4P3pi_FLAT_TV_47.81%</v>
          </cell>
          <cell r="G1138">
            <v>47.81</v>
          </cell>
        </row>
        <row r="1139">
          <cell r="A1139" t="str">
            <v>Oi Total Fixo + Pós 250 + Banda Larga0.2159Template desconto FLAT Plano Principal Oi TV nível conta</v>
          </cell>
          <cell r="B1139" t="str">
            <v>Plano Oi Completo Medium</v>
          </cell>
          <cell r="C1139" t="str">
            <v>Template desconto FLAT Plano Principal Oi TV nível conta</v>
          </cell>
          <cell r="D1139">
            <v>0.21590000000000001</v>
          </cell>
          <cell r="E1139" t="str">
            <v>MKT-1-10029320031</v>
          </cell>
          <cell r="F1139" t="str">
            <v>0T3T_PAI17_PCS-4P4pi_FLAT_TV_21.59%</v>
          </cell>
          <cell r="G1139">
            <v>21.59</v>
          </cell>
        </row>
        <row r="1140">
          <cell r="A1140" t="str">
            <v>Oi Total Fixo + Pós 50 + Banda Larga0.2833Template desconto FLAT Plano Principal Oi TV nível conta</v>
          </cell>
          <cell r="B1140" t="str">
            <v>Plano Oi Completo XSmall</v>
          </cell>
          <cell r="C1140" t="str">
            <v>Template desconto FLAT Plano Principal Oi TV nível conta</v>
          </cell>
          <cell r="D1140">
            <v>0.2833</v>
          </cell>
          <cell r="E1140" t="str">
            <v>MKT-1-10029326331</v>
          </cell>
          <cell r="F1140" t="str">
            <v>0T3T_PAI17_PCS-4P2pi_FLAT_TV_28.33%</v>
          </cell>
          <cell r="G1140">
            <v>28.33</v>
          </cell>
        </row>
        <row r="1141">
          <cell r="A1141" t="str">
            <v>Oi Total Fixo + Pós 50 + Banda Larga0.2737Template desconto FLAT Plano Principal Oi TV nível conta</v>
          </cell>
          <cell r="B1141" t="str">
            <v>Plano Oi Completo XSmall</v>
          </cell>
          <cell r="C1141" t="str">
            <v>Template desconto FLAT Plano Principal Oi TV nível conta</v>
          </cell>
          <cell r="D1141">
            <v>0.2737</v>
          </cell>
          <cell r="E1141" t="str">
            <v>MKT-1-10029326601</v>
          </cell>
          <cell r="F1141" t="str">
            <v>0T3T_PAI17_PCS-4P2pi_FLAT_TV_27.37%</v>
          </cell>
          <cell r="G1141">
            <v>27.37</v>
          </cell>
        </row>
        <row r="1142">
          <cell r="A1142" t="str">
            <v>Oi Total Fixo + Pós 50 + Banda Larga0.3867Template desconto FLAT Plano Principal Oi TV nível conta</v>
          </cell>
          <cell r="B1142" t="str">
            <v>Plano Oi Completo XSmall</v>
          </cell>
          <cell r="C1142" t="str">
            <v>Template desconto FLAT Plano Principal Oi TV nível conta</v>
          </cell>
          <cell r="D1142">
            <v>0.38670000000000004</v>
          </cell>
          <cell r="E1142" t="str">
            <v>MKT-1-10029326871</v>
          </cell>
          <cell r="F1142" t="str">
            <v>0T3T_PAI17_PCS-4P2pi_FLAT_TV_38.67%</v>
          </cell>
          <cell r="G1142">
            <v>38.67</v>
          </cell>
        </row>
        <row r="1143">
          <cell r="A1143" t="str">
            <v>Oi Total Fixo + Pós 50 + Banda Larga0.329Template desconto FLAT Plano Principal Oi TV nível conta</v>
          </cell>
          <cell r="B1143" t="str">
            <v>Plano Oi Completo XSmall</v>
          </cell>
          <cell r="C1143" t="str">
            <v>Template desconto FLAT Plano Principal Oi TV nível conta</v>
          </cell>
          <cell r="D1143">
            <v>0.32899999999999996</v>
          </cell>
          <cell r="E1143" t="str">
            <v>MKT-1-10029327141</v>
          </cell>
          <cell r="F1143" t="str">
            <v>0T3T_PAI17_PCS-4P2pi_FLAT_TV_32.90%</v>
          </cell>
          <cell r="G1143">
            <v>32.9</v>
          </cell>
        </row>
        <row r="1144">
          <cell r="A1144" t="str">
            <v>Oi Total Fixo + Pós 100 + Banda Larga0.3867Template desconto FLAT Plano Principal Oi TV nível conta</v>
          </cell>
          <cell r="B1144" t="str">
            <v>Plano Oi Completo Small</v>
          </cell>
          <cell r="C1144" t="str">
            <v>Template desconto FLAT Plano Principal Oi TV nível conta</v>
          </cell>
          <cell r="D1144">
            <v>0.38670000000000004</v>
          </cell>
          <cell r="E1144" t="str">
            <v>MKT-1-10029412411</v>
          </cell>
          <cell r="F1144" t="str">
            <v>0T3T_PAI17_PCS-4P3pi_FLAT_TV_38.67%</v>
          </cell>
          <cell r="G1144">
            <v>38.67</v>
          </cell>
        </row>
        <row r="1145">
          <cell r="A1145" t="str">
            <v>Oi Total Fixo + Pós 250 + Banda Larga0.3256Template desconto FLAT Plano Principal Oi TV nível conta</v>
          </cell>
          <cell r="B1145" t="str">
            <v>Plano Oi Completo Medium</v>
          </cell>
          <cell r="C1145" t="str">
            <v>Template desconto FLAT Plano Principal Oi TV nível conta</v>
          </cell>
          <cell r="D1145">
            <v>0.3256</v>
          </cell>
          <cell r="E1145" t="str">
            <v>MKT-1-10029526301</v>
          </cell>
          <cell r="F1145" t="str">
            <v>0T3T_PAI17_PCS-4P4pi_FLAT_TV_32.56%</v>
          </cell>
          <cell r="G1145">
            <v>32.56</v>
          </cell>
        </row>
        <row r="1146">
          <cell r="A1146" t="str">
            <v>Oi Total Fixo + Pós 250 + Banda Larga0.313Template desconto FLAT Plano Principal Oi TV nível conta</v>
          </cell>
          <cell r="B1146" t="str">
            <v>Plano Oi Completo Medium</v>
          </cell>
          <cell r="C1146" t="str">
            <v>Template desconto FLAT Plano Principal Oi TV nível conta</v>
          </cell>
          <cell r="D1146">
            <v>0.313</v>
          </cell>
          <cell r="E1146" t="str">
            <v>MKT-1-10029526571</v>
          </cell>
          <cell r="F1146" t="str">
            <v>0T3T_PAI17_PCS-4P4pi_FLAT_TV_31.30%</v>
          </cell>
          <cell r="G1146">
            <v>31.3</v>
          </cell>
        </row>
        <row r="1147">
          <cell r="A1147" t="str">
            <v>Oi Total Fixo + Pós 250 + Banda Larga0.1637Template desconto FLAT Plano Principal Oi TV nível conta</v>
          </cell>
          <cell r="B1147" t="str">
            <v>Plano Oi Completo Medium</v>
          </cell>
          <cell r="C1147" t="str">
            <v>Template desconto FLAT Plano Principal Oi TV nível conta</v>
          </cell>
          <cell r="D1147">
            <v>0.16370000000000001</v>
          </cell>
          <cell r="E1147" t="str">
            <v>MKT-1-10029526911</v>
          </cell>
          <cell r="F1147" t="str">
            <v>0T3T_PAI17_PCS-4P4pi_FLAT_TV_16.37%</v>
          </cell>
          <cell r="G1147">
            <v>16.37</v>
          </cell>
        </row>
        <row r="1148">
          <cell r="A1148" t="str">
            <v>Oi Total Fixo + Pós 250 + Banda Larga0.2733Template desconto FLAT Plano Principal Oi TV nível conta</v>
          </cell>
          <cell r="B1148" t="str">
            <v>Plano Oi Completo Medium</v>
          </cell>
          <cell r="C1148" t="str">
            <v>Template desconto FLAT Plano Principal Oi TV nível conta</v>
          </cell>
          <cell r="D1148">
            <v>0.27329999999999999</v>
          </cell>
          <cell r="E1148" t="str">
            <v>MKT-1-10029527181</v>
          </cell>
          <cell r="F1148" t="str">
            <v>0T3T_PAI17_PCS-4P4pi_FLAT_TV_27.33%</v>
          </cell>
          <cell r="G1148">
            <v>27.33</v>
          </cell>
        </row>
        <row r="1149">
          <cell r="A1149" t="str">
            <v>Oi Total Fixo + Pós 250 + Banda Larga0.2833Template desconto FLAT Plano Principal Oi TV nível conta</v>
          </cell>
          <cell r="B1149" t="str">
            <v>Plano Oi Completo Medium</v>
          </cell>
          <cell r="C1149" t="str">
            <v>Template desconto FLAT Plano Principal Oi TV nível conta</v>
          </cell>
          <cell r="D1149">
            <v>0.2833</v>
          </cell>
          <cell r="E1149" t="str">
            <v>MKT-1-10029703891</v>
          </cell>
          <cell r="F1149" t="str">
            <v>0T3T_PAI17_PCS-4P4pi_FLAT_TV_28.33%</v>
          </cell>
          <cell r="G1149">
            <v>28.33</v>
          </cell>
        </row>
        <row r="1150">
          <cell r="A1150" t="str">
            <v>Oi Total Fixo + Pós 250 + Banda Larga0.3867Template desconto FLAT Plano Principal Oi TV nível conta</v>
          </cell>
          <cell r="B1150" t="str">
            <v>Plano Oi Completo Medium</v>
          </cell>
          <cell r="C1150" t="str">
            <v>Template desconto FLAT Plano Principal Oi TV nível conta</v>
          </cell>
          <cell r="D1150">
            <v>0.38670000000000004</v>
          </cell>
          <cell r="E1150" t="str">
            <v>MKT-1-10029769451</v>
          </cell>
          <cell r="F1150" t="str">
            <v>0T3T_PAI17_PCS-4P4pi_FLAT_TV_38.67%</v>
          </cell>
          <cell r="G1150">
            <v>38.67</v>
          </cell>
        </row>
        <row r="1151">
          <cell r="A1151" t="str">
            <v>Oi Total Fixo + Pós 250 + Banda Larga0.4399Template desconto FLAT Plano Principal Oi TV nível conta</v>
          </cell>
          <cell r="B1151" t="str">
            <v>Plano Oi Completo Medium</v>
          </cell>
          <cell r="C1151" t="str">
            <v>Template desconto FLAT Plano Principal Oi TV nível conta</v>
          </cell>
          <cell r="D1151">
            <v>0.43990000000000001</v>
          </cell>
          <cell r="E1151" t="str">
            <v>MKT-1-10029769721</v>
          </cell>
          <cell r="F1151" t="str">
            <v>0T3T_PAI17_PCS-4P4pi_FLAT_TV_43.99%</v>
          </cell>
          <cell r="G1151">
            <v>43.99</v>
          </cell>
        </row>
        <row r="1152">
          <cell r="A1152" t="str">
            <v>Oi Total Fixo + Pós 250 + Banda Larga0.4781Template desconto FLAT Plano Principal Oi TV nível conta</v>
          </cell>
          <cell r="B1152" t="str">
            <v>Plano Oi Completo Medium</v>
          </cell>
          <cell r="C1152" t="str">
            <v>Template desconto FLAT Plano Principal Oi TV nível conta</v>
          </cell>
          <cell r="D1152">
            <v>0.47810000000000002</v>
          </cell>
          <cell r="E1152" t="str">
            <v>MKT-1-10029769991</v>
          </cell>
          <cell r="F1152" t="str">
            <v>0T3T_PAI17_PCS-4P4pi_FLAT_TV_47.81%.</v>
          </cell>
          <cell r="G1152">
            <v>47.81</v>
          </cell>
        </row>
        <row r="1153">
          <cell r="A1153" t="str">
            <v>Oi Total Fixo + Pós 250 + Banda Larga0.4327Template desconto FLAT Plano Principal Oi TV nível conta</v>
          </cell>
          <cell r="B1153" t="str">
            <v>Plano Oi Completo Medium</v>
          </cell>
          <cell r="C1153" t="str">
            <v>Template desconto FLAT Plano Principal Oi TV nível conta</v>
          </cell>
          <cell r="D1153">
            <v>0.43270000000000003</v>
          </cell>
          <cell r="E1153" t="str">
            <v>MKT-1-10029770261</v>
          </cell>
          <cell r="F1153" t="str">
            <v>0T3T_PAI17_PCS-4P4pi_FLAT_TV_43.27%</v>
          </cell>
          <cell r="G1153">
            <v>43.27</v>
          </cell>
        </row>
        <row r="1154">
          <cell r="A1154" t="str">
            <v>Oi Total Fixo + Pós 250 + Banda Larga0.329Template desconto FLAT Plano Principal Oi TV nível conta</v>
          </cell>
          <cell r="B1154" t="str">
            <v>Plano Oi Completo Medium</v>
          </cell>
          <cell r="C1154" t="str">
            <v>Template desconto FLAT Plano Principal Oi TV nível conta</v>
          </cell>
          <cell r="D1154">
            <v>0.32899999999999996</v>
          </cell>
          <cell r="E1154" t="str">
            <v>MKT-1-10029771391</v>
          </cell>
          <cell r="F1154" t="str">
            <v>0T3T_PAI17_PCS-4P4pi_FLAT_TV_32.90%</v>
          </cell>
          <cell r="G1154">
            <v>32.9</v>
          </cell>
        </row>
        <row r="1155">
          <cell r="A1155" t="str">
            <v>Oi Total Fixo + Pós 500 + Banda Larga0.2159Template desconto FLAT Plano Principal Oi TV nível conta</v>
          </cell>
          <cell r="B1155" t="str">
            <v>Plano Oi Completo Large</v>
          </cell>
          <cell r="C1155" t="str">
            <v>Template desconto FLAT Plano Principal Oi TV nível conta</v>
          </cell>
          <cell r="D1155">
            <v>0.21590000000000001</v>
          </cell>
          <cell r="E1155" t="str">
            <v>MKT-1-10029831181</v>
          </cell>
          <cell r="F1155" t="str">
            <v>0T3T_PAI17_PCS-4P5pi_FLAT_TV_21.59%.</v>
          </cell>
          <cell r="G1155">
            <v>21.59</v>
          </cell>
        </row>
        <row r="1156">
          <cell r="A1156" t="str">
            <v>Oi Total Fixo + Pós 500 + Banda Larga0.3256Template desconto FLAT Plano Principal Oi TV nível conta</v>
          </cell>
          <cell r="B1156" t="str">
            <v>Plano Oi Completo Large</v>
          </cell>
          <cell r="C1156" t="str">
            <v>Template desconto FLAT Plano Principal Oi TV nível conta</v>
          </cell>
          <cell r="D1156">
            <v>0.3256</v>
          </cell>
          <cell r="E1156" t="str">
            <v>MKT-1-10029922751</v>
          </cell>
          <cell r="F1156" t="str">
            <v>0T3T_PAI17_PCS-4P5pi_FLAT_TV_32.56%.</v>
          </cell>
          <cell r="G1156">
            <v>32.56</v>
          </cell>
        </row>
        <row r="1157">
          <cell r="A1157" t="str">
            <v>Oi Total Fixo + Pós 500 + Banda Larga0.2833Template desconto FLAT Plano Principal Oi TV nível conta</v>
          </cell>
          <cell r="B1157" t="str">
            <v>Plano Oi Completo Large</v>
          </cell>
          <cell r="C1157" t="str">
            <v>Template desconto FLAT Plano Principal Oi TV nível conta</v>
          </cell>
          <cell r="D1157">
            <v>0.2833</v>
          </cell>
          <cell r="E1157" t="str">
            <v>MKT-1-10029923151</v>
          </cell>
          <cell r="F1157" t="str">
            <v>0T3T_PAI17_PCS-4P5pi_FLAT_TV_28.33%</v>
          </cell>
          <cell r="G1157">
            <v>28.33</v>
          </cell>
        </row>
        <row r="1158">
          <cell r="A1158" t="str">
            <v>Oi Total Fixo + Pós 500 + Banda Larga0.313Template desconto FLAT Plano Principal Oi TV nível conta</v>
          </cell>
          <cell r="B1158" t="str">
            <v>Plano Oi Completo Large</v>
          </cell>
          <cell r="C1158" t="str">
            <v>Template desconto FLAT Plano Principal Oi TV nível conta</v>
          </cell>
          <cell r="D1158">
            <v>0.313</v>
          </cell>
          <cell r="E1158" t="str">
            <v>MKT-1-10029928131</v>
          </cell>
          <cell r="F1158" t="str">
            <v>0T3T_PAI17_PCS-4P5pi_FLAT_TV_31.30%</v>
          </cell>
          <cell r="G1158">
            <v>31.3</v>
          </cell>
        </row>
        <row r="1159">
          <cell r="A1159" t="str">
            <v>Oi Total Fixo + Pós 500 + Banda Larga0.1637Template desconto FLAT Plano Principal Oi TV nível conta</v>
          </cell>
          <cell r="B1159" t="str">
            <v>Plano Oi Completo Large</v>
          </cell>
          <cell r="C1159" t="str">
            <v>Template desconto FLAT Plano Principal Oi TV nível conta</v>
          </cell>
          <cell r="D1159">
            <v>0.16370000000000001</v>
          </cell>
          <cell r="E1159" t="str">
            <v>MKT-1-10031791401</v>
          </cell>
          <cell r="F1159" t="str">
            <v>0T3T_PAI17_PCS-4P5pi_FLAT_TV_16.37%</v>
          </cell>
          <cell r="G1159">
            <v>16.37</v>
          </cell>
        </row>
        <row r="1160">
          <cell r="A1160" t="str">
            <v>Oi Total Fixo + Pós 500 + Banda Larga0.329Template desconto FLAT Plano Principal Oi TV nível conta</v>
          </cell>
          <cell r="B1160" t="str">
            <v>Plano Oi Completo Large</v>
          </cell>
          <cell r="C1160" t="str">
            <v>Template desconto FLAT Plano Principal Oi TV nível conta</v>
          </cell>
          <cell r="D1160">
            <v>0.32899999999999996</v>
          </cell>
          <cell r="E1160" t="str">
            <v>MKT-1-10031791671</v>
          </cell>
          <cell r="F1160" t="str">
            <v>0T3T_PAI17_PCS-4P5pi_FLAT_TV_32.90%</v>
          </cell>
          <cell r="G1160">
            <v>32.9</v>
          </cell>
        </row>
        <row r="1161">
          <cell r="A1161" t="str">
            <v>Oi Total Fixo + Pós 500 + Banda Larga0.4781Template desconto FLAT Plano Principal Oi TV nível conta</v>
          </cell>
          <cell r="B1161" t="str">
            <v>Plano Oi Completo Large</v>
          </cell>
          <cell r="C1161" t="str">
            <v>Template desconto FLAT Plano Principal Oi TV nível conta</v>
          </cell>
          <cell r="D1161">
            <v>0.47810000000000002</v>
          </cell>
          <cell r="E1161" t="str">
            <v>MKT-1-10031791941</v>
          </cell>
          <cell r="F1161" t="str">
            <v>0T3T_PAI17_PCS-4P5pi_FLAT_TV_47.81%</v>
          </cell>
          <cell r="G1161">
            <v>47.81</v>
          </cell>
        </row>
        <row r="1162">
          <cell r="A1162" t="str">
            <v>Oi Total Fixo + Pós 800 + Banda Larga0.3256Template desconto FLAT Plano Principal Oi TV nível conta</v>
          </cell>
          <cell r="B1162" t="str">
            <v>Plano Oi Completo XLarge</v>
          </cell>
          <cell r="C1162" t="str">
            <v>Template desconto FLAT Plano Principal Oi TV nível conta</v>
          </cell>
          <cell r="D1162">
            <v>0.3256</v>
          </cell>
          <cell r="E1162" t="str">
            <v>MKT-1-10031792211</v>
          </cell>
          <cell r="F1162" t="str">
            <v>0T3T_PAI17_PCS-4P6pi_FLAT_TV_32.56%.</v>
          </cell>
          <cell r="G1162">
            <v>32.56</v>
          </cell>
        </row>
        <row r="1163">
          <cell r="A1163" t="str">
            <v>Oi Total Fixo + Pós 500 + Banda Larga0.2737Template desconto FLAT Plano Principal Oi TV nível conta</v>
          </cell>
          <cell r="B1163" t="str">
            <v>Plano Oi Completo Large</v>
          </cell>
          <cell r="C1163" t="str">
            <v>Template desconto FLAT Plano Principal Oi TV nível conta</v>
          </cell>
          <cell r="D1163">
            <v>0.2737</v>
          </cell>
          <cell r="E1163" t="str">
            <v>MKT-1-10031800551</v>
          </cell>
          <cell r="F1163" t="str">
            <v>0T3T_PAI17_PCS-4P5pi_FLAT_TV_27.37%</v>
          </cell>
          <cell r="G1163">
            <v>27.37</v>
          </cell>
        </row>
        <row r="1164">
          <cell r="A1164" t="str">
            <v>Oi Total Fixo + Pós 500 + Banda Larga0.3867Template desconto FLAT Plano Principal Oi TV nível conta</v>
          </cell>
          <cell r="B1164" t="str">
            <v>Plano Oi Completo Large</v>
          </cell>
          <cell r="C1164" t="str">
            <v>Template desconto FLAT Plano Principal Oi TV nível conta</v>
          </cell>
          <cell r="D1164">
            <v>0.38670000000000004</v>
          </cell>
          <cell r="E1164" t="str">
            <v>MKT-1-10031813321</v>
          </cell>
          <cell r="F1164" t="str">
            <v>0T3T_PAI17_PCS-4P5pi_FLAT_TV_38.67%</v>
          </cell>
          <cell r="G1164">
            <v>38.67</v>
          </cell>
        </row>
        <row r="1165">
          <cell r="A1165" t="str">
            <v>Oi Total Fixo + Pós 500 + Banda Larga0.4399Template desconto FLAT Plano Principal Oi TV nível conta</v>
          </cell>
          <cell r="B1165" t="str">
            <v>Plano Oi Completo Large</v>
          </cell>
          <cell r="C1165" t="str">
            <v>Template desconto FLAT Plano Principal Oi TV nível conta</v>
          </cell>
          <cell r="D1165">
            <v>0.43990000000000001</v>
          </cell>
          <cell r="E1165" t="str">
            <v>MKT-1-10031838311</v>
          </cell>
          <cell r="F1165" t="str">
            <v>0T3T_PAI17_PCS-4P5pi_FLAT_TV_43.99%</v>
          </cell>
          <cell r="G1165">
            <v>43.99</v>
          </cell>
        </row>
        <row r="1166">
          <cell r="A1166" t="str">
            <v>Oi Total Fixo + Pós 500 + Banda Larga0.4327Template desconto FLAT Plano Principal Oi TV nível conta</v>
          </cell>
          <cell r="B1166" t="str">
            <v>Plano Oi Completo Large</v>
          </cell>
          <cell r="C1166" t="str">
            <v>Template desconto FLAT Plano Principal Oi TV nível conta</v>
          </cell>
          <cell r="D1166">
            <v>0.43270000000000003</v>
          </cell>
          <cell r="E1166" t="str">
            <v>MKT-1-10031838611</v>
          </cell>
          <cell r="F1166" t="str">
            <v>0T3T_PAI17_PCS-4P5pi_FLAT_TV_43.27%</v>
          </cell>
          <cell r="G1166">
            <v>43.27</v>
          </cell>
        </row>
        <row r="1167">
          <cell r="A1167" t="str">
            <v>Oi Total Fixo + Pós 800 + Banda Larga0.2159Template desconto FLAT Plano Principal Oi TV nível conta</v>
          </cell>
          <cell r="B1167" t="str">
            <v>Plano Oi Completo XLarge</v>
          </cell>
          <cell r="C1167" t="str">
            <v>Template desconto FLAT Plano Principal Oi TV nível conta</v>
          </cell>
          <cell r="D1167">
            <v>0.21590000000000001</v>
          </cell>
          <cell r="E1167" t="str">
            <v>MKT-1-10031838901</v>
          </cell>
          <cell r="F1167" t="str">
            <v>0T3T_PAI17_PCS-4P6pi_FLAT_TV_21.59%</v>
          </cell>
          <cell r="G1167">
            <v>21.59</v>
          </cell>
        </row>
        <row r="1168">
          <cell r="A1168" t="str">
            <v>Oi Total Fixo + Pós 800 + Banda Larga0.329Template desconto FLAT Plano Principal Oi TV nível conta</v>
          </cell>
          <cell r="B1168" t="str">
            <v>Plano Oi Completo XLarge</v>
          </cell>
          <cell r="C1168" t="str">
            <v>Template desconto FLAT Plano Principal Oi TV nível conta</v>
          </cell>
          <cell r="D1168">
            <v>0.32899999999999996</v>
          </cell>
          <cell r="E1168" t="str">
            <v>MKT-1-10031858741</v>
          </cell>
          <cell r="F1168" t="str">
            <v>0T3T_PAI17_PCS-4P6pi_FLAT_TV_32.90%</v>
          </cell>
          <cell r="G1168">
            <v>32.9</v>
          </cell>
        </row>
        <row r="1169">
          <cell r="A1169" t="str">
            <v>Oi Total Fixo + Pós 800 + Banda Larga0.4399Template desconto FLAT Plano Principal Oi TV nível conta</v>
          </cell>
          <cell r="B1169" t="str">
            <v>Plano Oi Completo XLarge</v>
          </cell>
          <cell r="C1169" t="str">
            <v>Template desconto FLAT Plano Principal Oi TV nível conta</v>
          </cell>
          <cell r="D1169">
            <v>0.43990000000000001</v>
          </cell>
          <cell r="E1169" t="str">
            <v>MKT-1-10031859011</v>
          </cell>
          <cell r="F1169" t="str">
            <v>0T3T_PAI17_PCS-4P6pi_FLAT_TV_43.99%</v>
          </cell>
          <cell r="G1169">
            <v>43.99</v>
          </cell>
        </row>
        <row r="1170">
          <cell r="A1170" t="str">
            <v>Oi Total Fixo + Pós Conectado 500 + Banda Larga0.2159Template desconto FLAT Plano Principal Oi TV nível conta</v>
          </cell>
          <cell r="B1170" t="str">
            <v>Plano Oi Completo 500</v>
          </cell>
          <cell r="C1170" t="str">
            <v>Template desconto FLAT Plano Principal Oi TV nível conta</v>
          </cell>
          <cell r="D1170">
            <v>0.21590000000000001</v>
          </cell>
          <cell r="E1170" t="str">
            <v>MKT-1-10031859281</v>
          </cell>
          <cell r="F1170" t="str">
            <v>0T3T_PAI17_PCS-4P8pi_FLAT_TV_21.59%</v>
          </cell>
          <cell r="G1170">
            <v>21.59</v>
          </cell>
        </row>
        <row r="1171">
          <cell r="A1171" t="str">
            <v>Oi Total Fixo + Pós 800 + Banda Larga0.313Template desconto FLAT Plano Principal Oi TV nível conta</v>
          </cell>
          <cell r="B1171" t="str">
            <v>Plano Oi Completo XLarge</v>
          </cell>
          <cell r="C1171" t="str">
            <v>Template desconto FLAT Plano Principal Oi TV nível conta</v>
          </cell>
          <cell r="D1171">
            <v>0.313</v>
          </cell>
          <cell r="E1171" t="str">
            <v>MKT-1-10031864481</v>
          </cell>
          <cell r="F1171" t="str">
            <v>0T3T_PAI17_PCS-4P6pi_FLAT_TV_31.30%</v>
          </cell>
          <cell r="G1171">
            <v>31.3</v>
          </cell>
        </row>
        <row r="1172">
          <cell r="A1172" t="str">
            <v>Oi Total Fixo + Pós 800 + Banda Larga0.1637Template desconto FLAT Plano Principal Oi TV nível conta</v>
          </cell>
          <cell r="B1172" t="str">
            <v>Plano Oi Completo XLarge</v>
          </cell>
          <cell r="C1172" t="str">
            <v>Template desconto FLAT Plano Principal Oi TV nível conta</v>
          </cell>
          <cell r="D1172">
            <v>0.16370000000000001</v>
          </cell>
          <cell r="E1172" t="str">
            <v>MKT-1-10031864751</v>
          </cell>
          <cell r="F1172" t="str">
            <v>0T3T_PAI17_PCS-4P6pi_FLAT_TV_16.37%</v>
          </cell>
          <cell r="G1172">
            <v>16.37</v>
          </cell>
        </row>
        <row r="1173">
          <cell r="A1173" t="str">
            <v>Oi Total Fixo + Pós 800 + Banda Larga0.2833Template desconto FLAT Plano Principal Oi TV nível conta</v>
          </cell>
          <cell r="B1173" t="str">
            <v>Plano Oi Completo XLarge</v>
          </cell>
          <cell r="C1173" t="str">
            <v>Template desconto FLAT Plano Principal Oi TV nível conta</v>
          </cell>
          <cell r="D1173">
            <v>0.2833</v>
          </cell>
          <cell r="E1173" t="str">
            <v>MKT-1-10031865251</v>
          </cell>
          <cell r="F1173" t="str">
            <v>0T3T_PAI17_PCS-4P6pi_FLAT_TV_28.33%.</v>
          </cell>
          <cell r="G1173">
            <v>28.33</v>
          </cell>
        </row>
        <row r="1174">
          <cell r="A1174" t="str">
            <v>Oi Total Fixo + Pós 800 + Banda Larga0.2737Template desconto FLAT Plano Principal Oi TV nível conta</v>
          </cell>
          <cell r="B1174" t="str">
            <v>Plano Oi Completo XLarge</v>
          </cell>
          <cell r="C1174" t="str">
            <v>Template desconto FLAT Plano Principal Oi TV nível conta</v>
          </cell>
          <cell r="D1174">
            <v>0.2737</v>
          </cell>
          <cell r="E1174" t="str">
            <v>MKT-1-10031879521</v>
          </cell>
          <cell r="F1174" t="str">
            <v>0T3T_PAI17_PCS-4P6pi_FLAT_TV_27.37%</v>
          </cell>
          <cell r="G1174">
            <v>27.37</v>
          </cell>
        </row>
        <row r="1175">
          <cell r="A1175" t="str">
            <v>Oi Total Fixo + Pós Conectado 500 + Banda Larga0.4781Template desconto FLAT Plano Principal Oi TV nível conta</v>
          </cell>
          <cell r="B1175" t="str">
            <v>Plano Oi Completo 500</v>
          </cell>
          <cell r="C1175" t="str">
            <v>Template desconto FLAT Plano Principal Oi TV nível conta</v>
          </cell>
          <cell r="D1175">
            <v>0.47810000000000002</v>
          </cell>
          <cell r="E1175" t="str">
            <v>MKT-1-10031879801</v>
          </cell>
          <cell r="F1175" t="str">
            <v>0T3T_PAI17_PCS-4P8pi_FLAT_TV_47.81%</v>
          </cell>
          <cell r="G1175">
            <v>47.81</v>
          </cell>
        </row>
        <row r="1176">
          <cell r="A1176" t="str">
            <v>Oi Total Fixo + Pós Conectado 500 + Banda Larga0.4327Template desconto FLAT Plano Principal Oi TV nível conta</v>
          </cell>
          <cell r="B1176" t="str">
            <v>Plano Oi Completo 500</v>
          </cell>
          <cell r="C1176" t="str">
            <v>Template desconto FLAT Plano Principal Oi TV nível conta</v>
          </cell>
          <cell r="D1176">
            <v>0.43270000000000003</v>
          </cell>
          <cell r="E1176" t="str">
            <v>MKT-1-10031880071</v>
          </cell>
          <cell r="F1176" t="str">
            <v>0T3T_PAI17_PCS-4P8pi_FLAT_TV_43.27%</v>
          </cell>
          <cell r="G1176">
            <v>43.27</v>
          </cell>
        </row>
        <row r="1177">
          <cell r="A1177" t="str">
            <v>Oi Total Fixo + Pós 800 + Banda Larga0.3867Template desconto FLAT Plano Principal Oi TV nível conta</v>
          </cell>
          <cell r="B1177" t="str">
            <v>Plano Oi Completo XLarge</v>
          </cell>
          <cell r="C1177" t="str">
            <v>Template desconto FLAT Plano Principal Oi TV nível conta</v>
          </cell>
          <cell r="D1177">
            <v>0.38670000000000004</v>
          </cell>
          <cell r="E1177" t="str">
            <v>MKT-1-10031884061</v>
          </cell>
          <cell r="F1177" t="str">
            <v>0T3T_PAI17_PCS-4P6pi_FLAT_TV_38.67%</v>
          </cell>
          <cell r="G1177">
            <v>38.67</v>
          </cell>
        </row>
        <row r="1178">
          <cell r="A1178" t="str">
            <v>Oi Total Fixo + Pós 800 + Banda Larga0.4781Template desconto FLAT Plano Principal Oi TV nível conta</v>
          </cell>
          <cell r="B1178" t="str">
            <v>Plano Oi Completo XLarge</v>
          </cell>
          <cell r="C1178" t="str">
            <v>Template desconto FLAT Plano Principal Oi TV nível conta</v>
          </cell>
          <cell r="D1178">
            <v>0.47810000000000002</v>
          </cell>
          <cell r="E1178" t="str">
            <v>MKT-1-10031915481</v>
          </cell>
          <cell r="F1178" t="str">
            <v>0T3T_PAI17_PCS-4P6pi_FLAT_TV_47.81%</v>
          </cell>
          <cell r="G1178">
            <v>47.81</v>
          </cell>
        </row>
        <row r="1179">
          <cell r="A1179" t="str">
            <v>Oi Total Fixo + Pós Conectado 500 + Banda Larga0.3256Template desconto FLAT Plano Principal Oi TV nível conta</v>
          </cell>
          <cell r="B1179" t="str">
            <v>Plano Oi Completo 500</v>
          </cell>
          <cell r="C1179" t="str">
            <v>Template desconto FLAT Plano Principal Oi TV nível conta</v>
          </cell>
          <cell r="D1179">
            <v>0.3256</v>
          </cell>
          <cell r="E1179" t="str">
            <v>MKT-1-10031915841</v>
          </cell>
          <cell r="F1179" t="str">
            <v>0T3T_PAI17_PCS-4P8pi_FLAT_TV_32.56%</v>
          </cell>
          <cell r="G1179">
            <v>32.56</v>
          </cell>
        </row>
        <row r="1180">
          <cell r="A1180" t="str">
            <v>Oi Total Fixo + Pós Conectado 500 + Banda Larga0.313Template desconto FLAT Plano Principal Oi TV nível conta</v>
          </cell>
          <cell r="B1180" t="str">
            <v>Plano Oi Completo 500</v>
          </cell>
          <cell r="C1180" t="str">
            <v>Template desconto FLAT Plano Principal Oi TV nível conta</v>
          </cell>
          <cell r="D1180">
            <v>0.313</v>
          </cell>
          <cell r="E1180" t="str">
            <v>MKT-1-10031925551</v>
          </cell>
          <cell r="F1180" t="str">
            <v>0T3T_PAI17_PCS-4P8pi_FLAT_TV_31.30%</v>
          </cell>
          <cell r="G1180">
            <v>31.3</v>
          </cell>
        </row>
        <row r="1181">
          <cell r="A1181" t="str">
            <v>Oi Total Fixo + Pós Conectado 500 + Banda Larga0.1637Template desconto FLAT Plano Principal Oi TV nível conta</v>
          </cell>
          <cell r="B1181" t="str">
            <v>Plano Oi Completo 500</v>
          </cell>
          <cell r="C1181" t="str">
            <v>Template desconto FLAT Plano Principal Oi TV nível conta</v>
          </cell>
          <cell r="D1181">
            <v>0.16370000000000001</v>
          </cell>
          <cell r="E1181" t="str">
            <v>MKT-1-10031939141</v>
          </cell>
          <cell r="F1181" t="str">
            <v>0T3T_PAI17_PCS-4P8pi_FLAT_TV_16.37%</v>
          </cell>
          <cell r="G1181">
            <v>16.37</v>
          </cell>
        </row>
        <row r="1182">
          <cell r="A1182" t="str">
            <v>Oi Total Fixo + Pós Conectado 500 + Banda Larga0.2833Template desconto FLAT Plano Principal Oi TV nível conta</v>
          </cell>
          <cell r="B1182" t="str">
            <v>Plano Oi Completo 500</v>
          </cell>
          <cell r="C1182" t="str">
            <v>Template desconto FLAT Plano Principal Oi TV nível conta</v>
          </cell>
          <cell r="D1182">
            <v>0.2833</v>
          </cell>
          <cell r="E1182" t="str">
            <v>MKT-1-10031961551</v>
          </cell>
          <cell r="F1182" t="str">
            <v>0T3T_PAI17_PCS-4P8pi_FLAT_TV_28.33%</v>
          </cell>
          <cell r="G1182">
            <v>28.33</v>
          </cell>
        </row>
        <row r="1183">
          <cell r="A1183" t="str">
            <v>Oi Total Fixo + Pós Conectado 500 + Banda Larga0.2737Template desconto FLAT Plano Principal Oi TV nível conta</v>
          </cell>
          <cell r="B1183" t="str">
            <v>Plano Oi Completo 500</v>
          </cell>
          <cell r="C1183" t="str">
            <v>Template desconto FLAT Plano Principal Oi TV nível conta</v>
          </cell>
          <cell r="D1183">
            <v>0.2737</v>
          </cell>
          <cell r="E1183" t="str">
            <v>MKT-1-10031961891</v>
          </cell>
          <cell r="F1183" t="str">
            <v>0T3T_PAI17_PCS-4P8pi_FLAT_TV_27.37%</v>
          </cell>
          <cell r="G1183">
            <v>27.37</v>
          </cell>
        </row>
        <row r="1184">
          <cell r="A1184" t="str">
            <v>Oi Total Fixo + Pós Conectado 500 + Banda Larga0.3867Template desconto FLAT Plano Principal Oi TV nível conta</v>
          </cell>
          <cell r="B1184" t="str">
            <v>Plano Oi Completo 500</v>
          </cell>
          <cell r="C1184" t="str">
            <v>Template desconto FLAT Plano Principal Oi TV nível conta</v>
          </cell>
          <cell r="D1184">
            <v>0.38670000000000004</v>
          </cell>
          <cell r="E1184" t="str">
            <v>MKT-1-10031962251</v>
          </cell>
          <cell r="F1184" t="str">
            <v>0T3T_PAI17_PCS-4P8pi_FLAT_TV_38.67%</v>
          </cell>
          <cell r="G1184">
            <v>38.67</v>
          </cell>
        </row>
        <row r="1185">
          <cell r="A1185" t="str">
            <v>Oi Total Fixo + Pós Conectado 500 + Banda Larga0.329Template desconto FLAT Plano Principal Oi TV nível conta</v>
          </cell>
          <cell r="B1185" t="str">
            <v>Plano Oi Completo 500</v>
          </cell>
          <cell r="C1185" t="str">
            <v>Template desconto FLAT Plano Principal Oi TV nível conta</v>
          </cell>
          <cell r="D1185">
            <v>0.32899999999999996</v>
          </cell>
          <cell r="E1185" t="str">
            <v>MKT-1-10031971521</v>
          </cell>
          <cell r="F1185" t="str">
            <v>0T3T_PAI17_PCS-4P8pi_FLAT_TV_32.90%</v>
          </cell>
          <cell r="G1185">
            <v>32.9</v>
          </cell>
        </row>
        <row r="1186">
          <cell r="A1186" t="str">
            <v>Oi Total Fixo + Pós Conectado 500 + Banda Larga0.4399Template desconto FLAT Plano Principal Oi TV nível conta</v>
          </cell>
          <cell r="B1186" t="str">
            <v>Plano Oi Completo 500</v>
          </cell>
          <cell r="C1186" t="str">
            <v>Template desconto FLAT Plano Principal Oi TV nível conta</v>
          </cell>
          <cell r="D1186">
            <v>0.43990000000000001</v>
          </cell>
          <cell r="E1186" t="str">
            <v>MKT-1-10031971791</v>
          </cell>
          <cell r="F1186" t="str">
            <v>0T3T_PAI17_PCS-4P8pi_FLAT_TV_43.99%</v>
          </cell>
          <cell r="G1186">
            <v>43.99</v>
          </cell>
        </row>
        <row r="1187">
          <cell r="A1187" t="str">
            <v>Oi Total Fixo + Pós Conectado Mais + Banda Larga0.4781Template desconto FLAT Plano Principal Oi TV nível conta</v>
          </cell>
          <cell r="B1187" t="str">
            <v>Plano Oi Completo Mais</v>
          </cell>
          <cell r="C1187" t="str">
            <v>Template desconto FLAT Plano Principal Oi TV nível conta</v>
          </cell>
          <cell r="D1187">
            <v>0.47810000000000002</v>
          </cell>
          <cell r="E1187" t="str">
            <v>MKT-1-10031989341</v>
          </cell>
          <cell r="F1187" t="str">
            <v>0T3T_PAI17_PCS-4P9pi_FLAT_TV_47.81%</v>
          </cell>
          <cell r="G1187">
            <v>47.81</v>
          </cell>
        </row>
        <row r="1188">
          <cell r="A1188" t="str">
            <v>Oi Total Fixo + Pós 50 + Banda Larga0.313Template desconto FLAT Plano Principal Oi TV nível conta</v>
          </cell>
          <cell r="B1188" t="str">
            <v>Plano Oi Completo XSmall</v>
          </cell>
          <cell r="C1188" t="str">
            <v>Template desconto FLAT Plano Principal Oi TV nível conta</v>
          </cell>
          <cell r="D1188">
            <v>0.313</v>
          </cell>
          <cell r="E1188" t="str">
            <v>MKT-1-10031989611</v>
          </cell>
          <cell r="F1188" t="str">
            <v>0T3T_PAI17_PCS-4P2pi_FLAT_TV_31.30%</v>
          </cell>
          <cell r="G1188">
            <v>31.3</v>
          </cell>
        </row>
        <row r="1189">
          <cell r="A1189" t="str">
            <v>Oi Total Fixo + Pós 800 + Banda Larga0.4327Template desconto FLAT Plano Principal Oi TV nível conta</v>
          </cell>
          <cell r="B1189" t="str">
            <v>Plano Oi Completo XLarge</v>
          </cell>
          <cell r="C1189" t="str">
            <v>Template desconto FLAT Plano Principal Oi TV nível conta</v>
          </cell>
          <cell r="D1189">
            <v>0.43270000000000003</v>
          </cell>
          <cell r="E1189" t="str">
            <v>MKT-1-10031989881</v>
          </cell>
          <cell r="F1189" t="str">
            <v>0T3T_PAI17_PCS-4P6pi_FLAT_TV_43.27%</v>
          </cell>
          <cell r="G1189">
            <v>43.27</v>
          </cell>
        </row>
        <row r="1190">
          <cell r="A1190" t="str">
            <v>Oi Total Fixo + Pós 50 + Banda Larga0.2159Template desconto FLAT Plano Principal Oi TV nível conta</v>
          </cell>
          <cell r="B1190" t="str">
            <v>Plano Oi Completo XSmall</v>
          </cell>
          <cell r="C1190" t="str">
            <v>Template desconto FLAT Plano Principal Oi TV nível conta</v>
          </cell>
          <cell r="D1190">
            <v>0.21590000000000001</v>
          </cell>
          <cell r="E1190" t="str">
            <v>MKT-1-10038525531</v>
          </cell>
          <cell r="F1190" t="str">
            <v>0T3T_PAI17_PCS-4P2pi_FLAT_TV_21.59%.</v>
          </cell>
          <cell r="G1190">
            <v>21.59</v>
          </cell>
        </row>
        <row r="1191">
          <cell r="A1191" t="str">
            <v>Oi Total Fixo + Pós 250 + Banda Larga0.2737Template desconto FLAT Plano Principal Oi TV nível conta</v>
          </cell>
          <cell r="B1191" t="str">
            <v>Plano Oi Completo Medium</v>
          </cell>
          <cell r="C1191" t="str">
            <v>Template desconto FLAT Plano Principal Oi TV nível conta</v>
          </cell>
          <cell r="D1191">
            <v>0.2737</v>
          </cell>
          <cell r="E1191" t="str">
            <v>MKT-1-10042252961</v>
          </cell>
          <cell r="F1191" t="str">
            <v>0T3T_PAI17_PCS-4P4pi_FLAT_TV_27.37%</v>
          </cell>
          <cell r="G1191">
            <v>27.37</v>
          </cell>
        </row>
        <row r="1192">
          <cell r="A1192" t="str">
            <v>Oi Total Fixo + Banda Larga 10.5386Template de desconto FLAT bundle - Fixo - Varejo - Ganho Tributário Cross</v>
          </cell>
          <cell r="B1192" t="str">
            <v>Oi Total Fixo + Banda Larga 1</v>
          </cell>
          <cell r="C1192" t="str">
            <v>Template de desconto FLAT bundle - Fixo - Varejo - Ganho Tributário Cross</v>
          </cell>
          <cell r="D1192">
            <v>0.53859999999999997</v>
          </cell>
          <cell r="E1192" t="str">
            <v>MKT-1-10027970111</v>
          </cell>
          <cell r="F1192" t="str">
            <v>0T3T_REJ17_PCS-2PFBL1_FLAT_FIXO_GT_53.86%</v>
          </cell>
          <cell r="G1192">
            <v>53.86</v>
          </cell>
        </row>
        <row r="1193">
          <cell r="A1193" t="str">
            <v>Oi Total Fixo + Banda Larga 10.2089Template de desconto FLAT bundle - Fixo - Varejo - Ganho Tributário Cross</v>
          </cell>
          <cell r="B1193" t="str">
            <v>Oi Total Fixo + Banda Larga 1</v>
          </cell>
          <cell r="C1193" t="str">
            <v>Template de desconto FLAT bundle - Fixo - Varejo - Ganho Tributário Cross</v>
          </cell>
          <cell r="D1193">
            <v>0.2089</v>
          </cell>
          <cell r="E1193" t="str">
            <v>MKT-1-10028040151</v>
          </cell>
          <cell r="F1193" t="str">
            <v>0T3T_REJ17_PCS-2PFBL1_FLAT_FIXO_GT_20.89%</v>
          </cell>
          <cell r="G1193">
            <v>20.89</v>
          </cell>
        </row>
        <row r="1194">
          <cell r="A1194" t="str">
            <v>Oi Total Fixo + Banda Larga 10.4067Template de desconto FLAT bundle - Fixo - Varejo - Ganho Tributário Cross</v>
          </cell>
          <cell r="B1194" t="str">
            <v>Oi Total Fixo + Banda Larga 1</v>
          </cell>
          <cell r="C1194" t="str">
            <v>Template de desconto FLAT bundle - Fixo - Varejo - Ganho Tributário Cross</v>
          </cell>
          <cell r="D1194">
            <v>0.40670000000000001</v>
          </cell>
          <cell r="E1194" t="str">
            <v>MKT-1-10029090291</v>
          </cell>
          <cell r="F1194" t="str">
            <v>0T3T_REJ17_PCS-2PFBL1_FLAT_FIXO_GT_40.67%</v>
          </cell>
          <cell r="G1194">
            <v>40.67</v>
          </cell>
        </row>
        <row r="1195">
          <cell r="A1195" t="str">
            <v>Oi Total Fixo + Banda Larga 10.3408Template de desconto FLAT bundle - Fixo - Varejo - Ganho Tributário Cross</v>
          </cell>
          <cell r="B1195" t="str">
            <v>Oi Total Fixo + Banda Larga 1</v>
          </cell>
          <cell r="C1195" t="str">
            <v>Template de desconto FLAT bundle - Fixo - Varejo - Ganho Tributário Cross</v>
          </cell>
          <cell r="D1195">
            <v>0.34079999999999999</v>
          </cell>
          <cell r="E1195" t="str">
            <v>MKT-1-10029174081</v>
          </cell>
          <cell r="F1195" t="str">
            <v>0T3T_REJ17_PCS-2PFBL1_FLAT_FIXO_GT_34.08%</v>
          </cell>
          <cell r="G1195">
            <v>34.08</v>
          </cell>
        </row>
        <row r="1196">
          <cell r="A1196" t="str">
            <v>Oi Total Fixo + Banda Larga 10.143Template de desconto FLAT bundle - Fixo - Varejo - Ganho Tributário Cross</v>
          </cell>
          <cell r="B1196" t="str">
            <v>Oi Total Fixo + Banda Larga 1</v>
          </cell>
          <cell r="C1196" t="str">
            <v>Template de desconto FLAT bundle - Fixo - Varejo - Ganho Tributário Cross</v>
          </cell>
          <cell r="D1196">
            <v>0.14300000000000002</v>
          </cell>
          <cell r="E1196" t="str">
            <v>MKT-1-10029174291</v>
          </cell>
          <cell r="F1196" t="str">
            <v>0T3T_REJ17_PCS-2PFBL1_FLAT_FIXO_GT_14.30%</v>
          </cell>
          <cell r="G1196">
            <v>14.3</v>
          </cell>
        </row>
        <row r="1197">
          <cell r="A1197" t="str">
            <v>Oi Total Fixo + Banda Larga 10.0771Template de desconto FLAT bundle - Fixo - Varejo - Ganho Tributário Cross</v>
          </cell>
          <cell r="B1197" t="str">
            <v>Oi Total Fixo + Banda Larga 1</v>
          </cell>
          <cell r="C1197" t="str">
            <v>Template de desconto FLAT bundle - Fixo - Varejo - Ganho Tributário Cross</v>
          </cell>
          <cell r="D1197">
            <v>7.7100000000000002E-2</v>
          </cell>
          <cell r="E1197" t="str">
            <v>MKT-1-10029211501</v>
          </cell>
          <cell r="F1197" t="str">
            <v>0T3T_REJ17_PCS-2PFBL1_FLAT_FIXO_GT_07.71%</v>
          </cell>
          <cell r="G1197">
            <v>7.71</v>
          </cell>
        </row>
        <row r="1198">
          <cell r="A1198" t="str">
            <v>Oi Total Fixo + Banda Larga 20.3408Template de desconto FLAT bundle - Fixo - Varejo - Ganho Tributário Cross</v>
          </cell>
          <cell r="B1198" t="str">
            <v>Oi Total Fixo + Banda Larga 2</v>
          </cell>
          <cell r="C1198" t="str">
            <v>Template de desconto FLAT bundle - Fixo - Varejo - Ganho Tributário Cross</v>
          </cell>
          <cell r="D1198">
            <v>0.34079999999999999</v>
          </cell>
          <cell r="E1198" t="str">
            <v>MKT-1-10029221321</v>
          </cell>
          <cell r="F1198" t="str">
            <v>0T3T_REJ17_PCS-2PFBL2_FLAT_FIXO_GT_34.08%</v>
          </cell>
          <cell r="G1198">
            <v>34.08</v>
          </cell>
        </row>
        <row r="1199">
          <cell r="A1199" t="str">
            <v>Oi Total Fixo + Banda Larga 20.143Template de desconto FLAT bundle - Fixo - Varejo - Ganho Tributário Cross</v>
          </cell>
          <cell r="B1199" t="str">
            <v>Oi Total Fixo + Banda Larga 2</v>
          </cell>
          <cell r="C1199" t="str">
            <v>Template de desconto FLAT bundle - Fixo - Varejo - Ganho Tributário Cross</v>
          </cell>
          <cell r="D1199">
            <v>0.14300000000000002</v>
          </cell>
          <cell r="E1199" t="str">
            <v>MKT-1-10029221531</v>
          </cell>
          <cell r="F1199" t="str">
            <v>0T3T_REJ17_PCS-2PFBL2_FLAT_FIXO_GT_14.30%</v>
          </cell>
          <cell r="G1199">
            <v>14.3</v>
          </cell>
        </row>
        <row r="1200">
          <cell r="A1200" t="str">
            <v>Oi Total Fixo + Banda Larga 20.0771Template de desconto FLAT bundle - Fixo - Varejo - Ganho Tributário Cross</v>
          </cell>
          <cell r="B1200" t="str">
            <v>Oi Total Fixo + Banda Larga 2</v>
          </cell>
          <cell r="C1200" t="str">
            <v>Template de desconto FLAT bundle - Fixo - Varejo - Ganho Tributário Cross</v>
          </cell>
          <cell r="D1200">
            <v>7.7100000000000002E-2</v>
          </cell>
          <cell r="E1200" t="str">
            <v>MKT-1-10029221741</v>
          </cell>
          <cell r="F1200" t="str">
            <v>0T3T_REJ17_PCS-2PFBL2_FLAT_FIXO_GT_07.71%</v>
          </cell>
          <cell r="G1200">
            <v>7.71</v>
          </cell>
        </row>
        <row r="1201">
          <cell r="A1201" t="str">
            <v>Oi Total Fixo + Banda Larga 30.4067Template de desconto FLAT bundle - Fixo - Varejo - Ganho Tributário Cross</v>
          </cell>
          <cell r="B1201" t="str">
            <v>Oi Total Fixo + Banda Larga 3</v>
          </cell>
          <cell r="C1201" t="str">
            <v>Template de desconto FLAT bundle - Fixo - Varejo - Ganho Tributário Cross</v>
          </cell>
          <cell r="D1201">
            <v>0.40670000000000001</v>
          </cell>
          <cell r="E1201" t="str">
            <v>MKT-1-10029221951</v>
          </cell>
          <cell r="F1201" t="str">
            <v>0T3T_REJ17_PCS-2PFBL3_FLAT_FIXO_GT_40.67%</v>
          </cell>
          <cell r="G1201">
            <v>40.67</v>
          </cell>
        </row>
        <row r="1202">
          <cell r="A1202" t="str">
            <v>Oi Total Fixo + Banda Larga 30.3408Template de desconto FLAT bundle - Fixo - Varejo - Ganho Tributário Cross</v>
          </cell>
          <cell r="B1202" t="str">
            <v>Oi Total Fixo + Banda Larga 3</v>
          </cell>
          <cell r="C1202" t="str">
            <v>Template de desconto FLAT bundle - Fixo - Varejo - Ganho Tributário Cross</v>
          </cell>
          <cell r="D1202">
            <v>0.34079999999999999</v>
          </cell>
          <cell r="E1202" t="str">
            <v>MKT-1-10029222161</v>
          </cell>
          <cell r="F1202" t="str">
            <v>0T3T_REJ17_PCS-2PFBL3_FLAT_FIXO_GT_34.08%</v>
          </cell>
          <cell r="G1202">
            <v>34.08</v>
          </cell>
        </row>
        <row r="1203">
          <cell r="A1203" t="str">
            <v>Oi Total Fixo + Banda Larga 10.0111Template de desconto FLAT bundle - Fixo - Varejo - Ganho Tributário Cross</v>
          </cell>
          <cell r="B1203" t="str">
            <v>Oi Total Fixo + Banda Larga 1</v>
          </cell>
          <cell r="C1203" t="str">
            <v>Template de desconto FLAT bundle - Fixo - Varejo - Ganho Tributário Cross</v>
          </cell>
          <cell r="D1203">
            <v>1.11E-2</v>
          </cell>
          <cell r="E1203" t="str">
            <v>MKT-1-10029230361</v>
          </cell>
          <cell r="F1203" t="str">
            <v>0T3T_REJ17_PCS-2PFBL1_FLAT_FIXO_GT_01.11%</v>
          </cell>
          <cell r="G1203">
            <v>1.1100000000000001</v>
          </cell>
        </row>
        <row r="1204">
          <cell r="A1204" t="str">
            <v>Oi Total Fixo + Banda Larga 20.4067Template de desconto FLAT bundle - Fixo - Varejo - Ganho Tributário Cross</v>
          </cell>
          <cell r="B1204" t="str">
            <v>Oi Total Fixo + Banda Larga 2</v>
          </cell>
          <cell r="C1204" t="str">
            <v>Template de desconto FLAT bundle - Fixo - Varejo - Ganho Tributário Cross</v>
          </cell>
          <cell r="D1204">
            <v>0.40670000000000001</v>
          </cell>
          <cell r="E1204" t="str">
            <v>MKT-1-10029230571</v>
          </cell>
          <cell r="F1204" t="str">
            <v>0T3T_REJ17_PCS-2PFBL2_FLAT_FIXO_GT_40.67%</v>
          </cell>
          <cell r="G1204">
            <v>40.67</v>
          </cell>
        </row>
        <row r="1205">
          <cell r="A1205" t="str">
            <v>Oi Total Fixo + Banda Larga 20.5386Template de desconto FLAT bundle - Fixo - Varejo - Ganho Tributário Cross</v>
          </cell>
          <cell r="B1205" t="str">
            <v>Oi Total Fixo + Banda Larga 2</v>
          </cell>
          <cell r="C1205" t="str">
            <v>Template de desconto FLAT bundle - Fixo - Varejo - Ganho Tributário Cross</v>
          </cell>
          <cell r="D1205">
            <v>0.53859999999999997</v>
          </cell>
          <cell r="E1205" t="str">
            <v>MKT-1-10029230781</v>
          </cell>
          <cell r="F1205" t="str">
            <v>0T3T_REJ17_PCS-2PFBL2_FLAT_FIXO_GT_53.86%</v>
          </cell>
          <cell r="G1205">
            <v>53.86</v>
          </cell>
        </row>
        <row r="1206">
          <cell r="A1206" t="str">
            <v>Oi Total Fixo + Banda Larga 20.2089Template de desconto FLAT bundle - Fixo - Varejo - Ganho Tributário Cross</v>
          </cell>
          <cell r="B1206" t="str">
            <v>Oi Total Fixo + Banda Larga 2</v>
          </cell>
          <cell r="C1206" t="str">
            <v>Template de desconto FLAT bundle - Fixo - Varejo - Ganho Tributário Cross</v>
          </cell>
          <cell r="D1206">
            <v>0.2089</v>
          </cell>
          <cell r="E1206" t="str">
            <v>MKT-1-10029230991</v>
          </cell>
          <cell r="F1206" t="str">
            <v>0T3T_REJ17_PCS-2PFBL2_FLAT_FIXO_GT_20.89%</v>
          </cell>
          <cell r="G1206">
            <v>20.89</v>
          </cell>
        </row>
        <row r="1207">
          <cell r="A1207" t="str">
            <v>Oi Total Fixo + Banda Larga 20.0111Template de desconto FLAT bundle - Fixo - Varejo - Ganho Tributário Cross</v>
          </cell>
          <cell r="B1207" t="str">
            <v>Oi Total Fixo + Banda Larga 2</v>
          </cell>
          <cell r="C1207" t="str">
            <v>Template de desconto FLAT bundle - Fixo - Varejo - Ganho Tributário Cross</v>
          </cell>
          <cell r="D1207">
            <v>1.11E-2</v>
          </cell>
          <cell r="E1207" t="str">
            <v>MKT-1-10029231206</v>
          </cell>
          <cell r="F1207" t="str">
            <v>0T3T_REJ17_PCS-2PFBL2_FLAT_FIXO_GT_01.11%</v>
          </cell>
          <cell r="G1207">
            <v>1.1100000000000001</v>
          </cell>
        </row>
        <row r="1208">
          <cell r="A1208" t="str">
            <v>Oi Total Fixo + Banda Larga 30.5386Template de desconto FLAT bundle - Fixo - Varejo - Ganho Tributário Cross</v>
          </cell>
          <cell r="B1208" t="str">
            <v>Oi Total Fixo + Banda Larga 3</v>
          </cell>
          <cell r="C1208" t="str">
            <v>Template de desconto FLAT bundle - Fixo - Varejo - Ganho Tributário Cross</v>
          </cell>
          <cell r="D1208">
            <v>0.53859999999999997</v>
          </cell>
          <cell r="E1208" t="str">
            <v>MKT-1-10029270411</v>
          </cell>
          <cell r="F1208" t="str">
            <v>0T3T_REJ17_PCS-2PFBL3_FLAT_FIXO_GT_53.86%</v>
          </cell>
          <cell r="G1208">
            <v>53.86</v>
          </cell>
        </row>
        <row r="1209">
          <cell r="A1209" t="str">
            <v>Oi Total Fixo + Banda Larga 30.2089Template de desconto FLAT bundle - Fixo - Varejo - Ganho Tributário Cross</v>
          </cell>
          <cell r="B1209" t="str">
            <v>Oi Total Fixo + Banda Larga 3</v>
          </cell>
          <cell r="C1209" t="str">
            <v>Template de desconto FLAT bundle - Fixo - Varejo - Ganho Tributário Cross</v>
          </cell>
          <cell r="D1209">
            <v>0.2089</v>
          </cell>
          <cell r="E1209" t="str">
            <v>MKT-1-10029270621</v>
          </cell>
          <cell r="F1209" t="str">
            <v>0T3T_REJ17_PCS-2PFBL3_FLAT_FIXO_GT_20.89%</v>
          </cell>
          <cell r="G1209">
            <v>20.89</v>
          </cell>
        </row>
        <row r="1210">
          <cell r="A1210" t="str">
            <v>Oi Total Fixo + Banda Larga 30.143Template de desconto FLAT bundle - Fixo - Varejo - Ganho Tributário Cross</v>
          </cell>
          <cell r="B1210" t="str">
            <v>Oi Total Fixo + Banda Larga 3</v>
          </cell>
          <cell r="C1210" t="str">
            <v>Template de desconto FLAT bundle - Fixo - Varejo - Ganho Tributário Cross</v>
          </cell>
          <cell r="D1210">
            <v>0.14300000000000002</v>
          </cell>
          <cell r="E1210" t="str">
            <v>MKT-1-10029278371</v>
          </cell>
          <cell r="F1210" t="str">
            <v>0T3T_REJ17_PCS-2PFBL3_FLAT_FIXO_GT_14.30%</v>
          </cell>
          <cell r="G1210">
            <v>14.3</v>
          </cell>
        </row>
        <row r="1211">
          <cell r="A1211" t="str">
            <v>Oi Total Fixo + Banda Larga 30.0111Template de desconto FLAT bundle - Fixo - Varejo - Ganho Tributário Cross</v>
          </cell>
          <cell r="B1211" t="str">
            <v>Oi Total Fixo + Banda Larga 3</v>
          </cell>
          <cell r="C1211" t="str">
            <v>Template de desconto FLAT bundle - Fixo - Varejo - Ganho Tributário Cross</v>
          </cell>
          <cell r="D1211">
            <v>1.11E-2</v>
          </cell>
          <cell r="E1211" t="str">
            <v>MKT-1-10029278581</v>
          </cell>
          <cell r="F1211" t="str">
            <v>0T3T_REJ17_PCS-2PFBL3_FLAT_FIXO_GT_01.11%</v>
          </cell>
          <cell r="G1211">
            <v>1.1100000000000001</v>
          </cell>
        </row>
        <row r="1212">
          <cell r="A1212" t="str">
            <v>Oi Total Fixo + Banda Larga 30.0771Template de desconto FLAT bundle - Fixo - Varejo - Ganho Tributário Cross</v>
          </cell>
          <cell r="B1212" t="str">
            <v>Oi Total Fixo + Banda Larga 3</v>
          </cell>
          <cell r="C1212" t="str">
            <v>Template de desconto FLAT bundle - Fixo - Varejo - Ganho Tributário Cross</v>
          </cell>
          <cell r="D1212">
            <v>7.7100000000000002E-2</v>
          </cell>
          <cell r="E1212" t="str">
            <v>MKT-1-10029280491</v>
          </cell>
          <cell r="F1212" t="str">
            <v>0T3T_REJ17_PCS-2PFBL3_FLAT_FIXO_GT_07.71%</v>
          </cell>
          <cell r="G1212">
            <v>7.71</v>
          </cell>
        </row>
        <row r="1213">
          <cell r="A1213" t="str">
            <v>Oi Total Fixo + Pós 100 + Banda Larga0.4309Template de desconto percentual FLAT Móvel - Conta Total - Varejo - Ganho Tributário Cross</v>
          </cell>
          <cell r="B1213" t="str">
            <v>Plano Oi Completo Small</v>
          </cell>
          <cell r="C1213" t="str">
            <v>Template de desconto percentual FLAT Móvel - Conta Total - Varejo - Ganho Tributário Cross</v>
          </cell>
          <cell r="D1213">
            <v>0.43090000000000006</v>
          </cell>
          <cell r="E1213" t="str">
            <v>MKT-1-10029850761</v>
          </cell>
          <cell r="F1213" t="str">
            <v>0T3T_PAI17_PCS-4P3pi_FLAT_MÓVEL_GT_43.09%</v>
          </cell>
          <cell r="G1213">
            <v>43.09</v>
          </cell>
        </row>
        <row r="1214">
          <cell r="A1214" t="str">
            <v>Oi Total Fixo + Pós Conectado 1.000 + Banda Larga0.7716Template de desconto percentual FLAT Móvel - Conta Total - Varejo - Ganho Tributário Cross</v>
          </cell>
          <cell r="B1214" t="str">
            <v>Plano Oi Completo 1.000</v>
          </cell>
          <cell r="C1214" t="str">
            <v>Template de desconto percentual FLAT Móvel - Conta Total - Varejo - Ganho Tributário Cross</v>
          </cell>
          <cell r="D1214">
            <v>0.77159999999999995</v>
          </cell>
          <cell r="E1214" t="str">
            <v>MKT-1-10031990161</v>
          </cell>
          <cell r="F1214" t="str">
            <v>0T3T_PAI17_PCS-4P10pi_FLAT_MÓVEL_GT_77.16%</v>
          </cell>
          <cell r="G1214">
            <v>77.16</v>
          </cell>
        </row>
        <row r="1215">
          <cell r="A1215" t="str">
            <v>Oi Total Fixo + Pós Conectado 1.000 + Banda Larga0.6355Template de desconto percentual FLAT Móvel - Conta Total - Varejo - Ganho Tributário Cross</v>
          </cell>
          <cell r="B1215" t="str">
            <v>Plano Oi Completo 1.000</v>
          </cell>
          <cell r="C1215" t="str">
            <v>Template de desconto percentual FLAT Móvel - Conta Total - Varejo - Ganho Tributário Cross</v>
          </cell>
          <cell r="D1215">
            <v>0.63549999999999995</v>
          </cell>
          <cell r="E1215" t="str">
            <v>MKT-1-10032051381</v>
          </cell>
          <cell r="F1215" t="str">
            <v>0T3T_PAI17_PCS-4P10pi_FLAT_MÓVEL_GT_63.55%</v>
          </cell>
          <cell r="G1215">
            <v>63.55</v>
          </cell>
        </row>
        <row r="1216">
          <cell r="A1216" t="str">
            <v>Oi Total Fixo + Pós 50 + Banda Larga0.3246Template de desconto percentual FLAT Móvel - Conta Total - Varejo - Ganho Tributário Cross</v>
          </cell>
          <cell r="B1216" t="str">
            <v>Plano Oi Completo XSmall</v>
          </cell>
          <cell r="C1216" t="str">
            <v>Template de desconto percentual FLAT Móvel - Conta Total - Varejo - Ganho Tributário Cross</v>
          </cell>
          <cell r="D1216">
            <v>0.3246</v>
          </cell>
          <cell r="E1216" t="str">
            <v>MKT-1-10032051591</v>
          </cell>
          <cell r="F1216" t="str">
            <v>0T3T_PAI17_PCS-4P2pi_FLAT_MÓVEL_GT_32.46%</v>
          </cell>
          <cell r="G1216">
            <v>32.46</v>
          </cell>
        </row>
        <row r="1217">
          <cell r="A1217" t="str">
            <v>Oi Total Fixo + Pós 50 + Banda Larga0.1374Template de desconto percentual FLAT Móvel - Conta Total - Varejo - Ganho Tributário Cross</v>
          </cell>
          <cell r="B1217" t="str">
            <v>Plano Oi Completo XSmall</v>
          </cell>
          <cell r="C1217" t="str">
            <v>Template de desconto percentual FLAT Móvel - Conta Total - Varejo - Ganho Tributário Cross</v>
          </cell>
          <cell r="D1217">
            <v>0.13739999999999999</v>
          </cell>
          <cell r="E1217" t="str">
            <v>MKT-1-10032051801</v>
          </cell>
          <cell r="F1217" t="str">
            <v>0T3T_PAI17_PCS-4P2pi_FLAT_MÓVEL_GT_13.74%</v>
          </cell>
          <cell r="G1217">
            <v>13.74</v>
          </cell>
        </row>
        <row r="1218">
          <cell r="A1218" t="str">
            <v>Oi Total Fixo + Pós 50 + Banda Larga0.2238Template de desconto percentual FLAT Móvel - Conta Total - Varejo - Ganho Tributário Cross</v>
          </cell>
          <cell r="B1218" t="str">
            <v>Plano Oi Completo XSmall</v>
          </cell>
          <cell r="C1218" t="str">
            <v>Template de desconto percentual FLAT Móvel - Conta Total - Varejo - Ganho Tributário Cross</v>
          </cell>
          <cell r="D1218">
            <v>0.2238</v>
          </cell>
          <cell r="E1218" t="str">
            <v>MKT-1-10032052011</v>
          </cell>
          <cell r="F1218" t="str">
            <v>0T3T_PAI17_PCS-4P2pi_FLAT_MÓVEL_GT_22.38%</v>
          </cell>
          <cell r="G1218">
            <v>22.38</v>
          </cell>
        </row>
        <row r="1219">
          <cell r="A1219" t="str">
            <v>Oi Total Fixo + Pós Conectado 1.000 + Banda Larga0.7132Template de desconto percentual FLAT Móvel - Conta Total - Varejo - Ganho Tributário Cross</v>
          </cell>
          <cell r="B1219" t="str">
            <v>Plano Oi Completo 1.000</v>
          </cell>
          <cell r="C1219" t="str">
            <v>Template de desconto percentual FLAT Móvel - Conta Total - Varejo - Ganho Tributário Cross</v>
          </cell>
          <cell r="D1219">
            <v>0.71319999999999995</v>
          </cell>
          <cell r="E1219" t="str">
            <v>MKT-1-10032055351</v>
          </cell>
          <cell r="F1219" t="str">
            <v>0T3T_PAI17_PCS-4P10pi_FLAT_MÓVEL_GT_71.32%</v>
          </cell>
          <cell r="G1219">
            <v>71.319999999999993</v>
          </cell>
        </row>
        <row r="1220">
          <cell r="A1220" t="str">
            <v>Oi Total Fixo + Pós Conectado 1.000 + Banda Larga0.6689Template de desconto percentual FLAT Móvel - Conta Total - Varejo - Ganho Tributário Cross</v>
          </cell>
          <cell r="B1220" t="str">
            <v>Plano Oi Completo 1.000</v>
          </cell>
          <cell r="C1220" t="str">
            <v>Template de desconto percentual FLAT Móvel - Conta Total - Varejo - Ganho Tributário Cross</v>
          </cell>
          <cell r="D1220">
            <v>0.66890000000000005</v>
          </cell>
          <cell r="E1220" t="str">
            <v>MKT-1-10032055561</v>
          </cell>
          <cell r="F1220" t="str">
            <v>0T3T_PAI17_PCS-4P10pi_FLAT_MÓVEL_GT_66.89%</v>
          </cell>
          <cell r="G1220">
            <v>66.89</v>
          </cell>
        </row>
        <row r="1221">
          <cell r="A1221" t="str">
            <v>Oi Total Fixo + Pós 50 + Banda Larga0.2221Template de desconto percentual FLAT Móvel - Conta Total - Varejo - Ganho Tributário Cross</v>
          </cell>
          <cell r="B1221" t="str">
            <v>Plano Oi Completo XSmall</v>
          </cell>
          <cell r="C1221" t="str">
            <v>Template de desconto percentual FLAT Móvel - Conta Total - Varejo - Ganho Tributário Cross</v>
          </cell>
          <cell r="D1221">
            <v>0.22210000000000002</v>
          </cell>
          <cell r="E1221" t="str">
            <v>MKT-1-10032055771</v>
          </cell>
          <cell r="F1221" t="str">
            <v>0T3T_PAI17_PCS-4P2pi_FLAT_MÓVEL_GT_22.21%</v>
          </cell>
          <cell r="G1221">
            <v>22.21</v>
          </cell>
        </row>
        <row r="1222">
          <cell r="A1222" t="str">
            <v>Oi Total Fixo + Pós 50 + Banda Larga0.0534Template de desconto percentual FLAT Móvel - Conta Total - Varejo - Ganho Tributário Cross</v>
          </cell>
          <cell r="B1222" t="str">
            <v>Plano Oi Completo XSmall</v>
          </cell>
          <cell r="C1222" t="str">
            <v>Template de desconto percentual FLAT Móvel - Conta Total - Varejo - Ganho Tributário Cross</v>
          </cell>
          <cell r="D1222">
            <v>5.3399999999999996E-2</v>
          </cell>
          <cell r="E1222" t="str">
            <v>MKT-1-10032055981</v>
          </cell>
          <cell r="F1222" t="str">
            <v>0T3T_PAI17_PCS-4P2pi_FLAT_MÓVEL_GT_05.34%</v>
          </cell>
          <cell r="G1222">
            <v>5.34</v>
          </cell>
        </row>
        <row r="1223">
          <cell r="A1223" t="str">
            <v>Oi Total Fixo + Pós 100 + Banda Larga0.4291Template de desconto percentual FLAT Móvel - Conta Total - Varejo - Ganho Tributário Cross</v>
          </cell>
          <cell r="B1223" t="str">
            <v>Plano Oi Completo Small</v>
          </cell>
          <cell r="C1223" t="str">
            <v>Template de desconto percentual FLAT Móvel - Conta Total - Varejo - Ganho Tributário Cross</v>
          </cell>
          <cell r="D1223">
            <v>0.42909999999999998</v>
          </cell>
          <cell r="E1223" t="str">
            <v>MKT-1-10032056211</v>
          </cell>
          <cell r="F1223" t="str">
            <v>0T3T_PAI17_PCS-4P3pi_FLAT_MÓVEL_GT_42.91%</v>
          </cell>
          <cell r="G1223">
            <v>42.91</v>
          </cell>
        </row>
        <row r="1224">
          <cell r="A1224" t="str">
            <v>Oi Total Fixo + Pós 100 + Banda Larga0.4992Template de desconto percentual FLAT Móvel - Conta Total - Varejo - Ganho Tributário Cross</v>
          </cell>
          <cell r="B1224" t="str">
            <v>Plano Oi Completo Small</v>
          </cell>
          <cell r="C1224" t="str">
            <v>Template de desconto percentual FLAT Móvel - Conta Total - Varejo - Ganho Tributário Cross</v>
          </cell>
          <cell r="D1224">
            <v>0.49920000000000003</v>
          </cell>
          <cell r="E1224" t="str">
            <v>MKT-1-10032119641</v>
          </cell>
          <cell r="F1224" t="str">
            <v>0T3T_PAI17_PCS-4P3pi_FLAT_MÓVEL_GT_49.92%</v>
          </cell>
          <cell r="G1224">
            <v>49.92</v>
          </cell>
        </row>
        <row r="1225">
          <cell r="A1225" t="str">
            <v>Oi Total Fixo + Pós 100 + Banda Larga0.3712Template de desconto percentual FLAT Móvel - Conta Total - Varejo - Ganho Tributário Cross</v>
          </cell>
          <cell r="B1225" t="str">
            <v>Plano Oi Completo Small</v>
          </cell>
          <cell r="C1225" t="str">
            <v>Template de desconto percentual FLAT Móvel - Conta Total - Varejo - Ganho Tributário Cross</v>
          </cell>
          <cell r="D1225">
            <v>0.37119999999999997</v>
          </cell>
          <cell r="E1225" t="str">
            <v>MKT-1-10032119851</v>
          </cell>
          <cell r="F1225" t="str">
            <v>0T3T_PAI17_PCS-4P3pi_FLAT_MÓVEL_GT_37.12%</v>
          </cell>
          <cell r="G1225">
            <v>37.119999999999997</v>
          </cell>
        </row>
        <row r="1226">
          <cell r="A1226" t="str">
            <v>Oi Total Fixo + Pós 100 + Banda Larga0.2741Template de desconto percentual FLAT Móvel - Conta Total - Varejo - Ganho Tributário Cross</v>
          </cell>
          <cell r="B1226" t="str">
            <v>Plano Oi Completo Small</v>
          </cell>
          <cell r="C1226" t="str">
            <v>Template de desconto percentual FLAT Móvel - Conta Total - Varejo - Ganho Tributário Cross</v>
          </cell>
          <cell r="D1226">
            <v>0.27410000000000001</v>
          </cell>
          <cell r="E1226" t="str">
            <v>MKT-1-10032120191</v>
          </cell>
          <cell r="F1226" t="str">
            <v>0T3T_PAI17_PCS-4P3pi_FLAT_MÓVEL_GT_27.41%</v>
          </cell>
          <cell r="G1226">
            <v>27.41</v>
          </cell>
        </row>
        <row r="1227">
          <cell r="A1227" t="str">
            <v>Oi Total Fixo + Pós 500 + Banda Larga0.673Template de desconto percentual FLAT Móvel - Conta Total - Varejo - Ganho Tributário Cross</v>
          </cell>
          <cell r="B1227" t="str">
            <v>Plano Oi Completo Large</v>
          </cell>
          <cell r="C1227" t="str">
            <v>Template de desconto percentual FLAT Móvel - Conta Total - Varejo - Ganho Tributário Cross</v>
          </cell>
          <cell r="D1227">
            <v>0.67299999999999993</v>
          </cell>
          <cell r="E1227" t="str">
            <v>MKT-1-10032167441</v>
          </cell>
          <cell r="F1227" t="str">
            <v>0T3T_PAI17_PCS-4P5pi_FLAT_MÓVEL_GT_67.30%</v>
          </cell>
          <cell r="G1227">
            <v>67.3</v>
          </cell>
        </row>
        <row r="1228">
          <cell r="A1228" t="str">
            <v>Oi Total Fixo + Pós 800 + Banda Larga0.7224Template de desconto percentual FLAT Móvel - Conta Total - Varejo - Ganho Tributário Cross</v>
          </cell>
          <cell r="B1228" t="str">
            <v>Plano Oi Completo XLarge</v>
          </cell>
          <cell r="C1228" t="str">
            <v>Template de desconto percentual FLAT Móvel - Conta Total - Varejo - Ganho Tributário Cross</v>
          </cell>
          <cell r="D1228">
            <v>0.72239999999999993</v>
          </cell>
          <cell r="E1228" t="str">
            <v>MKT-1-10032167651</v>
          </cell>
          <cell r="F1228" t="str">
            <v>0T3T_PAI17_PCS-4P6pi_FLAT_MÓVEL_GT_72.24%</v>
          </cell>
          <cell r="G1228">
            <v>72.239999999999995</v>
          </cell>
        </row>
        <row r="1229">
          <cell r="A1229" t="str">
            <v>Oi Total Fixo + Pós 800 + Banda Larga0.681Template de desconto percentual FLAT Móvel - Conta Total - Varejo - Ganho Tributário Cross</v>
          </cell>
          <cell r="B1229" t="str">
            <v>Plano Oi Completo XLarge</v>
          </cell>
          <cell r="C1229" t="str">
            <v>Template de desconto percentual FLAT Móvel - Conta Total - Varejo - Ganho Tributário Cross</v>
          </cell>
          <cell r="D1229">
            <v>0.68099999999999994</v>
          </cell>
          <cell r="E1229" t="str">
            <v>MKT-1-10032167861</v>
          </cell>
          <cell r="F1229" t="str">
            <v>0T3T_PAI17_PCS-4P6pi_FLAT_MÓVEL_GT_68.10%</v>
          </cell>
          <cell r="G1229">
            <v>68.099999999999994</v>
          </cell>
        </row>
        <row r="1230">
          <cell r="A1230" t="str">
            <v>Oi Total Fixo + Pós 800 + Banda Larga0.6614Template de desconto percentual FLAT Móvel - Conta Total - Varejo - Ganho Tributário Cross</v>
          </cell>
          <cell r="B1230" t="str">
            <v>Plano Oi Completo XLarge</v>
          </cell>
          <cell r="C1230" t="str">
            <v>Template de desconto percentual FLAT Móvel - Conta Total - Varejo - Ganho Tributário Cross</v>
          </cell>
          <cell r="D1230">
            <v>0.66139999999999999</v>
          </cell>
          <cell r="E1230" t="str">
            <v>MKT-1-10032168071</v>
          </cell>
          <cell r="F1230" t="str">
            <v>0T3T_PAI17_PCS-4P6pi_FLAT_MÓVEL_GT_66.14%</v>
          </cell>
          <cell r="G1230">
            <v>66.14</v>
          </cell>
        </row>
        <row r="1231">
          <cell r="A1231" t="str">
            <v>Oi Total Fixo + Pós Conectado 500 + Banda Larga0.5935Template de desconto percentual FLAT Móvel - Conta Total - Varejo - Ganho Tributário Cross</v>
          </cell>
          <cell r="B1231" t="str">
            <v>Plano Oi Completo 500</v>
          </cell>
          <cell r="C1231" t="str">
            <v>Template de desconto percentual FLAT Móvel - Conta Total - Varejo - Ganho Tributário Cross</v>
          </cell>
          <cell r="D1231">
            <v>0.59350000000000003</v>
          </cell>
          <cell r="E1231" t="str">
            <v>MKT-1-10032168281</v>
          </cell>
          <cell r="F1231" t="str">
            <v>0T3T_PAI17_PCS-4P8pi_FLAT_MÓVEL_GT_59.35%</v>
          </cell>
          <cell r="G1231">
            <v>59.35</v>
          </cell>
        </row>
        <row r="1232">
          <cell r="A1232" t="str">
            <v>Oi Total Fixo + Pós 100 + Banda Larga0.2008Template de desconto percentual FLAT Móvel - Conta Total - Varejo - Ganho Tributário Cross</v>
          </cell>
          <cell r="B1232" t="str">
            <v>Plano Oi Completo Small</v>
          </cell>
          <cell r="C1232" t="str">
            <v>Template de desconto percentual FLAT Móvel - Conta Total - Varejo - Ganho Tributário Cross</v>
          </cell>
          <cell r="D1232">
            <v>0.20079999999999998</v>
          </cell>
          <cell r="E1232" t="str">
            <v>MKT-1-10032248471</v>
          </cell>
          <cell r="F1232" t="str">
            <v>0T3T_PAI17_PCS-4P3pi_FLAT_MÓVEL_GT_20.08%</v>
          </cell>
          <cell r="G1232">
            <v>20.079999999999998</v>
          </cell>
        </row>
        <row r="1233">
          <cell r="A1233" t="str">
            <v>Oi Total Fixo + Pós 250 + Banda Larga0.5883Template de desconto percentual FLAT Móvel - Conta Total - Varejo - Ganho Tributário Cross</v>
          </cell>
          <cell r="B1233" t="str">
            <v>Plano Oi Completo Medium</v>
          </cell>
          <cell r="C1233" t="str">
            <v>Template de desconto percentual FLAT Móvel - Conta Total - Varejo - Ganho Tributário Cross</v>
          </cell>
          <cell r="D1233">
            <v>0.58829999999999993</v>
          </cell>
          <cell r="E1233" t="str">
            <v>MKT-1-10032248681</v>
          </cell>
          <cell r="F1233" t="str">
            <v>0T3T_PAI17_PCS-4P4pi_FLAT_MÓVEL_GT_58.83%</v>
          </cell>
          <cell r="G1233">
            <v>58.83</v>
          </cell>
        </row>
        <row r="1234">
          <cell r="A1234" t="str">
            <v>Oi Total Fixo + Pós 250 + Banda Larga0.6292Template de desconto percentual FLAT Móvel - Conta Total - Varejo - Ganho Tributário Cross</v>
          </cell>
          <cell r="B1234" t="str">
            <v>Plano Oi Completo Medium</v>
          </cell>
          <cell r="C1234" t="str">
            <v>Template de desconto percentual FLAT Móvel - Conta Total - Varejo - Ganho Tributário Cross</v>
          </cell>
          <cell r="D1234">
            <v>0.62919999999999998</v>
          </cell>
          <cell r="E1234" t="str">
            <v>MKT-1-10032248891</v>
          </cell>
          <cell r="F1234" t="str">
            <v>0T3T_PAI17_PCS-4P4pi_FLAT_MÓVEL_GT_62.92%</v>
          </cell>
          <cell r="G1234">
            <v>62.92</v>
          </cell>
        </row>
        <row r="1235">
          <cell r="A1235" t="str">
            <v>Oi Total Fixo + Pós 250 + Banda Larga0.5524Template de desconto percentual FLAT Móvel - Conta Total - Varejo - Ganho Tributário Cross</v>
          </cell>
          <cell r="B1235" t="str">
            <v>Plano Oi Completo Medium</v>
          </cell>
          <cell r="C1235" t="str">
            <v>Template de desconto percentual FLAT Móvel - Conta Total - Varejo - Ganho Tributário Cross</v>
          </cell>
          <cell r="D1235">
            <v>0.5524</v>
          </cell>
          <cell r="E1235" t="str">
            <v>MKT-1-10032249101</v>
          </cell>
          <cell r="F1235" t="str">
            <v>0T3T_PAI17_PCS-4P4pi_FLAT_MÓVEL_GT_55.24%</v>
          </cell>
          <cell r="G1235">
            <v>55.24</v>
          </cell>
        </row>
        <row r="1236">
          <cell r="A1236" t="str">
            <v>Oi Total Fixo + Pós 250 + Banda Larga0.5872Template de desconto percentual FLAT Móvel - Conta Total - Varejo - Ganho Tributário Cross</v>
          </cell>
          <cell r="B1236" t="str">
            <v>Plano Oi Completo Medium</v>
          </cell>
          <cell r="C1236" t="str">
            <v>Template de desconto percentual FLAT Móvel - Conta Total - Varejo - Ganho Tributário Cross</v>
          </cell>
          <cell r="D1236">
            <v>0.58719999999999994</v>
          </cell>
          <cell r="E1236" t="str">
            <v>MKT-1-10033063401</v>
          </cell>
          <cell r="F1236" t="str">
            <v>0T3T_PAI17_PCS-4P4pi_FLAT_MÓVEL_GT_58.72%</v>
          </cell>
          <cell r="G1236">
            <v>58.72</v>
          </cell>
        </row>
        <row r="1237">
          <cell r="A1237" t="str">
            <v>Oi Total Fixo + Pós 250 + Banda Larga0.4942Template de desconto percentual FLAT Móvel - Conta Total - Varejo - Ganho Tributário Cross</v>
          </cell>
          <cell r="B1237" t="str">
            <v>Plano Oi Completo Medium</v>
          </cell>
          <cell r="C1237" t="str">
            <v>Template de desconto percentual FLAT Móvel - Conta Total - Varejo - Ganho Tributário Cross</v>
          </cell>
          <cell r="D1237">
            <v>0.49420000000000003</v>
          </cell>
          <cell r="E1237" t="str">
            <v>MKT-1-10033078311</v>
          </cell>
          <cell r="F1237" t="str">
            <v>0T3T_PAI17_PCS-4P4pi_FLAT_MÓVEL_GT_49.42%</v>
          </cell>
          <cell r="G1237">
            <v>49.42</v>
          </cell>
        </row>
        <row r="1238">
          <cell r="A1238" t="str">
            <v>Oi Total Fixo + Pós 250 + Banda Larga0.4502Template de desconto percentual FLAT Móvel - Conta Total - Varejo - Ganho Tributário Cross</v>
          </cell>
          <cell r="B1238" t="str">
            <v>Plano Oi Completo Medium</v>
          </cell>
          <cell r="C1238" t="str">
            <v>Template de desconto percentual FLAT Móvel - Conta Total - Varejo - Ganho Tributário Cross</v>
          </cell>
          <cell r="D1238">
            <v>0.45020000000000004</v>
          </cell>
          <cell r="E1238" t="str">
            <v>MKT-1-10033078521</v>
          </cell>
          <cell r="F1238" t="str">
            <v>0T3T_PAI17_PCS-4P4pi_FLAT_MÓVEL_GT_45.02%</v>
          </cell>
          <cell r="G1238">
            <v>45.02</v>
          </cell>
        </row>
        <row r="1239">
          <cell r="A1239" t="str">
            <v>Oi Total Fixo + Pós 500 + Banda Larga0.7001Template de desconto percentual FLAT Móvel - Conta Total - Varejo - Ganho Tributário Cross</v>
          </cell>
          <cell r="B1239" t="str">
            <v>Plano Oi Completo Large</v>
          </cell>
          <cell r="C1239" t="str">
            <v>Template de desconto percentual FLAT Móvel - Conta Total - Varejo - Ganho Tributário Cross</v>
          </cell>
          <cell r="D1239">
            <v>0.70010000000000006</v>
          </cell>
          <cell r="E1239" t="str">
            <v>MKT-1-10033113780</v>
          </cell>
          <cell r="F1239" t="str">
            <v>0T3T_PAI17_PCS-4P5pi_FLAT_MÓVEL_GT_70.01%</v>
          </cell>
          <cell r="G1239">
            <v>70.010000000000005</v>
          </cell>
        </row>
        <row r="1240">
          <cell r="A1240" t="str">
            <v>Oi Total Fixo + Pós 500 + Banda Larga0.6505Template de desconto percentual FLAT Móvel - Conta Total - Varejo - Ganho Tributário Cross</v>
          </cell>
          <cell r="B1240" t="str">
            <v>Plano Oi Completo Large</v>
          </cell>
          <cell r="C1240" t="str">
            <v>Template de desconto percentual FLAT Móvel - Conta Total - Varejo - Ganho Tributário Cross</v>
          </cell>
          <cell r="D1240">
            <v>0.65049999999999997</v>
          </cell>
          <cell r="E1240" t="str">
            <v>MKT-1-10033113981</v>
          </cell>
          <cell r="F1240" t="str">
            <v>0T3T_PAI17_PCS-4P5pi_FLAT_MÓVEL_GT_65.05%</v>
          </cell>
          <cell r="G1240">
            <v>65.05</v>
          </cell>
        </row>
        <row r="1241">
          <cell r="A1241" t="str">
            <v>Oi Total Fixo + Pós 500 + Banda Larga0.6129Template de desconto percentual FLAT Móvel - Conta Total - Varejo - Ganho Tributário Cross</v>
          </cell>
          <cell r="B1241" t="str">
            <v>Plano Oi Completo Large</v>
          </cell>
          <cell r="C1241" t="str">
            <v>Template de desconto percentual FLAT Móvel - Conta Total - Varejo - Ganho Tributário Cross</v>
          </cell>
          <cell r="D1241">
            <v>0.6129</v>
          </cell>
          <cell r="E1241" t="str">
            <v>MKT-1-10033114191</v>
          </cell>
          <cell r="F1241" t="str">
            <v>0T3T_PAI17_PCS-4P5pi_FLAT_MÓVEL_GT_61.29%</v>
          </cell>
          <cell r="G1241">
            <v>61.29</v>
          </cell>
        </row>
        <row r="1242">
          <cell r="A1242" t="str">
            <v>Oi Total Fixo + Pós 800 + Banda Larga0.7229Template de desconto percentual FLAT Móvel - Conta Total - Varejo - Ganho Tributário Cross</v>
          </cell>
          <cell r="B1242" t="str">
            <v>Plano Oi Completo XLarge</v>
          </cell>
          <cell r="C1242" t="str">
            <v>Template de desconto percentual FLAT Móvel - Conta Total - Varejo - Ganho Tributário Cross</v>
          </cell>
          <cell r="D1242">
            <v>0.7229000000000001</v>
          </cell>
          <cell r="E1242" t="str">
            <v>MKT-1-10033167881</v>
          </cell>
          <cell r="F1242" t="str">
            <v>0T3T_PAI17_PCS-4P6pi_FLAT_MÓVEL_GT_72.29%</v>
          </cell>
          <cell r="G1242">
            <v>72.290000000000006</v>
          </cell>
        </row>
        <row r="1243">
          <cell r="A1243" t="str">
            <v>Oi Total Fixo + Pós 500 + Banda Larga0.5845Template de desconto percentual FLAT Móvel - Conta Total - Varejo - Ganho Tributário Cross</v>
          </cell>
          <cell r="B1243" t="str">
            <v>Plano Oi Completo Large</v>
          </cell>
          <cell r="C1243" t="str">
            <v>Template de desconto percentual FLAT Móvel - Conta Total - Varejo - Ganho Tributário Cross</v>
          </cell>
          <cell r="D1243">
            <v>0.58450000000000002</v>
          </cell>
          <cell r="E1243" t="str">
            <v>MKT-1-10033171401</v>
          </cell>
          <cell r="F1243" t="str">
            <v>0T3T_PAI17_PCS-4P5pi_FLAT_MÓVEL_GT_58.45%</v>
          </cell>
          <cell r="G1243">
            <v>58.45</v>
          </cell>
        </row>
        <row r="1244">
          <cell r="A1244" t="str">
            <v>Oi Total Fixo + Pós 800 + Banda Larga0.7411Template de desconto percentual FLAT Móvel - Conta Total - Varejo - Ganho Tributário Cross</v>
          </cell>
          <cell r="B1244" t="str">
            <v>Plano Oi Completo XLarge</v>
          </cell>
          <cell r="C1244" t="str">
            <v>Template de desconto percentual FLAT Móvel - Conta Total - Varejo - Ganho Tributário Cross</v>
          </cell>
          <cell r="D1244">
            <v>0.74109999999999998</v>
          </cell>
          <cell r="E1244" t="str">
            <v>MKT-1-10033171611</v>
          </cell>
          <cell r="F1244" t="str">
            <v>0T3T_PAI17_PCS-4P6pi_FLAT_MÓVEL_GT_74.11%</v>
          </cell>
          <cell r="G1244">
            <v>74.11</v>
          </cell>
        </row>
        <row r="1245">
          <cell r="A1245" t="str">
            <v>Oi Total Fixo + Pós 800 + Banda Larga0.7069Template de desconto percentual FLAT Móvel - Conta Total - Varejo - Ganho Tributário Cross</v>
          </cell>
          <cell r="B1245" t="str">
            <v>Plano Oi Completo XLarge</v>
          </cell>
          <cell r="C1245" t="str">
            <v>Template de desconto percentual FLAT Móvel - Conta Total - Varejo - Ganho Tributário Cross</v>
          </cell>
          <cell r="D1245">
            <v>0.70689999999999997</v>
          </cell>
          <cell r="E1245" t="str">
            <v>MKT-1-10033171821</v>
          </cell>
          <cell r="F1245" t="str">
            <v>0T3T_PAI17_PCS-4P6pi_FLAT_MÓVEL_GT_70.69%</v>
          </cell>
          <cell r="G1245">
            <v>70.69</v>
          </cell>
        </row>
        <row r="1246">
          <cell r="A1246" t="str">
            <v>Oi Total Fixo + Pós Conectado 500 + Banda Larga0.6863Template de desconto percentual FLAT Móvel - Conta Total - Varejo - Ganho Tributário Cross</v>
          </cell>
          <cell r="B1246" t="str">
            <v>Plano Oi Completo 500</v>
          </cell>
          <cell r="C1246" t="str">
            <v>Template de desconto percentual FLAT Móvel - Conta Total - Varejo - Ganho Tributário Cross</v>
          </cell>
          <cell r="D1246">
            <v>0.68629999999999991</v>
          </cell>
          <cell r="E1246" t="str">
            <v>MKT-1-10033172031</v>
          </cell>
          <cell r="F1246" t="str">
            <v>0T3T_PAI17_PCS-4P8pi_FLAT_MÓVEL_GT_68.63%</v>
          </cell>
          <cell r="G1246">
            <v>68.63</v>
          </cell>
        </row>
        <row r="1247">
          <cell r="A1247" t="str">
            <v>Oi Total Fixo + Pós Conectado 500 + Banda Larga0.7267Template de desconto percentual FLAT Móvel - Conta Total - Varejo - Ganho Tributário Cross</v>
          </cell>
          <cell r="B1247" t="str">
            <v>Plano Oi Completo 500</v>
          </cell>
          <cell r="C1247" t="str">
            <v>Template de desconto percentual FLAT Móvel - Conta Total - Varejo - Ganho Tributário Cross</v>
          </cell>
          <cell r="D1247">
            <v>0.72670000000000001</v>
          </cell>
          <cell r="E1247" t="str">
            <v>MKT-1-10033172241</v>
          </cell>
          <cell r="F1247" t="str">
            <v>0T3T_PAI17_PCS-4P8pi_FLAT_MÓVEL_GT_72.67%</v>
          </cell>
          <cell r="G1247">
            <v>72.67</v>
          </cell>
        </row>
        <row r="1248">
          <cell r="A1248" t="str">
            <v>Oi Total Fixo + Pós Conectado 500 + Banda Larga0.6852Template de desconto percentual FLAT Móvel - Conta Total - Varejo - Ganho Tributário Cross</v>
          </cell>
          <cell r="B1248" t="str">
            <v>Plano Oi Completo 500</v>
          </cell>
          <cell r="C1248" t="str">
            <v>Template de desconto percentual FLAT Móvel - Conta Total - Varejo - Ganho Tributário Cross</v>
          </cell>
          <cell r="D1248">
            <v>0.68519999999999992</v>
          </cell>
          <cell r="E1248" t="str">
            <v>MKT-1-10033196451</v>
          </cell>
          <cell r="F1248" t="str">
            <v>0T3T_PAI17_PCS-4P8pi_FLAT_MÓVEL_GT_68.52%</v>
          </cell>
          <cell r="G1248">
            <v>68.52</v>
          </cell>
        </row>
        <row r="1249">
          <cell r="A1249" t="str">
            <v>Oi Total Fixo + Pós Conectado 1.000 + Banda Larga0.7309Template de desconto percentual FLAT Móvel - Conta Total - Varejo - Ganho Tributário Cross</v>
          </cell>
          <cell r="B1249" t="str">
            <v>Plano Oi Completo 1.000</v>
          </cell>
          <cell r="C1249" t="str">
            <v>Template de desconto percentual FLAT Móvel - Conta Total - Varejo - Ganho Tributário Cross</v>
          </cell>
          <cell r="D1249">
            <v>0.73089999999999999</v>
          </cell>
          <cell r="E1249" t="str">
            <v>MKT-1-10033196661</v>
          </cell>
          <cell r="F1249" t="str">
            <v>0T3T_PAI17_PCS-4P10pi_FLAT_MÓVEL_GT_73.09%</v>
          </cell>
          <cell r="G1249">
            <v>73.09</v>
          </cell>
        </row>
        <row r="1250">
          <cell r="A1250" t="str">
            <v>Oi Total Fixo + Pós Conectado 1.000 + Banda Larga0.6727Template de desconto percentual FLAT Móvel - Conta Total - Varejo - Ganho Tributário Cross</v>
          </cell>
          <cell r="B1250" t="str">
            <v>Plano Oi Completo 1.000</v>
          </cell>
          <cell r="C1250" t="str">
            <v>Template de desconto percentual FLAT Móvel - Conta Total - Varejo - Ganho Tributário Cross</v>
          </cell>
          <cell r="D1250">
            <v>0.67269999999999996</v>
          </cell>
          <cell r="E1250" t="str">
            <v>MKT-1-10033196871</v>
          </cell>
          <cell r="F1250" t="str">
            <v>0T3T_PAI17_PCS-4P10pi_FLAT_MÓVEL_GT_67.27%</v>
          </cell>
          <cell r="G1250">
            <v>67.27</v>
          </cell>
        </row>
        <row r="1251">
          <cell r="A1251" t="str">
            <v>Oi Total Fixo + Pós Conectado 1.000 + Banda Larga0.6455Template de desconto percentual FLAT Móvel - Conta Total - Varejo - Ganho Tributário Cross</v>
          </cell>
          <cell r="B1251" t="str">
            <v>Plano Oi Completo 1.000</v>
          </cell>
          <cell r="C1251" t="str">
            <v>Template de desconto percentual FLAT Móvel - Conta Total - Varejo - Ganho Tributário Cross</v>
          </cell>
          <cell r="D1251">
            <v>0.64549999999999996</v>
          </cell>
          <cell r="E1251" t="str">
            <v>MKT-1-10033197081</v>
          </cell>
          <cell r="F1251" t="str">
            <v>0T3T_PAI17_PCS-4P10pi_FLAT_MÓVEL_GT_64.55%</v>
          </cell>
          <cell r="G1251">
            <v>64.55</v>
          </cell>
        </row>
        <row r="1252">
          <cell r="A1252" t="str">
            <v>Oi Total Fixo + Pós Conectado 500 + Banda Larga0.5501Template de desconto percentual FLAT Móvel - Conta Total - Varejo - Ganho Tributário Cross</v>
          </cell>
          <cell r="B1252" t="str">
            <v>Plano Oi Completo 500</v>
          </cell>
          <cell r="C1252" t="str">
            <v>Template de desconto percentual FLAT Móvel - Conta Total - Varejo - Ganho Tributário Cross</v>
          </cell>
          <cell r="D1252">
            <v>0.55010000000000003</v>
          </cell>
          <cell r="E1252" t="str">
            <v>MKT-1-10033203491</v>
          </cell>
          <cell r="F1252" t="str">
            <v>0T3T_PAI17_PCS-4P8pi_FLAT_MÓVEL_GT_55.01%</v>
          </cell>
          <cell r="G1252">
            <v>55.01</v>
          </cell>
        </row>
        <row r="1253">
          <cell r="A1253" t="str">
            <v>Oi Total Fixo + Pós Conectado 500 + Banda Larga0.6509Template de desconto percentual FLAT Móvel - Conta Total - Varejo - Ganho Tributário Cross</v>
          </cell>
          <cell r="B1253" t="str">
            <v>Plano Oi Completo 500</v>
          </cell>
          <cell r="C1253" t="str">
            <v>Template de desconto percentual FLAT Móvel - Conta Total - Varejo - Ganho Tributário Cross</v>
          </cell>
          <cell r="D1253">
            <v>0.65090000000000003</v>
          </cell>
          <cell r="E1253" t="str">
            <v>MKT-1-10033203701</v>
          </cell>
          <cell r="F1253" t="str">
            <v>0T3T_PAI17_PCS-4P8pi_FLAT_MÓVEL_GT_65.09%</v>
          </cell>
          <cell r="G1253">
            <v>65.09</v>
          </cell>
        </row>
        <row r="1254">
          <cell r="A1254" t="str">
            <v>Oi Total Fixo + Pós Conectado 1.000 + Banda Larga0.7562Template de desconto percentual FLAT Móvel - Conta Total - Varejo - Ganho Tributário Cross</v>
          </cell>
          <cell r="B1254" t="str">
            <v>Plano Oi Completo 1.000</v>
          </cell>
          <cell r="C1254" t="str">
            <v>Template de desconto percentual FLAT Móvel - Conta Total - Varejo - Ganho Tributário Cross</v>
          </cell>
          <cell r="D1254">
            <v>0.75620000000000009</v>
          </cell>
          <cell r="E1254" t="str">
            <v>MKT-1-10033203911</v>
          </cell>
          <cell r="F1254" t="str">
            <v>0T3T_PAI17_PCS-4P10pi_FLAT_MÓVEL_GT_75.62%</v>
          </cell>
          <cell r="G1254">
            <v>75.62</v>
          </cell>
        </row>
        <row r="1255">
          <cell r="A1255" t="str">
            <v>Oi Total Fixo + Pós Conectado 1.000 + Banda Larga0.7302Template de desconto percentual FLAT Móvel - Conta Total - Varejo - Ganho Tributário Cross</v>
          </cell>
          <cell r="B1255" t="str">
            <v>Plano Oi Completo 1.000</v>
          </cell>
          <cell r="C1255" t="str">
            <v>Template de desconto percentual FLAT Móvel - Conta Total - Varejo - Ganho Tributário Cross</v>
          </cell>
          <cell r="D1255">
            <v>0.73019999999999996</v>
          </cell>
          <cell r="E1255" t="str">
            <v>MKT-1-10033204121</v>
          </cell>
          <cell r="F1255" t="str">
            <v>0T3T_PAI17_PCS-4P10pi_FLAT_MÓVEL_GT_73.02%</v>
          </cell>
          <cell r="G1255">
            <v>73.02</v>
          </cell>
        </row>
        <row r="1256">
          <cell r="A1256" t="str">
            <v>Oi Total Fixo + Pós Conectado 1.000 + Banda Larga0.7087Template de desconto percentual FLAT Móvel - Conta Total - Varejo - Ganho Tributário Cross</v>
          </cell>
          <cell r="B1256" t="str">
            <v>Plano Oi Completo 1.000</v>
          </cell>
          <cell r="C1256" t="str">
            <v>Template de desconto percentual FLAT Móvel - Conta Total - Varejo - Ganho Tributário Cross</v>
          </cell>
          <cell r="D1256">
            <v>0.7087</v>
          </cell>
          <cell r="E1256" t="str">
            <v>MKT-1-10033218331</v>
          </cell>
          <cell r="F1256" t="str">
            <v>0T3T_PAI17_PCS-4P10pi_FLAT_MÓVEL_GT_70.87%</v>
          </cell>
          <cell r="G1256">
            <v>70.87</v>
          </cell>
        </row>
        <row r="1257">
          <cell r="A1257" t="str">
            <v>Oi Total Fixo + Pós Conectado 1.000 + Banda Larga0.7404Template de desconto percentual FLAT Móvel - Conta Total - Varejo - Ganho Tributário Cross</v>
          </cell>
          <cell r="B1257" t="str">
            <v>Plano Oi Completo 1.000</v>
          </cell>
          <cell r="C1257" t="str">
            <v>Template de desconto percentual FLAT Móvel - Conta Total - Varejo - Ganho Tributário Cross</v>
          </cell>
          <cell r="D1257">
            <v>0.74040000000000006</v>
          </cell>
          <cell r="E1257" t="str">
            <v>MKT-1-10033494431</v>
          </cell>
          <cell r="F1257" t="str">
            <v>0T3T_PAI17_PCS-4P10pi_FLAT_MÓVEL_GT_74.04%</v>
          </cell>
          <cell r="G1257">
            <v>74.040000000000006</v>
          </cell>
        </row>
        <row r="1258">
          <cell r="A1258" t="str">
            <v>Oi Total Fixo + Pós Conectado 1.000 + Banda Larga0.7396Template de desconto percentual FLAT Móvel - Conta Total - Varejo - Ganho Tributário Cross</v>
          </cell>
          <cell r="B1258" t="str">
            <v>Plano Oi Completo 1.000</v>
          </cell>
          <cell r="C1258" t="str">
            <v>Template de desconto percentual FLAT Móvel - Conta Total - Varejo - Ganho Tributário Cross</v>
          </cell>
          <cell r="D1258">
            <v>0.73959999999999992</v>
          </cell>
          <cell r="E1258" t="str">
            <v>MKT-1-10033504761</v>
          </cell>
          <cell r="F1258" t="str">
            <v>0T3T_PAI17_PCS-4P10pi_FLAT_MÓVEL_GT_73.96%</v>
          </cell>
          <cell r="G1258">
            <v>73.959999999999994</v>
          </cell>
        </row>
        <row r="1259">
          <cell r="A1259" t="str">
            <v>Oi Total Fixo + Pós 50 + Banda Larga0.1166Template de desconto percentual FLAT Móvel - Conta Total - Varejo - Ganho Tributário Cross</v>
          </cell>
          <cell r="B1259" t="str">
            <v>Plano Oi Completo XSmall</v>
          </cell>
          <cell r="C1259" t="str">
            <v>Template de desconto percentual FLAT Móvel - Conta Total - Varejo - Ganho Tributário Cross</v>
          </cell>
          <cell r="D1259">
            <v>0.1166</v>
          </cell>
          <cell r="E1259" t="str">
            <v>MKT-1-10044408309</v>
          </cell>
          <cell r="F1259" t="str">
            <v>0T3T_PAI17_PCS-4P2pi_FLAT_MÓVEL_GT_11.66%.</v>
          </cell>
          <cell r="G1259">
            <v>11.66</v>
          </cell>
        </row>
        <row r="1260">
          <cell r="A1260" t="str">
            <v>Oi Total Fixo + Pós 500 + Banda Larga0.6737Template de desconto percentual FLAT Móvel - Conta Total - Varejo - Ganho Tributário Cross</v>
          </cell>
          <cell r="B1260" t="str">
            <v>Plano Oi Completo Large</v>
          </cell>
          <cell r="C1260" t="str">
            <v>Template de desconto percentual FLAT Móvel - Conta Total - Varejo - Ganho Tributário Cross</v>
          </cell>
          <cell r="D1260">
            <v>0.67370000000000008</v>
          </cell>
          <cell r="E1260" t="str">
            <v>MKT-1-10044457701</v>
          </cell>
          <cell r="F1260" t="str">
            <v>0T3T_PAI17_PCS-4P5pi_FLAT_MÓVEL_GT_67.37%..</v>
          </cell>
          <cell r="G1260">
            <v>67.37</v>
          </cell>
        </row>
        <row r="1261">
          <cell r="A1261" t="str">
            <v>Oi Internet pra Celular 1GB0.6209Template Flat Instância Dados</v>
          </cell>
          <cell r="B1261" t="str">
            <v>Oi Internet pra Celular 1GB</v>
          </cell>
          <cell r="C1261" t="str">
            <v>Template Flat Instância Dados</v>
          </cell>
          <cell r="D1261">
            <v>0.62090000000000001</v>
          </cell>
          <cell r="E1261" t="str">
            <v>MKT-1-10037996881</v>
          </cell>
          <cell r="F1261" t="str">
            <v>0T3T_PAI17_INTCEL-1G_62.09%</v>
          </cell>
          <cell r="G1261">
            <v>62.09</v>
          </cell>
        </row>
        <row r="1262">
          <cell r="A1262" t="str">
            <v>Oi Internet pra Celular 2GB0.0804Template Flat Instância Dados</v>
          </cell>
          <cell r="B1262" t="str">
            <v>Oi Internet pra Celular 2GB</v>
          </cell>
          <cell r="C1262" t="str">
            <v>Template Flat Instância Dados</v>
          </cell>
          <cell r="D1262">
            <v>8.0399999999999985E-2</v>
          </cell>
          <cell r="E1262" t="str">
            <v>MKT-1-10038291211</v>
          </cell>
          <cell r="F1262" t="str">
            <v>0T3T_PAI17_INTCEL-2G_08.04%</v>
          </cell>
          <cell r="G1262">
            <v>8.0399999999999991</v>
          </cell>
        </row>
        <row r="1263">
          <cell r="A1263" t="str">
            <v>Oi Internet pra Celular 5GB0.649Template Flat Instância Dados</v>
          </cell>
          <cell r="B1263" t="str">
            <v>Oi Internet pra Celular 5GB</v>
          </cell>
          <cell r="C1263" t="str">
            <v>Template Flat Instância Dados</v>
          </cell>
          <cell r="D1263">
            <v>0.64900000000000002</v>
          </cell>
          <cell r="E1263" t="str">
            <v>MKT-1-10038357701</v>
          </cell>
          <cell r="F1263" t="str">
            <v>0T3T_PAI17_INTCEL-5G_64.90%</v>
          </cell>
          <cell r="G1263">
            <v>64.900000000000006</v>
          </cell>
        </row>
        <row r="1264">
          <cell r="A1264" t="str">
            <v>Oi Internet pra Celular 10GB0.4147Template Flat Instância Dados</v>
          </cell>
          <cell r="B1264" t="str">
            <v>Oi Internet pra Celular 10GB</v>
          </cell>
          <cell r="C1264" t="str">
            <v>Template Flat Instância Dados</v>
          </cell>
          <cell r="D1264">
            <v>0.41470000000000001</v>
          </cell>
          <cell r="E1264" t="str">
            <v>MKT-1-10038358081</v>
          </cell>
          <cell r="F1264" t="str">
            <v>0T3T_PAI17_INTCEL-10G_41.47%</v>
          </cell>
          <cell r="G1264">
            <v>41.47</v>
          </cell>
        </row>
        <row r="1265">
          <cell r="A1265" t="str">
            <v>Oi Total Fixo + Pós 100 + Banda Larga0.4309Template de desconto percentual FLAT Móvel - Conta Total - Varejo - Ganho Tributário Cross</v>
          </cell>
          <cell r="B1265" t="str">
            <v>Plano Oi Completo Small</v>
          </cell>
          <cell r="C1265" t="str">
            <v>Template de desconto percentual FLAT Móvel - Conta Total - Varejo - Ganho Tributário Cross</v>
          </cell>
          <cell r="D1265">
            <v>0.43090000000000006</v>
          </cell>
          <cell r="E1265" t="str">
            <v>MKT-1-10029850761</v>
          </cell>
          <cell r="F1265" t="str">
            <v>0T3T_PAI17_PCS-4P3pi_FLAT_MÓVEL_GT_43.09%</v>
          </cell>
          <cell r="G1265">
            <v>43.09</v>
          </cell>
        </row>
        <row r="1266">
          <cell r="A1266" t="str">
            <v>Oi Total Fixo + Pós Conectado 1.000 + Banda Larga0.7716Template de desconto percentual FLAT Móvel - Conta Total - Varejo - Ganho Tributário Cross</v>
          </cell>
          <cell r="B1266" t="str">
            <v>Plano Oi Completo 1.000</v>
          </cell>
          <cell r="C1266" t="str">
            <v>Template de desconto percentual FLAT Móvel - Conta Total - Varejo - Ganho Tributário Cross</v>
          </cell>
          <cell r="D1266">
            <v>0.77159999999999995</v>
          </cell>
          <cell r="E1266" t="str">
            <v>MKT-1-10031990161</v>
          </cell>
          <cell r="F1266" t="str">
            <v>0T3T_PAI17_PCS-4P10pi_FLAT_MÓVEL_GT_77.16%</v>
          </cell>
          <cell r="G1266">
            <v>77.16</v>
          </cell>
        </row>
        <row r="1267">
          <cell r="A1267" t="str">
            <v>Oi Total Fixo + Pós Conectado 1.000 + Banda Larga0.6355Template de desconto percentual FLAT Móvel - Conta Total - Varejo - Ganho Tributário Cross</v>
          </cell>
          <cell r="B1267" t="str">
            <v>Plano Oi Completo 1.000</v>
          </cell>
          <cell r="C1267" t="str">
            <v>Template de desconto percentual FLAT Móvel - Conta Total - Varejo - Ganho Tributário Cross</v>
          </cell>
          <cell r="D1267">
            <v>0.63549999999999995</v>
          </cell>
          <cell r="E1267" t="str">
            <v>MKT-1-10032051381</v>
          </cell>
          <cell r="F1267" t="str">
            <v>0T3T_PAI17_PCS-4P10pi_FLAT_MÓVEL_GT_63.55%</v>
          </cell>
          <cell r="G1267">
            <v>63.55</v>
          </cell>
        </row>
        <row r="1268">
          <cell r="A1268" t="str">
            <v>Oi Total Fixo + Pós 50 + Banda Larga0.3246Template de desconto percentual FLAT Móvel - Conta Total - Varejo - Ganho Tributário Cross</v>
          </cell>
          <cell r="B1268" t="str">
            <v>Plano Oi Completo XSmall</v>
          </cell>
          <cell r="C1268" t="str">
            <v>Template de desconto percentual FLAT Móvel - Conta Total - Varejo - Ganho Tributário Cross</v>
          </cell>
          <cell r="D1268">
            <v>0.3246</v>
          </cell>
          <cell r="E1268" t="str">
            <v>MKT-1-10032051591</v>
          </cell>
          <cell r="F1268" t="str">
            <v>0T3T_PAI17_PCS-4P2pi_FLAT_MÓVEL_GT_32.46%</v>
          </cell>
          <cell r="G1268">
            <v>32.46</v>
          </cell>
        </row>
        <row r="1269">
          <cell r="A1269" t="str">
            <v>Oi Total Fixo + Pós 50 + Banda Larga0.1374Template de desconto percentual FLAT Móvel - Conta Total - Varejo - Ganho Tributário Cross</v>
          </cell>
          <cell r="B1269" t="str">
            <v>Plano Oi Completo XSmall</v>
          </cell>
          <cell r="C1269" t="str">
            <v>Template de desconto percentual FLAT Móvel - Conta Total - Varejo - Ganho Tributário Cross</v>
          </cell>
          <cell r="D1269">
            <v>0.13739999999999999</v>
          </cell>
          <cell r="E1269" t="str">
            <v>MKT-1-10032051801</v>
          </cell>
          <cell r="F1269" t="str">
            <v>0T3T_PAI17_PCS-4P2pi_FLAT_MÓVEL_GT_13.74%</v>
          </cell>
          <cell r="G1269">
            <v>13.74</v>
          </cell>
        </row>
        <row r="1270">
          <cell r="A1270" t="str">
            <v>Oi Total Fixo + Pós 50 + Banda Larga0.2238Template de desconto percentual FLAT Móvel - Conta Total - Varejo - Ganho Tributário Cross</v>
          </cell>
          <cell r="B1270" t="str">
            <v>Plano Oi Completo XSmall</v>
          </cell>
          <cell r="C1270" t="str">
            <v>Template de desconto percentual FLAT Móvel - Conta Total - Varejo - Ganho Tributário Cross</v>
          </cell>
          <cell r="D1270">
            <v>0.2238</v>
          </cell>
          <cell r="E1270" t="str">
            <v>MKT-1-10032052011</v>
          </cell>
          <cell r="F1270" t="str">
            <v>0T3T_PAI17_PCS-4P2pi_FLAT_MÓVEL_GT_22.38%</v>
          </cell>
          <cell r="G1270">
            <v>22.38</v>
          </cell>
        </row>
        <row r="1271">
          <cell r="A1271" t="str">
            <v>Oi Total Fixo + Pós Conectado 1.000 + Banda Larga0.7132Template de desconto percentual FLAT Móvel - Conta Total - Varejo - Ganho Tributário Cross</v>
          </cell>
          <cell r="B1271" t="str">
            <v>Plano Oi Completo 1.000</v>
          </cell>
          <cell r="C1271" t="str">
            <v>Template de desconto percentual FLAT Móvel - Conta Total - Varejo - Ganho Tributário Cross</v>
          </cell>
          <cell r="D1271">
            <v>0.71319999999999995</v>
          </cell>
          <cell r="E1271" t="str">
            <v>MKT-1-10032055351</v>
          </cell>
          <cell r="F1271" t="str">
            <v>0T3T_PAI17_PCS-4P10pi_FLAT_MÓVEL_GT_71.32%</v>
          </cell>
          <cell r="G1271">
            <v>71.319999999999993</v>
          </cell>
        </row>
        <row r="1272">
          <cell r="A1272" t="str">
            <v>Oi Total Fixo + Pós Conectado 1.000 + Banda Larga0.6689Template de desconto percentual FLAT Móvel - Conta Total - Varejo - Ganho Tributário Cross</v>
          </cell>
          <cell r="B1272" t="str">
            <v>Plano Oi Completo 1.000</v>
          </cell>
          <cell r="C1272" t="str">
            <v>Template de desconto percentual FLAT Móvel - Conta Total - Varejo - Ganho Tributário Cross</v>
          </cell>
          <cell r="D1272">
            <v>0.66890000000000005</v>
          </cell>
          <cell r="E1272" t="str">
            <v>MKT-1-10032055561</v>
          </cell>
          <cell r="F1272" t="str">
            <v>0T3T_PAI17_PCS-4P10pi_FLAT_MÓVEL_GT_66.89%</v>
          </cell>
          <cell r="G1272">
            <v>66.89</v>
          </cell>
        </row>
        <row r="1273">
          <cell r="A1273" t="str">
            <v>Oi Total Fixo + Pós 50 + Banda Larga0.2221Template de desconto percentual FLAT Móvel - Conta Total - Varejo - Ganho Tributário Cross</v>
          </cell>
          <cell r="B1273" t="str">
            <v>Plano Oi Completo XSmall</v>
          </cell>
          <cell r="C1273" t="str">
            <v>Template de desconto percentual FLAT Móvel - Conta Total - Varejo - Ganho Tributário Cross</v>
          </cell>
          <cell r="D1273">
            <v>0.22210000000000002</v>
          </cell>
          <cell r="E1273" t="str">
            <v>MKT-1-10032055771</v>
          </cell>
          <cell r="F1273" t="str">
            <v>0T3T_PAI17_PCS-4P2pi_FLAT_MÓVEL_GT_22.21%</v>
          </cell>
          <cell r="G1273">
            <v>22.21</v>
          </cell>
        </row>
        <row r="1274">
          <cell r="A1274" t="str">
            <v>Oi Total Fixo + Pós 50 + Banda Larga0.0534Template de desconto percentual FLAT Móvel - Conta Total - Varejo - Ganho Tributário Cross</v>
          </cell>
          <cell r="B1274" t="str">
            <v>Plano Oi Completo XSmall</v>
          </cell>
          <cell r="C1274" t="str">
            <v>Template de desconto percentual FLAT Móvel - Conta Total - Varejo - Ganho Tributário Cross</v>
          </cell>
          <cell r="D1274">
            <v>5.3399999999999996E-2</v>
          </cell>
          <cell r="E1274" t="str">
            <v>MKT-1-10032055981</v>
          </cell>
          <cell r="F1274" t="str">
            <v>0T3T_PAI17_PCS-4P2pi_FLAT_MÓVEL_GT_05.34%</v>
          </cell>
          <cell r="G1274">
            <v>5.34</v>
          </cell>
        </row>
        <row r="1275">
          <cell r="A1275" t="str">
            <v>Oi Total Fixo + Pós 100 + Banda Larga0.4291Template de desconto percentual FLAT Móvel - Conta Total - Varejo - Ganho Tributário Cross</v>
          </cell>
          <cell r="B1275" t="str">
            <v>Plano Oi Completo Small</v>
          </cell>
          <cell r="C1275" t="str">
            <v>Template de desconto percentual FLAT Móvel - Conta Total - Varejo - Ganho Tributário Cross</v>
          </cell>
          <cell r="D1275">
            <v>0.42909999999999998</v>
          </cell>
          <cell r="E1275" t="str">
            <v>MKT-1-10032056211</v>
          </cell>
          <cell r="F1275" t="str">
            <v>0T3T_PAI17_PCS-4P3pi_FLAT_MÓVEL_GT_42.91%</v>
          </cell>
          <cell r="G1275">
            <v>42.91</v>
          </cell>
        </row>
        <row r="1276">
          <cell r="A1276" t="str">
            <v>Oi Total Fixo + Pós 100 + Banda Larga0.4992Template de desconto percentual FLAT Móvel - Conta Total - Varejo - Ganho Tributário Cross</v>
          </cell>
          <cell r="B1276" t="str">
            <v>Plano Oi Completo Small</v>
          </cell>
          <cell r="C1276" t="str">
            <v>Template de desconto percentual FLAT Móvel - Conta Total - Varejo - Ganho Tributário Cross</v>
          </cell>
          <cell r="D1276">
            <v>0.49920000000000003</v>
          </cell>
          <cell r="E1276" t="str">
            <v>MKT-1-10032119641</v>
          </cell>
          <cell r="F1276" t="str">
            <v>0T3T_PAI17_PCS-4P3pi_FLAT_MÓVEL_GT_49.92%</v>
          </cell>
          <cell r="G1276">
            <v>49.92</v>
          </cell>
        </row>
        <row r="1277">
          <cell r="A1277" t="str">
            <v>Oi Total Fixo + Pós 100 + Banda Larga0.3712Template de desconto percentual FLAT Móvel - Conta Total - Varejo - Ganho Tributário Cross</v>
          </cell>
          <cell r="B1277" t="str">
            <v>Plano Oi Completo Small</v>
          </cell>
          <cell r="C1277" t="str">
            <v>Template de desconto percentual FLAT Móvel - Conta Total - Varejo - Ganho Tributário Cross</v>
          </cell>
          <cell r="D1277">
            <v>0.37119999999999997</v>
          </cell>
          <cell r="E1277" t="str">
            <v>MKT-1-10032119851</v>
          </cell>
          <cell r="F1277" t="str">
            <v>0T3T_PAI17_PCS-4P3pi_FLAT_MÓVEL_GT_37.12%</v>
          </cell>
          <cell r="G1277">
            <v>37.119999999999997</v>
          </cell>
        </row>
        <row r="1278">
          <cell r="A1278" t="str">
            <v>Oi Total Fixo + Pós 100 + Banda Larga0.2741Template de desconto percentual FLAT Móvel - Conta Total - Varejo - Ganho Tributário Cross</v>
          </cell>
          <cell r="B1278" t="str">
            <v>Plano Oi Completo Small</v>
          </cell>
          <cell r="C1278" t="str">
            <v>Template de desconto percentual FLAT Móvel - Conta Total - Varejo - Ganho Tributário Cross</v>
          </cell>
          <cell r="D1278">
            <v>0.27410000000000001</v>
          </cell>
          <cell r="E1278" t="str">
            <v>MKT-1-10032120191</v>
          </cell>
          <cell r="F1278" t="str">
            <v>0T3T_PAI17_PCS-4P3pi_FLAT_MÓVEL_GT_27.41%</v>
          </cell>
          <cell r="G1278">
            <v>27.41</v>
          </cell>
        </row>
        <row r="1279">
          <cell r="A1279" t="str">
            <v>Oi Total Fixo + Pós 500 + Banda Larga0.673Template de desconto percentual FLAT Móvel - Conta Total - Varejo - Ganho Tributário Cross</v>
          </cell>
          <cell r="B1279" t="str">
            <v>Plano Oi Completo Large</v>
          </cell>
          <cell r="C1279" t="str">
            <v>Template de desconto percentual FLAT Móvel - Conta Total - Varejo - Ganho Tributário Cross</v>
          </cell>
          <cell r="D1279">
            <v>0.67299999999999993</v>
          </cell>
          <cell r="E1279" t="str">
            <v>MKT-1-10032167441</v>
          </cell>
          <cell r="F1279" t="str">
            <v>0T3T_PAI17_PCS-4P5pi_FLAT_MÓVEL_GT_67.30%</v>
          </cell>
          <cell r="G1279">
            <v>67.3</v>
          </cell>
        </row>
        <row r="1280">
          <cell r="A1280" t="str">
            <v>Oi Total Fixo + Pós 800 + Banda Larga0.7224Template de desconto percentual FLAT Móvel - Conta Total - Varejo - Ganho Tributário Cross</v>
          </cell>
          <cell r="B1280" t="str">
            <v>Plano Oi Completo XLarge</v>
          </cell>
          <cell r="C1280" t="str">
            <v>Template de desconto percentual FLAT Móvel - Conta Total - Varejo - Ganho Tributário Cross</v>
          </cell>
          <cell r="D1280">
            <v>0.72239999999999993</v>
          </cell>
          <cell r="E1280" t="str">
            <v>MKT-1-10032167651</v>
          </cell>
          <cell r="F1280" t="str">
            <v>0T3T_PAI17_PCS-4P6pi_FLAT_MÓVEL_GT_72.24%</v>
          </cell>
          <cell r="G1280">
            <v>72.239999999999995</v>
          </cell>
        </row>
        <row r="1281">
          <cell r="A1281" t="str">
            <v>Oi Total Fixo + Pós 800 + Banda Larga0.681Template de desconto percentual FLAT Móvel - Conta Total - Varejo - Ganho Tributário Cross</v>
          </cell>
          <cell r="B1281" t="str">
            <v>Plano Oi Completo XLarge</v>
          </cell>
          <cell r="C1281" t="str">
            <v>Template de desconto percentual FLAT Móvel - Conta Total - Varejo - Ganho Tributário Cross</v>
          </cell>
          <cell r="D1281">
            <v>0.68099999999999994</v>
          </cell>
          <cell r="E1281" t="str">
            <v>MKT-1-10032167861</v>
          </cell>
          <cell r="F1281" t="str">
            <v>0T3T_PAI17_PCS-4P6pi_FLAT_MÓVEL_GT_68.10%</v>
          </cell>
          <cell r="G1281">
            <v>68.099999999999994</v>
          </cell>
        </row>
        <row r="1282">
          <cell r="A1282" t="str">
            <v>Oi Total Fixo + Pós 800 + Banda Larga0.6614Template de desconto percentual FLAT Móvel - Conta Total - Varejo - Ganho Tributário Cross</v>
          </cell>
          <cell r="B1282" t="str">
            <v>Plano Oi Completo XLarge</v>
          </cell>
          <cell r="C1282" t="str">
            <v>Template de desconto percentual FLAT Móvel - Conta Total - Varejo - Ganho Tributário Cross</v>
          </cell>
          <cell r="D1282">
            <v>0.66139999999999999</v>
          </cell>
          <cell r="E1282" t="str">
            <v>MKT-1-10032168071</v>
          </cell>
          <cell r="F1282" t="str">
            <v>0T3T_PAI17_PCS-4P6pi_FLAT_MÓVEL_GT_66.14%</v>
          </cell>
          <cell r="G1282">
            <v>66.14</v>
          </cell>
        </row>
        <row r="1283">
          <cell r="A1283" t="str">
            <v>Oi Total Fixo + Pós Conectado 500 + Banda Larga0.5935Template de desconto percentual FLAT Móvel - Conta Total - Varejo - Ganho Tributário Cross</v>
          </cell>
          <cell r="B1283" t="str">
            <v>Plano Oi Completo 500</v>
          </cell>
          <cell r="C1283" t="str">
            <v>Template de desconto percentual FLAT Móvel - Conta Total - Varejo - Ganho Tributário Cross</v>
          </cell>
          <cell r="D1283">
            <v>0.59350000000000003</v>
          </cell>
          <cell r="E1283" t="str">
            <v>MKT-1-10032168281</v>
          </cell>
          <cell r="F1283" t="str">
            <v>0T3T_PAI17_PCS-4P8pi_FLAT_MÓVEL_GT_59.35%</v>
          </cell>
          <cell r="G1283">
            <v>59.35</v>
          </cell>
        </row>
        <row r="1284">
          <cell r="A1284" t="str">
            <v>Oi Total Fixo + Pós 100 + Banda Larga0.2008Template de desconto percentual FLAT Móvel - Conta Total - Varejo - Ganho Tributário Cross</v>
          </cell>
          <cell r="B1284" t="str">
            <v>Plano Oi Completo Small</v>
          </cell>
          <cell r="C1284" t="str">
            <v>Template de desconto percentual FLAT Móvel - Conta Total - Varejo - Ganho Tributário Cross</v>
          </cell>
          <cell r="D1284">
            <v>0.20079999999999998</v>
          </cell>
          <cell r="E1284" t="str">
            <v>MKT-1-10032248471</v>
          </cell>
          <cell r="F1284" t="str">
            <v>0T3T_PAI17_PCS-4P3pi_FLAT_MÓVEL_GT_20.08%</v>
          </cell>
          <cell r="G1284">
            <v>20.079999999999998</v>
          </cell>
        </row>
        <row r="1285">
          <cell r="A1285" t="str">
            <v>Oi Total Fixo + Pós 250 + Banda Larga0.5883Template de desconto percentual FLAT Móvel - Conta Total - Varejo - Ganho Tributário Cross</v>
          </cell>
          <cell r="B1285" t="str">
            <v>Plano Oi Completo Medium</v>
          </cell>
          <cell r="C1285" t="str">
            <v>Template de desconto percentual FLAT Móvel - Conta Total - Varejo - Ganho Tributário Cross</v>
          </cell>
          <cell r="D1285">
            <v>0.58829999999999993</v>
          </cell>
          <cell r="E1285" t="str">
            <v>MKT-1-10032248681</v>
          </cell>
          <cell r="F1285" t="str">
            <v>0T3T_PAI17_PCS-4P4pi_FLAT_MÓVEL_GT_58.83%</v>
          </cell>
          <cell r="G1285">
            <v>58.83</v>
          </cell>
        </row>
        <row r="1286">
          <cell r="A1286" t="str">
            <v>Oi Total Fixo + Pós 250 + Banda Larga0.6292Template de desconto percentual FLAT Móvel - Conta Total - Varejo - Ganho Tributário Cross</v>
          </cell>
          <cell r="B1286" t="str">
            <v>Plano Oi Completo Medium</v>
          </cell>
          <cell r="C1286" t="str">
            <v>Template de desconto percentual FLAT Móvel - Conta Total - Varejo - Ganho Tributário Cross</v>
          </cell>
          <cell r="D1286">
            <v>0.62919999999999998</v>
          </cell>
          <cell r="E1286" t="str">
            <v>MKT-1-10032248891</v>
          </cell>
          <cell r="F1286" t="str">
            <v>0T3T_PAI17_PCS-4P4pi_FLAT_MÓVEL_GT_62.92%</v>
          </cell>
          <cell r="G1286">
            <v>62.92</v>
          </cell>
        </row>
        <row r="1287">
          <cell r="A1287" t="str">
            <v>Oi Total Fixo + Pós 250 + Banda Larga0.5524Template de desconto percentual FLAT Móvel - Conta Total - Varejo - Ganho Tributário Cross</v>
          </cell>
          <cell r="B1287" t="str">
            <v>Plano Oi Completo Medium</v>
          </cell>
          <cell r="C1287" t="str">
            <v>Template de desconto percentual FLAT Móvel - Conta Total - Varejo - Ganho Tributário Cross</v>
          </cell>
          <cell r="D1287">
            <v>0.5524</v>
          </cell>
          <cell r="E1287" t="str">
            <v>MKT-1-10032249101</v>
          </cell>
          <cell r="F1287" t="str">
            <v>0T3T_PAI17_PCS-4P4pi_FLAT_MÓVEL_GT_55.24%</v>
          </cell>
          <cell r="G1287">
            <v>55.24</v>
          </cell>
        </row>
        <row r="1288">
          <cell r="A1288" t="str">
            <v>Oi Total Fixo + Pós 250 + Banda Larga0.5872Template de desconto percentual FLAT Móvel - Conta Total - Varejo - Ganho Tributário Cross</v>
          </cell>
          <cell r="B1288" t="str">
            <v>Plano Oi Completo Medium</v>
          </cell>
          <cell r="C1288" t="str">
            <v>Template de desconto percentual FLAT Móvel - Conta Total - Varejo - Ganho Tributário Cross</v>
          </cell>
          <cell r="D1288">
            <v>0.58719999999999994</v>
          </cell>
          <cell r="E1288" t="str">
            <v>MKT-1-10033063401</v>
          </cell>
          <cell r="F1288" t="str">
            <v>0T3T_PAI17_PCS-4P4pi_FLAT_MÓVEL_GT_58.72%</v>
          </cell>
          <cell r="G1288">
            <v>58.72</v>
          </cell>
        </row>
        <row r="1289">
          <cell r="A1289" t="str">
            <v>Oi Total Fixo + Pós 250 + Banda Larga0.4942Template de desconto percentual FLAT Móvel - Conta Total - Varejo - Ganho Tributário Cross</v>
          </cell>
          <cell r="B1289" t="str">
            <v>Plano Oi Completo Medium</v>
          </cell>
          <cell r="C1289" t="str">
            <v>Template de desconto percentual FLAT Móvel - Conta Total - Varejo - Ganho Tributário Cross</v>
          </cell>
          <cell r="D1289">
            <v>0.49420000000000003</v>
          </cell>
          <cell r="E1289" t="str">
            <v>MKT-1-10033078311</v>
          </cell>
          <cell r="F1289" t="str">
            <v>0T3T_PAI17_PCS-4P4pi_FLAT_MÓVEL_GT_49.42%</v>
          </cell>
          <cell r="G1289">
            <v>49.42</v>
          </cell>
        </row>
        <row r="1290">
          <cell r="A1290" t="str">
            <v>Oi Total Fixo + Pós 250 + Banda Larga0.4502Template de desconto percentual FLAT Móvel - Conta Total - Varejo - Ganho Tributário Cross</v>
          </cell>
          <cell r="B1290" t="str">
            <v>Plano Oi Completo Medium</v>
          </cell>
          <cell r="C1290" t="str">
            <v>Template de desconto percentual FLAT Móvel - Conta Total - Varejo - Ganho Tributário Cross</v>
          </cell>
          <cell r="D1290">
            <v>0.45020000000000004</v>
          </cell>
          <cell r="E1290" t="str">
            <v>MKT-1-10033078521</v>
          </cell>
          <cell r="F1290" t="str">
            <v>0T3T_PAI17_PCS-4P4pi_FLAT_MÓVEL_GT_45.02%</v>
          </cell>
          <cell r="G1290">
            <v>45.02</v>
          </cell>
        </row>
        <row r="1291">
          <cell r="A1291" t="str">
            <v>Oi Total Fixo + Pós 500 + Banda Larga0.7001Template de desconto percentual FLAT Móvel - Conta Total - Varejo - Ganho Tributário Cross</v>
          </cell>
          <cell r="B1291" t="str">
            <v>Plano Oi Completo Large</v>
          </cell>
          <cell r="C1291" t="str">
            <v>Template de desconto percentual FLAT Móvel - Conta Total - Varejo - Ganho Tributário Cross</v>
          </cell>
          <cell r="D1291">
            <v>0.70010000000000006</v>
          </cell>
          <cell r="E1291" t="str">
            <v>MKT-1-10033113780</v>
          </cell>
          <cell r="F1291" t="str">
            <v>0T3T_PAI17_PCS-4P5pi_FLAT_MÓVEL_GT_70.01%</v>
          </cell>
          <cell r="G1291">
            <v>70.010000000000005</v>
          </cell>
        </row>
        <row r="1292">
          <cell r="A1292" t="str">
            <v>Oi Total Fixo + Pós 500 + Banda Larga0.6505Template de desconto percentual FLAT Móvel - Conta Total - Varejo - Ganho Tributário Cross</v>
          </cell>
          <cell r="B1292" t="str">
            <v>Plano Oi Completo Large</v>
          </cell>
          <cell r="C1292" t="str">
            <v>Template de desconto percentual FLAT Móvel - Conta Total - Varejo - Ganho Tributário Cross</v>
          </cell>
          <cell r="D1292">
            <v>0.65049999999999997</v>
          </cell>
          <cell r="E1292" t="str">
            <v>MKT-1-10033113981</v>
          </cell>
          <cell r="F1292" t="str">
            <v>0T3T_PAI17_PCS-4P5pi_FLAT_MÓVEL_GT_65.05%</v>
          </cell>
          <cell r="G1292">
            <v>65.05</v>
          </cell>
        </row>
        <row r="1293">
          <cell r="A1293" t="str">
            <v>Oi Total Fixo + Pós 500 + Banda Larga0.6129Template de desconto percentual FLAT Móvel - Conta Total - Varejo - Ganho Tributário Cross</v>
          </cell>
          <cell r="B1293" t="str">
            <v>Plano Oi Completo Large</v>
          </cell>
          <cell r="C1293" t="str">
            <v>Template de desconto percentual FLAT Móvel - Conta Total - Varejo - Ganho Tributário Cross</v>
          </cell>
          <cell r="D1293">
            <v>0.6129</v>
          </cell>
          <cell r="E1293" t="str">
            <v>MKT-1-10033114191</v>
          </cell>
          <cell r="F1293" t="str">
            <v>0T3T_PAI17_PCS-4P5pi_FLAT_MÓVEL_GT_61.29%</v>
          </cell>
          <cell r="G1293">
            <v>61.29</v>
          </cell>
        </row>
        <row r="1294">
          <cell r="A1294" t="str">
            <v>Oi Total Fixo + Pós 800 + Banda Larga0.7229Template de desconto percentual FLAT Móvel - Conta Total - Varejo - Ganho Tributário Cross</v>
          </cell>
          <cell r="B1294" t="str">
            <v>Plano Oi Completo XLarge</v>
          </cell>
          <cell r="C1294" t="str">
            <v>Template de desconto percentual FLAT Móvel - Conta Total - Varejo - Ganho Tributário Cross</v>
          </cell>
          <cell r="D1294">
            <v>0.7229000000000001</v>
          </cell>
          <cell r="E1294" t="str">
            <v>MKT-1-10033167881</v>
          </cell>
          <cell r="F1294" t="str">
            <v>0T3T_PAI17_PCS-4P6pi_FLAT_MÓVEL_GT_72.29%</v>
          </cell>
          <cell r="G1294">
            <v>72.290000000000006</v>
          </cell>
        </row>
        <row r="1295">
          <cell r="A1295" t="str">
            <v>Oi Total Fixo + Pós 500 + Banda Larga0.5845Template de desconto percentual FLAT Móvel - Conta Total - Varejo - Ganho Tributário Cross</v>
          </cell>
          <cell r="B1295" t="str">
            <v>Plano Oi Completo Large</v>
          </cell>
          <cell r="C1295" t="str">
            <v>Template de desconto percentual FLAT Móvel - Conta Total - Varejo - Ganho Tributário Cross</v>
          </cell>
          <cell r="D1295">
            <v>0.58450000000000002</v>
          </cell>
          <cell r="E1295" t="str">
            <v>MKT-1-10033171401</v>
          </cell>
          <cell r="F1295" t="str">
            <v>0T3T_PAI17_PCS-4P5pi_FLAT_MÓVEL_GT_58.45%</v>
          </cell>
          <cell r="G1295">
            <v>58.45</v>
          </cell>
        </row>
        <row r="1296">
          <cell r="A1296" t="str">
            <v>Oi Total Fixo + Pós 800 + Banda Larga0.7411Template de desconto percentual FLAT Móvel - Conta Total - Varejo - Ganho Tributário Cross</v>
          </cell>
          <cell r="B1296" t="str">
            <v>Plano Oi Completo XLarge</v>
          </cell>
          <cell r="C1296" t="str">
            <v>Template de desconto percentual FLAT Móvel - Conta Total - Varejo - Ganho Tributário Cross</v>
          </cell>
          <cell r="D1296">
            <v>0.74109999999999998</v>
          </cell>
          <cell r="E1296" t="str">
            <v>MKT-1-10033171611</v>
          </cell>
          <cell r="F1296" t="str">
            <v>0T3T_PAI17_PCS-4P6pi_FLAT_MÓVEL_GT_74.11%</v>
          </cell>
          <cell r="G1296">
            <v>74.11</v>
          </cell>
        </row>
        <row r="1297">
          <cell r="A1297" t="str">
            <v>Oi Total Fixo + Pós 800 + Banda Larga0.7069Template de desconto percentual FLAT Móvel - Conta Total - Varejo - Ganho Tributário Cross</v>
          </cell>
          <cell r="B1297" t="str">
            <v>Plano Oi Completo XLarge</v>
          </cell>
          <cell r="C1297" t="str">
            <v>Template de desconto percentual FLAT Móvel - Conta Total - Varejo - Ganho Tributário Cross</v>
          </cell>
          <cell r="D1297">
            <v>0.70689999999999997</v>
          </cell>
          <cell r="E1297" t="str">
            <v>MKT-1-10033171821</v>
          </cell>
          <cell r="F1297" t="str">
            <v>0T3T_PAI17_PCS-4P6pi_FLAT_MÓVEL_GT_70.69%</v>
          </cell>
          <cell r="G1297">
            <v>70.69</v>
          </cell>
        </row>
        <row r="1298">
          <cell r="A1298" t="str">
            <v>Oi Total Fixo + Pós Conectado 500 + Banda Larga0.6863Template de desconto percentual FLAT Móvel - Conta Total - Varejo - Ganho Tributário Cross</v>
          </cell>
          <cell r="B1298" t="str">
            <v>Plano Oi Completo 500</v>
          </cell>
          <cell r="C1298" t="str">
            <v>Template de desconto percentual FLAT Móvel - Conta Total - Varejo - Ganho Tributário Cross</v>
          </cell>
          <cell r="D1298">
            <v>0.68629999999999991</v>
          </cell>
          <cell r="E1298" t="str">
            <v>MKT-1-10033172031</v>
          </cell>
          <cell r="F1298" t="str">
            <v>0T3T_PAI17_PCS-4P8pi_FLAT_MÓVEL_GT_68.63%</v>
          </cell>
          <cell r="G1298">
            <v>68.63</v>
          </cell>
        </row>
        <row r="1299">
          <cell r="A1299" t="str">
            <v>Oi Total Fixo + Pós Conectado 500 + Banda Larga0.7267Template de desconto percentual FLAT Móvel - Conta Total - Varejo - Ganho Tributário Cross</v>
          </cell>
          <cell r="B1299" t="str">
            <v>Plano Oi Completo 500</v>
          </cell>
          <cell r="C1299" t="str">
            <v>Template de desconto percentual FLAT Móvel - Conta Total - Varejo - Ganho Tributário Cross</v>
          </cell>
          <cell r="D1299">
            <v>0.72670000000000001</v>
          </cell>
          <cell r="E1299" t="str">
            <v>MKT-1-10033172241</v>
          </cell>
          <cell r="F1299" t="str">
            <v>0T3T_PAI17_PCS-4P8pi_FLAT_MÓVEL_GT_72.67%</v>
          </cell>
          <cell r="G1299">
            <v>72.67</v>
          </cell>
        </row>
        <row r="1300">
          <cell r="A1300" t="str">
            <v>Oi Total Fixo + Pós Conectado 500 + Banda Larga0.6852Template de desconto percentual FLAT Móvel - Conta Total - Varejo - Ganho Tributário Cross</v>
          </cell>
          <cell r="B1300" t="str">
            <v>Plano Oi Completo 500</v>
          </cell>
          <cell r="C1300" t="str">
            <v>Template de desconto percentual FLAT Móvel - Conta Total - Varejo - Ganho Tributário Cross</v>
          </cell>
          <cell r="D1300">
            <v>0.68519999999999992</v>
          </cell>
          <cell r="E1300" t="str">
            <v>MKT-1-10033196451</v>
          </cell>
          <cell r="F1300" t="str">
            <v>0T3T_PAI17_PCS-4P8pi_FLAT_MÓVEL_GT_68.52%</v>
          </cell>
          <cell r="G1300">
            <v>68.52</v>
          </cell>
        </row>
        <row r="1301">
          <cell r="A1301" t="str">
            <v>Oi Total Fixo + Pós Conectado 500 + Banda Larga0.5501Template de desconto percentual FLAT Móvel - Conta Total - Varejo - Ganho Tributário Cross</v>
          </cell>
          <cell r="B1301" t="str">
            <v>Plano Oi Completo 500</v>
          </cell>
          <cell r="C1301" t="str">
            <v>Template de desconto percentual FLAT Móvel - Conta Total - Varejo - Ganho Tributário Cross</v>
          </cell>
          <cell r="D1301">
            <v>0.55010000000000003</v>
          </cell>
          <cell r="E1301" t="str">
            <v>MKT-1-10033203491</v>
          </cell>
          <cell r="F1301" t="str">
            <v>0T3T_PAI17_PCS-4P8pi_FLAT_MÓVEL_GT_55.01%</v>
          </cell>
          <cell r="G1301">
            <v>55.01</v>
          </cell>
        </row>
        <row r="1302">
          <cell r="A1302" t="str">
            <v>Oi Total Fixo + Pós Conectado 500 + Banda Larga0.6509Template de desconto percentual FLAT Móvel - Conta Total - Varejo - Ganho Tributário Cross</v>
          </cell>
          <cell r="B1302" t="str">
            <v>Plano Oi Completo 500</v>
          </cell>
          <cell r="C1302" t="str">
            <v>Template de desconto percentual FLAT Móvel - Conta Total - Varejo - Ganho Tributário Cross</v>
          </cell>
          <cell r="D1302">
            <v>0.65090000000000003</v>
          </cell>
          <cell r="E1302" t="str">
            <v>MKT-1-10033203701</v>
          </cell>
          <cell r="F1302" t="str">
            <v>0T3T_PAI17_PCS-4P8pi_FLAT_MÓVEL_GT_65.09%</v>
          </cell>
          <cell r="G1302">
            <v>65.09</v>
          </cell>
        </row>
        <row r="1303">
          <cell r="A1303" t="str">
            <v>Oi Total Fixo + Pós Conectado 500 + Banda Larga0.7729Template de desconto percentual FLAT Móvel - Conta Total - Varejo - Ganho Tributário Cross</v>
          </cell>
          <cell r="B1303" t="str">
            <v>Plano Oi Completo 500</v>
          </cell>
          <cell r="C1303" t="str">
            <v>Template de desconto percentual FLAT Móvel - Conta Total - Varejo - Ganho Tributário Cross</v>
          </cell>
          <cell r="D1303">
            <v>0.77290000000000003</v>
          </cell>
          <cell r="E1303" t="str">
            <v>MKT-1-10033218541</v>
          </cell>
          <cell r="F1303" t="str">
            <v>0T3T_PAI17_PCS-4P8pi_FLAT_MÓVEL_GT_77.29%.</v>
          </cell>
          <cell r="G1303">
            <v>77.290000000000006</v>
          </cell>
        </row>
        <row r="1304">
          <cell r="A1304" t="str">
            <v>Oi Total Fixo + Pós Conectado 500 + Banda Larga0.6232Template de desconto percentual FLAT Móvel - Conta Total - Varejo - Ganho Tributário Cross</v>
          </cell>
          <cell r="B1304" t="str">
            <v>Plano Oi Completo 500</v>
          </cell>
          <cell r="C1304" t="str">
            <v>Template de desconto percentual FLAT Móvel - Conta Total - Varejo - Ganho Tributário Cross</v>
          </cell>
          <cell r="D1304">
            <v>0.62319999999999998</v>
          </cell>
          <cell r="E1304" t="str">
            <v>MKT-1-10033218811</v>
          </cell>
          <cell r="F1304" t="str">
            <v>0T3T_PAI17_PCS-4P8pi_FLAT_MÓVEL_GT_62.32%</v>
          </cell>
          <cell r="G1304">
            <v>62.32</v>
          </cell>
        </row>
        <row r="1305">
          <cell r="A1305" t="str">
            <v>Oi Total Fixo + Pós Conectado 500 + Banda Larga0.5611Template de desconto percentual FLAT Móvel - Conta Total - Varejo - Ganho Tributário Cross</v>
          </cell>
          <cell r="B1305" t="str">
            <v>Plano Oi Completo 500</v>
          </cell>
          <cell r="C1305" t="str">
            <v>Template de desconto percentual FLAT Móvel - Conta Total - Varejo - Ganho Tributário Cross</v>
          </cell>
          <cell r="D1305">
            <v>0.56110000000000004</v>
          </cell>
          <cell r="E1305" t="str">
            <v>MKT-1-10033219021</v>
          </cell>
          <cell r="F1305" t="str">
            <v>0T3T_PAI17_PCS-4P8pi_FLAT_MÓVEL_GT_56.11%</v>
          </cell>
          <cell r="G1305">
            <v>56.11</v>
          </cell>
        </row>
        <row r="1306">
          <cell r="A1306" t="str">
            <v>Oi Total Fixo + Pós Conectado 500 + Banda Larga0.5103Template de desconto percentual FLAT Móvel - Conta Total - Varejo - Ganho Tributário Cross</v>
          </cell>
          <cell r="B1306" t="str">
            <v>Plano Oi Completo 500</v>
          </cell>
          <cell r="C1306" t="str">
            <v>Template de desconto percentual FLAT Móvel - Conta Total - Varejo - Ganho Tributário Cross</v>
          </cell>
          <cell r="D1306">
            <v>0.51029999999999998</v>
          </cell>
          <cell r="E1306" t="str">
            <v>MKT-1-10033219231</v>
          </cell>
          <cell r="F1306" t="str">
            <v>0T3T_PAI17_PCS-4P8pi_FLAT_MÓVEL_GT_51.03%</v>
          </cell>
          <cell r="G1306">
            <v>51.03</v>
          </cell>
        </row>
        <row r="1307">
          <cell r="A1307" t="str">
            <v>Oi Total Fixo + Pós Conectado 500 + Banda Larga0.7314Template de desconto percentual FLAT Móvel - Conta Total - Varejo - Ganho Tributário Cross</v>
          </cell>
          <cell r="B1307" t="str">
            <v>Plano Oi Completo 500</v>
          </cell>
          <cell r="C1307" t="str">
            <v>Template de desconto percentual FLAT Móvel - Conta Total - Varejo - Ganho Tributário Cross</v>
          </cell>
          <cell r="D1307">
            <v>0.73140000000000005</v>
          </cell>
          <cell r="E1307" t="str">
            <v>MKT-1-10033314911</v>
          </cell>
          <cell r="F1307" t="str">
            <v>0T3T_PAI17_PCS-4P8pi_FLAT_MÓVEL_GT_73.14%</v>
          </cell>
          <cell r="G1307">
            <v>73.14</v>
          </cell>
        </row>
        <row r="1308">
          <cell r="A1308" t="str">
            <v>Oi Total Fixo + Pós Conectado 500 + Banda Larga0.6971Template de desconto percentual FLAT Móvel - Conta Total - Varejo - Ganho Tributário Cross</v>
          </cell>
          <cell r="B1308" t="str">
            <v>Plano Oi Completo 500</v>
          </cell>
          <cell r="C1308" t="str">
            <v>Template de desconto percentual FLAT Móvel - Conta Total - Varejo - Ganho Tributário Cross</v>
          </cell>
          <cell r="D1308">
            <v>0.69709999999999994</v>
          </cell>
          <cell r="E1308" t="str">
            <v>MKT-1-10033322031</v>
          </cell>
          <cell r="F1308" t="str">
            <v>0T3T_PAI17_PCS-4P8pi_FLAT_MÓVEL_GT_69.71%</v>
          </cell>
          <cell r="G1308">
            <v>69.709999999999994</v>
          </cell>
        </row>
        <row r="1309">
          <cell r="A1309" t="str">
            <v>Oi Total Fixo + Pós Conectado 500 + Banda Larga0.6573Template de desconto percentual FLAT Móvel - Conta Total - Varejo - Ganho Tributário Cross</v>
          </cell>
          <cell r="B1309" t="str">
            <v>Plano Oi Completo 500</v>
          </cell>
          <cell r="C1309" t="str">
            <v>Template de desconto percentual FLAT Móvel - Conta Total - Varejo - Ganho Tributário Cross</v>
          </cell>
          <cell r="D1309">
            <v>0.6573</v>
          </cell>
          <cell r="E1309" t="str">
            <v>MKT-1-10033334561</v>
          </cell>
          <cell r="F1309" t="str">
            <v>0T3T_PAI17_PCS-4P8pi_FLAT_MÓVEL_GT_65.73%</v>
          </cell>
          <cell r="G1309">
            <v>65.73</v>
          </cell>
        </row>
        <row r="1310">
          <cell r="A1310" t="str">
            <v>Oi Total Fixo + Pós Conectado 500 + Banda Larga0.6112Template de desconto percentual FLAT Móvel - Conta Total - Varejo - Ganho Tributário Cross</v>
          </cell>
          <cell r="B1310" t="str">
            <v>Plano Oi Completo 500</v>
          </cell>
          <cell r="C1310" t="str">
            <v>Template de desconto percentual FLAT Móvel - Conta Total - Varejo - Ganho Tributário Cross</v>
          </cell>
          <cell r="D1310">
            <v>0.61119999999999997</v>
          </cell>
          <cell r="E1310" t="str">
            <v>MKT-1-10033334771</v>
          </cell>
          <cell r="F1310" t="str">
            <v>0T3T_PAI17_PCS-4P8pi_FLAT_MÓVEL_GT_61.12%</v>
          </cell>
          <cell r="G1310">
            <v>61.12</v>
          </cell>
        </row>
        <row r="1311">
          <cell r="A1311" t="str">
            <v>Oi Total Fixo + Pós Conectado 500 + Banda Larga0.5038Template de desconto percentual FLAT Móvel - Conta Total - Varejo - Ganho Tributário Cross</v>
          </cell>
          <cell r="B1311" t="str">
            <v>Plano Oi Completo 500</v>
          </cell>
          <cell r="C1311" t="str">
            <v>Template de desconto percentual FLAT Móvel - Conta Total - Varejo - Ganho Tributário Cross</v>
          </cell>
          <cell r="D1311">
            <v>0.50380000000000003</v>
          </cell>
          <cell r="E1311" t="str">
            <v>MKT-1-10033335021</v>
          </cell>
          <cell r="F1311" t="str">
            <v>0T3T_PAI17_PCS-4P8pi_FLAT_MÓVEL_GT_50.38%</v>
          </cell>
          <cell r="G1311">
            <v>50.38</v>
          </cell>
        </row>
        <row r="1312">
          <cell r="A1312" t="str">
            <v>Oi Total Fixo + Pós Conectado 500 + Banda Larga0.6397Template de desconto percentual FLAT Móvel - Conta Total - Varejo - Ganho Tributário Cross</v>
          </cell>
          <cell r="B1312" t="str">
            <v>Plano Oi Completo 500</v>
          </cell>
          <cell r="C1312" t="str">
            <v>Template de desconto percentual FLAT Móvel - Conta Total - Varejo - Ganho Tributário Cross</v>
          </cell>
          <cell r="D1312">
            <v>0.63969999999999994</v>
          </cell>
          <cell r="E1312" t="str">
            <v>MKT-1-10033338311</v>
          </cell>
          <cell r="F1312" t="str">
            <v>0T3T_PAI17_PCS-4P8pi_FLAT_MÓVEL_GT_63.97%</v>
          </cell>
          <cell r="G1312">
            <v>63.97</v>
          </cell>
        </row>
        <row r="1313">
          <cell r="A1313" t="str">
            <v>Oi Total Fixo + Pós Conectado 500 + Banda Larga0.5963Template de desconto percentual FLAT Móvel - Conta Total - Varejo - Ganho Tributário Cross</v>
          </cell>
          <cell r="B1313" t="str">
            <v>Plano Oi Completo 500</v>
          </cell>
          <cell r="C1313" t="str">
            <v>Template de desconto percentual FLAT Móvel - Conta Total - Varejo - Ganho Tributário Cross</v>
          </cell>
          <cell r="D1313">
            <v>0.59630000000000005</v>
          </cell>
          <cell r="E1313" t="str">
            <v>MKT-1-10033338781</v>
          </cell>
          <cell r="F1313" t="str">
            <v>0T3T_PAI17_PCS-4P8pi_FLAT_MÓVEL_GT_59.63%</v>
          </cell>
          <cell r="G1313">
            <v>59.63</v>
          </cell>
        </row>
        <row r="1314">
          <cell r="A1314" t="str">
            <v>Oi Total Fixo + Pós Conectado 500 + Banda Larga0.6169Template de desconto percentual FLAT Móvel - Conta Total - Varejo - Ganho Tributário Cross</v>
          </cell>
          <cell r="B1314" t="str">
            <v>Plano Oi Completo 500</v>
          </cell>
          <cell r="C1314" t="str">
            <v>Template de desconto percentual FLAT Móvel - Conta Total - Varejo - Ganho Tributário Cross</v>
          </cell>
          <cell r="D1314">
            <v>0.6169</v>
          </cell>
          <cell r="E1314" t="str">
            <v>MKT-1-10033355541</v>
          </cell>
          <cell r="F1314" t="str">
            <v>0T3T_PAI17_PCS-4P8pi_FLAT_MÓVEL_GT_61.69%</v>
          </cell>
          <cell r="G1314">
            <v>61.69</v>
          </cell>
        </row>
        <row r="1315">
          <cell r="A1315" t="str">
            <v>Oi Total Fixo + Pós Conectado 500 + Banda Larga0.7082Template de desconto percentual FLAT Móvel - Conta Total - Varejo - Ganho Tributário Cross</v>
          </cell>
          <cell r="B1315" t="str">
            <v>Plano Oi Completo 500</v>
          </cell>
          <cell r="C1315" t="str">
            <v>Template de desconto percentual FLAT Móvel - Conta Total - Varejo - Ganho Tributário Cross</v>
          </cell>
          <cell r="D1315">
            <v>0.70819999999999994</v>
          </cell>
          <cell r="E1315" t="str">
            <v>MKT-1-10033355881</v>
          </cell>
          <cell r="F1315" t="str">
            <v>0T3T_PAI17_PCS-4P8pi_FLAT_MÓVEL_GT_70.82%</v>
          </cell>
          <cell r="G1315">
            <v>70.819999999999993</v>
          </cell>
        </row>
        <row r="1316">
          <cell r="A1316" t="str">
            <v>Oi Total Fixo + Pós Conectado 500 + Banda Larga0.6621Template de desconto percentual FLAT Móvel - Conta Total - Varejo - Ganho Tributário Cross</v>
          </cell>
          <cell r="B1316" t="str">
            <v>Plano Oi Completo 500</v>
          </cell>
          <cell r="C1316" t="str">
            <v>Template de desconto percentual FLAT Móvel - Conta Total - Varejo - Ganho Tributário Cross</v>
          </cell>
          <cell r="D1316">
            <v>0.66209999999999991</v>
          </cell>
          <cell r="E1316" t="str">
            <v>MKT-1-10033356171</v>
          </cell>
          <cell r="F1316" t="str">
            <v>0T3T_PAI17_PCS-4P8pi_FLAT_MÓVEL_GT_66.21%</v>
          </cell>
          <cell r="G1316">
            <v>66.209999999999994</v>
          </cell>
        </row>
        <row r="1317">
          <cell r="A1317" t="str">
            <v>Oi Total Fixo + Pós Conectado Mais + Banda Larga0.7087Template de desconto percentual FLAT Móvel - Conta Total - Varejo - Ganho Tributário Cross</v>
          </cell>
          <cell r="B1317" t="str">
            <v>Plano Oi Completo Mais</v>
          </cell>
          <cell r="C1317" t="str">
            <v>Template de desconto percentual FLAT Móvel - Conta Total - Varejo - Ganho Tributário Cross</v>
          </cell>
          <cell r="D1317">
            <v>0.7087</v>
          </cell>
          <cell r="E1317" t="str">
            <v>MKT-1-10033417281</v>
          </cell>
          <cell r="F1317" t="str">
            <v>0T3T_PAI17_PCS-4P9pi_FLAT_MÓVEL_GT_70.87%</v>
          </cell>
          <cell r="G1317">
            <v>70.87</v>
          </cell>
        </row>
        <row r="1318">
          <cell r="A1318" t="str">
            <v>Oi Total Fixo + Pós Conectado 500 + Banda Larga0.5723Template de desconto percentual FLAT Móvel - Conta Total - Varejo - Ganho Tributário Cross</v>
          </cell>
          <cell r="B1318" t="str">
            <v>Plano Oi Completo 500</v>
          </cell>
          <cell r="C1318" t="str">
            <v>Template de desconto percentual FLAT Móvel - Conta Total - Varejo - Ganho Tributário Cross</v>
          </cell>
          <cell r="D1318">
            <v>0.57229999999999992</v>
          </cell>
          <cell r="E1318" t="str">
            <v>MKT-1-10033420451</v>
          </cell>
          <cell r="F1318" t="str">
            <v>0T3T_PAI17_PCS-4P8pi_FLAT_MÓVEL_GT_57.23%</v>
          </cell>
          <cell r="G1318">
            <v>57.23</v>
          </cell>
        </row>
        <row r="1319">
          <cell r="A1319" t="str">
            <v>Oi Total Fixo + Pós Conectado Mais + Banda Larga0.6781Template de desconto percentual FLAT Móvel - Conta Total - Varejo - Ganho Tributário Cross</v>
          </cell>
          <cell r="B1319" t="str">
            <v>Plano Oi Completo Mais</v>
          </cell>
          <cell r="C1319" t="str">
            <v>Template de desconto percentual FLAT Móvel - Conta Total - Varejo - Ganho Tributário Cross</v>
          </cell>
          <cell r="D1319">
            <v>0.67810000000000004</v>
          </cell>
          <cell r="E1319" t="str">
            <v>MKT-1-10033420671</v>
          </cell>
          <cell r="F1319" t="str">
            <v>0T3T_PAI17_PCS-4P9pi_FLAT_MÓVEL_GT_67.81%</v>
          </cell>
          <cell r="G1319">
            <v>67.81</v>
          </cell>
        </row>
        <row r="1320">
          <cell r="A1320" t="str">
            <v>Oi Total Fixo + Pós Conectado 500 + Banda Larga0.453Template de desconto percentual FLAT Móvel - Conta Total - Varejo - Ganho Tributário Cross</v>
          </cell>
          <cell r="B1320" t="str">
            <v>Plano Oi Completo 500</v>
          </cell>
          <cell r="C1320" t="str">
            <v>Template de desconto percentual FLAT Móvel - Conta Total - Varejo - Ganho Tributário Cross</v>
          </cell>
          <cell r="D1320">
            <v>0.45299999999999996</v>
          </cell>
          <cell r="E1320" t="str">
            <v>MKT-1-10033443451</v>
          </cell>
          <cell r="F1320" t="str">
            <v>0T3T_PAI17_PCS-4P8pi_FLAT_MÓVEL_GT_45.30%</v>
          </cell>
          <cell r="G1320">
            <v>45.3</v>
          </cell>
        </row>
        <row r="1321">
          <cell r="A1321" t="str">
            <v>Oi Total Fixo + Pós Conectado Mais + Banda Larga0.7309Template de desconto percentual FLAT Móvel - Conta Total - Varejo - Ganho Tributário Cross</v>
          </cell>
          <cell r="B1321" t="str">
            <v>Plano Oi Completo Mais</v>
          </cell>
          <cell r="C1321" t="str">
            <v>Template de desconto percentual FLAT Móvel - Conta Total - Varejo - Ganho Tributário Cross</v>
          </cell>
          <cell r="D1321">
            <v>0.73089999999999999</v>
          </cell>
          <cell r="E1321" t="str">
            <v>MKT-1-10033443661</v>
          </cell>
          <cell r="F1321" t="str">
            <v>0T3T_PAI17_PCS-4P9pi_FLAT_MÓVEL_GT_73.09%</v>
          </cell>
          <cell r="G1321">
            <v>73.09</v>
          </cell>
        </row>
        <row r="1322">
          <cell r="A1322" t="str">
            <v>Oi Total Fixo + Pós Conectado Mais + Banda Larga0.7562Template de desconto percentual FLAT Móvel - Conta Total - Varejo - Ganho Tributário Cross</v>
          </cell>
          <cell r="B1322" t="str">
            <v>Plano Oi Completo Mais</v>
          </cell>
          <cell r="C1322" t="str">
            <v>Template de desconto percentual FLAT Móvel - Conta Total - Varejo - Ganho Tributário Cross</v>
          </cell>
          <cell r="D1322">
            <v>0.75620000000000009</v>
          </cell>
          <cell r="E1322" t="str">
            <v>MKT-1-10033443871</v>
          </cell>
          <cell r="F1322" t="str">
            <v>0T3T_PAI17_PCS-4P9pi_FLAT_MÓVEL_GT_75.62%</v>
          </cell>
          <cell r="G1322">
            <v>75.62</v>
          </cell>
        </row>
        <row r="1323">
          <cell r="A1323" t="str">
            <v>Oi Total Fixo + Pós Conectado Mais + Banda Larga0.7302Template de desconto percentual FLAT Móvel - Conta Total - Varejo - Ganho Tributário Cross</v>
          </cell>
          <cell r="B1323" t="str">
            <v>Plano Oi Completo Mais</v>
          </cell>
          <cell r="C1323" t="str">
            <v>Template de desconto percentual FLAT Móvel - Conta Total - Varejo - Ganho Tributário Cross</v>
          </cell>
          <cell r="D1323">
            <v>0.73019999999999996</v>
          </cell>
          <cell r="E1323" t="str">
            <v>MKT-1-10033444081</v>
          </cell>
          <cell r="F1323" t="str">
            <v>0T3T_PAI17_PCS-4P9pi_FLAT_MÓVEL_GT_73.02%</v>
          </cell>
          <cell r="G1323">
            <v>73.02</v>
          </cell>
        </row>
        <row r="1324">
          <cell r="A1324" t="str">
            <v>Oi Total Fixo + Pós Conectado Mais + Banda Larga0.6455Template de desconto percentual FLAT Móvel - Conta Total - Varejo - Ganho Tributário Cross</v>
          </cell>
          <cell r="B1324" t="str">
            <v>Plano Oi Completo Mais</v>
          </cell>
          <cell r="C1324" t="str">
            <v>Template de desconto percentual FLAT Móvel - Conta Total - Varejo - Ganho Tributário Cross</v>
          </cell>
          <cell r="D1324">
            <v>0.64549999999999996</v>
          </cell>
          <cell r="E1324" t="str">
            <v>MKT-1-10033444291</v>
          </cell>
          <cell r="F1324" t="str">
            <v>0T3T_PAI17_PCS-4P9pi_FLAT_MÓVEL_GT_64.55%</v>
          </cell>
          <cell r="G1324">
            <v>64.55</v>
          </cell>
        </row>
        <row r="1325">
          <cell r="A1325" t="str">
            <v>Oi Total Fixo + Pós Conectado Mais + Banda Larga0.6727Template de desconto percentual FLAT Móvel - Conta Total - Varejo - Ganho Tributário Cross</v>
          </cell>
          <cell r="B1325" t="str">
            <v>Plano Oi Completo Mais</v>
          </cell>
          <cell r="C1325" t="str">
            <v>Template de desconto percentual FLAT Móvel - Conta Total - Varejo - Ganho Tributário Cross</v>
          </cell>
          <cell r="D1325">
            <v>0.67269999999999996</v>
          </cell>
          <cell r="E1325" t="str">
            <v>MKT-1-10033460561</v>
          </cell>
          <cell r="F1325" t="str">
            <v>0T3T_PAI17_PCS-4P9pi_FLAT_MÓVEL_GT_67.27%</v>
          </cell>
          <cell r="G1325">
            <v>67.27</v>
          </cell>
        </row>
        <row r="1326">
          <cell r="A1326" t="str">
            <v>Oi Total Fixo + Pós Conectado Mais + Banda Larga0.6537Template de desconto percentual FLAT Móvel - Conta Total - Varejo - Ganho Tributário Cross</v>
          </cell>
          <cell r="B1326" t="str">
            <v>Plano Oi Completo Mais</v>
          </cell>
          <cell r="C1326" t="str">
            <v>Template de desconto percentual FLAT Móvel - Conta Total - Varejo - Ganho Tributário Cross</v>
          </cell>
          <cell r="D1326">
            <v>0.65370000000000006</v>
          </cell>
          <cell r="E1326" t="str">
            <v>MKT-1-10033461241</v>
          </cell>
          <cell r="F1326" t="str">
            <v>0T3T_PAI17_PCS-4P9pi_FLAT_MÓVEL_GT_65.37%</v>
          </cell>
          <cell r="G1326">
            <v>65.37</v>
          </cell>
        </row>
        <row r="1327">
          <cell r="A1327" t="str">
            <v>Oi Total Fixo + Pós Conectado Mais + Banda Larga0.6817Template de desconto percentual FLAT Móvel - Conta Total - Varejo - Ganho Tributário Cross</v>
          </cell>
          <cell r="B1327" t="str">
            <v>Plano Oi Completo Mais</v>
          </cell>
          <cell r="C1327" t="str">
            <v>Template de desconto percentual FLAT Móvel - Conta Total - Varejo - Ganho Tributário Cross</v>
          </cell>
          <cell r="D1327">
            <v>0.68169999999999997</v>
          </cell>
          <cell r="E1327" t="str">
            <v>MKT-1-10033466501</v>
          </cell>
          <cell r="F1327" t="str">
            <v>0T3T_PAI17_PCS-4P9pi_FLAT_MÓVEL_GT_68.17%</v>
          </cell>
          <cell r="G1327">
            <v>68.17</v>
          </cell>
        </row>
        <row r="1328">
          <cell r="A1328" t="str">
            <v>Oi Total Fixo + Pós Conectado Mais + Banda Larga0.707Template de desconto percentual FLAT Móvel - Conta Total - Varejo - Ganho Tributário Cross</v>
          </cell>
          <cell r="B1328" t="str">
            <v>Plano Oi Completo Mais</v>
          </cell>
          <cell r="C1328" t="str">
            <v>Template de desconto percentual FLAT Móvel - Conta Total - Varejo - Ganho Tributário Cross</v>
          </cell>
          <cell r="D1328">
            <v>0.70700000000000007</v>
          </cell>
          <cell r="E1328" t="str">
            <v>MKT-1-10033466711</v>
          </cell>
          <cell r="F1328" t="str">
            <v>0T3T_PAI17_PCS-4P9pi_FLAT_MÓVEL_GT_70.70%</v>
          </cell>
          <cell r="G1328">
            <v>70.7</v>
          </cell>
        </row>
        <row r="1329">
          <cell r="A1329" t="str">
            <v>Oi Total Fixo + Pós Conectado Mais + Banda Larga0.5789Template de desconto percentual FLAT Móvel - Conta Total - Varejo - Ganho Tributário Cross</v>
          </cell>
          <cell r="B1329" t="str">
            <v>Plano Oi Completo Mais</v>
          </cell>
          <cell r="C1329" t="str">
            <v>Template de desconto percentual FLAT Móvel - Conta Total - Varejo - Ganho Tributário Cross</v>
          </cell>
          <cell r="D1329">
            <v>0.57889999999999997</v>
          </cell>
          <cell r="E1329" t="str">
            <v>MKT-1-10033466921</v>
          </cell>
          <cell r="F1329" t="str">
            <v>0T3T_PAI17_PCS-4P9pi_FLAT_MÓVEL_GT_57.89%</v>
          </cell>
          <cell r="G1329">
            <v>57.89</v>
          </cell>
        </row>
        <row r="1330">
          <cell r="A1330" t="str">
            <v>Oi Total Fixo + Pós Conectado 1.000 + Banda Larga0.7752Template de desconto percentual FLAT Móvel - Conta Total - Varejo - Ganho Tributário Cross</v>
          </cell>
          <cell r="B1330" t="str">
            <v>Plano Oi Completo 1.000</v>
          </cell>
          <cell r="C1330" t="str">
            <v>Template de desconto percentual FLAT Móvel - Conta Total - Varejo - Ganho Tributário Cross</v>
          </cell>
          <cell r="D1330">
            <v>0.7752</v>
          </cell>
          <cell r="E1330" t="str">
            <v>MKT-1-10033467131</v>
          </cell>
          <cell r="F1330" t="str">
            <v>0T3T_PAI17_PCS-4P10pi_FLAT_MÓVEL_GT_77.52%</v>
          </cell>
          <cell r="G1330">
            <v>77.52</v>
          </cell>
        </row>
        <row r="1331">
          <cell r="A1331" t="str">
            <v>Oi Total Fixo + Pós Conectado Mais + Banda Larga0.6148Template de desconto percentual FLAT Móvel - Conta Total - Varejo - Ganho Tributário Cross</v>
          </cell>
          <cell r="B1331" t="str">
            <v>Plano Oi Completo Mais</v>
          </cell>
          <cell r="C1331" t="str">
            <v>Template de desconto percentual FLAT Móvel - Conta Total - Varejo - Ganho Tributário Cross</v>
          </cell>
          <cell r="D1331">
            <v>0.61480000000000001</v>
          </cell>
          <cell r="E1331" t="str">
            <v>MKT-1-10033477551</v>
          </cell>
          <cell r="F1331" t="str">
            <v>0T3T_PAI17_PCS-4P9pi_FLAT_MÓVEL_GT_61.48%</v>
          </cell>
          <cell r="G1331">
            <v>61.48</v>
          </cell>
        </row>
        <row r="1332">
          <cell r="A1332" t="str">
            <v>Oi Total Fixo + Pós Conectado 1.000 + Banda Larga0.7404Template de desconto percentual FLAT Móvel - Conta Total - Varejo - Ganho Tributário Cross</v>
          </cell>
          <cell r="B1332" t="str">
            <v>Plano Oi Completo 1.000</v>
          </cell>
          <cell r="C1332" t="str">
            <v>Template de desconto percentual FLAT Móvel - Conta Total - Varejo - Ganho Tributário Cross</v>
          </cell>
          <cell r="D1332">
            <v>0.74040000000000006</v>
          </cell>
          <cell r="E1332" t="str">
            <v>MKT-1-10033494431</v>
          </cell>
          <cell r="F1332" t="str">
            <v>0T3T_PAI17_PCS-4P10pi_FLAT_MÓVEL_GT_74.04%</v>
          </cell>
          <cell r="G1332">
            <v>74.040000000000006</v>
          </cell>
        </row>
        <row r="1333">
          <cell r="A1333" t="str">
            <v>Oi Total Fixo + Pós Conectado 1.000 + Banda Larga0.8072Template de desconto percentual FLAT Móvel - Conta Total - Varejo - Ganho Tributário Cross</v>
          </cell>
          <cell r="B1333" t="str">
            <v>Plano Oi Completo 1.000</v>
          </cell>
          <cell r="C1333" t="str">
            <v>Template de desconto percentual FLAT Móvel - Conta Total - Varejo - Ganho Tributário Cross</v>
          </cell>
          <cell r="D1333">
            <v>0.80720000000000003</v>
          </cell>
          <cell r="E1333" t="str">
            <v>MKT-1-10033494831</v>
          </cell>
          <cell r="F1333" t="str">
            <v>0T3T_PAI17_PCS-4P10pi_FLAT_MÓVEL_GT_80.72%</v>
          </cell>
          <cell r="G1333">
            <v>80.72</v>
          </cell>
        </row>
        <row r="1334">
          <cell r="A1334" t="str">
            <v>Oi Total Fixo + Pós Conectado 1.000 + Banda Larga0.7396Template de desconto percentual FLAT Móvel - Conta Total - Varejo - Ganho Tributário Cross</v>
          </cell>
          <cell r="B1334" t="str">
            <v>Plano Oi Completo 1.000</v>
          </cell>
          <cell r="C1334" t="str">
            <v>Template de desconto percentual FLAT Móvel - Conta Total - Varejo - Ganho Tributário Cross</v>
          </cell>
          <cell r="D1334">
            <v>0.73959999999999992</v>
          </cell>
          <cell r="E1334" t="str">
            <v>MKT-1-10033504761</v>
          </cell>
          <cell r="F1334" t="str">
            <v>0T3T_PAI17_PCS-4P10pi_FLAT_MÓVEL_GT_73.96%</v>
          </cell>
          <cell r="G1334">
            <v>73.959999999999994</v>
          </cell>
        </row>
        <row r="1335">
          <cell r="A1335" t="str">
            <v>Oi Total Fixo + Pós Conectado 1.000 + Banda Larga0.7488Template de desconto percentual FLAT Móvel - Conta Total - Varejo - Ganho Tributário Cross</v>
          </cell>
          <cell r="B1335" t="str">
            <v>Plano Oi Completo 1.000</v>
          </cell>
          <cell r="C1335" t="str">
            <v>Template de desconto percentual FLAT Móvel - Conta Total - Varejo - Ganho Tributário Cross</v>
          </cell>
          <cell r="D1335">
            <v>0.74879999999999991</v>
          </cell>
          <cell r="E1335" t="str">
            <v>MKT-1-10033505161</v>
          </cell>
          <cell r="F1335" t="str">
            <v>0T3T_PAI17_PCS-4P10pi_FLAT_MÓVEL_GT_74.88%</v>
          </cell>
          <cell r="G1335">
            <v>74.88</v>
          </cell>
        </row>
        <row r="1336">
          <cell r="A1336" t="str">
            <v>Oi Total Fixo + Pós Conectado 1.000 + Banda Larga0.6711Template de desconto percentual FLAT Móvel - Conta Total - Varejo - Ganho Tributário Cross</v>
          </cell>
          <cell r="B1336" t="str">
            <v>Plano Oi Completo 1.000</v>
          </cell>
          <cell r="C1336" t="str">
            <v>Template de desconto percentual FLAT Móvel - Conta Total - Varejo - Ganho Tributário Cross</v>
          </cell>
          <cell r="D1336">
            <v>0.67110000000000003</v>
          </cell>
          <cell r="E1336" t="str">
            <v>MKT-1-10033507341</v>
          </cell>
          <cell r="F1336" t="str">
            <v>0T3T_PAI17_PCS-4P10pi_FLAT_MÓVEL_GT_67.11%</v>
          </cell>
          <cell r="G1336">
            <v>67.11</v>
          </cell>
        </row>
        <row r="1337">
          <cell r="A1337" t="str">
            <v>Oi Total Fixo + Pós Conectado 1.000 + Banda Larga0.7573Template de desconto percentual FLAT Móvel - Conta Total - Varejo - Ganho Tributário Cross</v>
          </cell>
          <cell r="B1337" t="str">
            <v>Plano Oi Completo 1.000</v>
          </cell>
          <cell r="C1337" t="str">
            <v>Template de desconto percentual FLAT Móvel - Conta Total - Varejo - Ganho Tributário Cross</v>
          </cell>
          <cell r="D1337">
            <v>0.75730000000000008</v>
          </cell>
          <cell r="E1337" t="str">
            <v>MKT-1-10033507601</v>
          </cell>
          <cell r="F1337" t="str">
            <v>0T3T_PAI17_PCS-4P10pi_FLAT_MÓVEL_GT_75.73%</v>
          </cell>
          <cell r="G1337">
            <v>75.73</v>
          </cell>
        </row>
        <row r="1338">
          <cell r="A1338" t="str">
            <v>Oi Total Fixo + Pós Conectado 1.000 + Banda Larga0.7181Template de desconto percentual FLAT Móvel - Conta Total - Varejo - Ganho Tributário Cross</v>
          </cell>
          <cell r="B1338" t="str">
            <v>Plano Oi Completo 1.000</v>
          </cell>
          <cell r="C1338" t="str">
            <v>Template de desconto percentual FLAT Móvel - Conta Total - Varejo - Ganho Tributário Cross</v>
          </cell>
          <cell r="D1338">
            <v>0.71810000000000007</v>
          </cell>
          <cell r="E1338" t="str">
            <v>MKT-1-10033507815</v>
          </cell>
          <cell r="F1338" t="str">
            <v>0T3T_PAI17_PCS-4P10pi_FLAT_MÓVEL_GT_71.81%</v>
          </cell>
          <cell r="G1338">
            <v>71.81</v>
          </cell>
        </row>
        <row r="1339">
          <cell r="A1339" t="str">
            <v>Oi Total Fixo + Pós Conectado 1.000 + Banda Larga0.7218Template de desconto percentual FLAT Móvel - Conta Total - Varejo - Ganho Tributário Cross</v>
          </cell>
          <cell r="B1339" t="str">
            <v>Plano Oi Completo 1.000</v>
          </cell>
          <cell r="C1339" t="str">
            <v>Template de desconto percentual FLAT Móvel - Conta Total - Varejo - Ganho Tributário Cross</v>
          </cell>
          <cell r="D1339">
            <v>0.72180000000000011</v>
          </cell>
          <cell r="E1339" t="str">
            <v>MKT-1-10033508021</v>
          </cell>
          <cell r="F1339" t="str">
            <v>0T3T_PAI17_PCS-4P10pi_FLAT_MÓVEL_GT_72.18%</v>
          </cell>
          <cell r="G1339">
            <v>72.180000000000007</v>
          </cell>
        </row>
        <row r="1340">
          <cell r="A1340" t="str">
            <v>Oi Total Fixo + Pós Conectado 1.000 + Banda Larga0.5607Template de desconto percentual FLAT Móvel - Conta Total - Varejo - Ganho Tributário Cross</v>
          </cell>
          <cell r="B1340" t="str">
            <v>Plano Oi Completo 1.000</v>
          </cell>
          <cell r="C1340" t="str">
            <v>Template de desconto percentual FLAT Móvel - Conta Total - Varejo - Ganho Tributário Cross</v>
          </cell>
          <cell r="D1340">
            <v>0.56069999999999998</v>
          </cell>
          <cell r="E1340" t="str">
            <v>MKT-1-10033508236</v>
          </cell>
          <cell r="F1340" t="str">
            <v>0T3T_PAI17_PCS-4P10pi_FLAT_MÓVEL_GT_56.07%</v>
          </cell>
          <cell r="G1340">
            <v>56.07</v>
          </cell>
        </row>
        <row r="1341">
          <cell r="A1341" t="str">
            <v>Oi Total Fixo + Pós Conectado 1.000 + Banda Larga0.7045Template de desconto percentual FLAT Móvel - Conta Total - Varejo - Ganho Tributário Cross</v>
          </cell>
          <cell r="B1341" t="str">
            <v>Plano Oi Completo 1.000</v>
          </cell>
          <cell r="C1341" t="str">
            <v>Template de desconto percentual FLAT Móvel - Conta Total - Varejo - Ganho Tributário Cross</v>
          </cell>
          <cell r="D1341">
            <v>0.70450000000000002</v>
          </cell>
          <cell r="E1341" t="str">
            <v>MKT-1-10033517571</v>
          </cell>
          <cell r="F1341" t="str">
            <v>0T3T_PAI17_PCS-4P10pi_FLAT_MÓVEL_GT_70.45%</v>
          </cell>
          <cell r="G1341">
            <v>70.45</v>
          </cell>
        </row>
        <row r="1342">
          <cell r="A1342" t="str">
            <v>Oi Total Fixo + Pós Conectado 1.000 + Banda Larga0.687Template de desconto percentual FLAT Móvel - Conta Total - Varejo - Ganho Tributário Cross</v>
          </cell>
          <cell r="B1342" t="str">
            <v>Plano Oi Completo 1.000</v>
          </cell>
          <cell r="C1342" t="str">
            <v>Template de desconto percentual FLAT Móvel - Conta Total - Varejo - Ganho Tributário Cross</v>
          </cell>
          <cell r="D1342">
            <v>0.68700000000000006</v>
          </cell>
          <cell r="E1342" t="str">
            <v>MKT-1-10033518121</v>
          </cell>
          <cell r="F1342" t="str">
            <v>0T3T_PAI17_PCS-4P10pi_FLAT_MÓVEL_GT_68.70%</v>
          </cell>
          <cell r="G1342">
            <v>68.7</v>
          </cell>
        </row>
        <row r="1343">
          <cell r="A1343" t="str">
            <v>Oi Total Fixo + Pós Conectado 1.000 + Banda Larga0.6826Template de desconto percentual FLAT Móvel - Conta Total - Varejo - Ganho Tributário Cross</v>
          </cell>
          <cell r="B1343" t="str">
            <v>Plano Oi Completo 1.000</v>
          </cell>
          <cell r="C1343" t="str">
            <v>Template de desconto percentual FLAT Móvel - Conta Total - Varejo - Ganho Tributário Cross</v>
          </cell>
          <cell r="D1343">
            <v>0.6826000000000001</v>
          </cell>
          <cell r="E1343" t="str">
            <v>MKT-1-10033574341</v>
          </cell>
          <cell r="F1343" t="str">
            <v>0T3T_PAI17_PCS-4P10pi_FLAT_MÓVEL_GT_68.26%</v>
          </cell>
          <cell r="G1343">
            <v>68.260000000000005</v>
          </cell>
        </row>
        <row r="1344">
          <cell r="A1344" t="str">
            <v>Oi Total Fixo + Pós Conectado 1.000 + Banda Larga0.6918Template de desconto percentual FLAT Móvel - Conta Total - Varejo - Ganho Tributário Cross</v>
          </cell>
          <cell r="B1344" t="str">
            <v>Plano Oi Completo 1.000</v>
          </cell>
          <cell r="C1344" t="str">
            <v>Template de desconto percentual FLAT Móvel - Conta Total - Varejo - Ganho Tributário Cross</v>
          </cell>
          <cell r="D1344">
            <v>0.69180000000000008</v>
          </cell>
          <cell r="E1344" t="str">
            <v>MKT-1-10033574551</v>
          </cell>
          <cell r="F1344" t="str">
            <v>0T3T_PAI17_PCS-4P10pi_FLAT_MÓVEL_GT_69.18%</v>
          </cell>
          <cell r="G1344">
            <v>69.180000000000007</v>
          </cell>
        </row>
        <row r="1345">
          <cell r="A1345" t="str">
            <v>Oi Total Fixo + Pós Conectado 1.000 + Banda Larga0.6526Template de desconto percentual FLAT Móvel - Conta Total - Varejo - Ganho Tributário Cross</v>
          </cell>
          <cell r="B1345" t="str">
            <v>Plano Oi Completo 1.000</v>
          </cell>
          <cell r="C1345" t="str">
            <v>Template de desconto percentual FLAT Móvel - Conta Total - Varejo - Ganho Tributário Cross</v>
          </cell>
          <cell r="D1345">
            <v>0.65260000000000007</v>
          </cell>
          <cell r="E1345" t="str">
            <v>MKT-1-10033574771</v>
          </cell>
          <cell r="F1345" t="str">
            <v>0T3T_PAI17_PCS-4P10pi_FLAT_MÓVEL_GT_65.26%</v>
          </cell>
          <cell r="G1345">
            <v>65.260000000000005</v>
          </cell>
        </row>
        <row r="1346">
          <cell r="A1346" t="str">
            <v>Oi Total Fixo + Pós Conectado 1.000 + Banda Larga0.644Template de desconto percentual FLAT Móvel - Conta Total - Varejo - Ganho Tributário Cross</v>
          </cell>
          <cell r="B1346" t="str">
            <v>Plano Oi Completo 1.000</v>
          </cell>
          <cell r="C1346" t="str">
            <v>Template de desconto percentual FLAT Móvel - Conta Total - Varejo - Ganho Tributário Cross</v>
          </cell>
          <cell r="D1346">
            <v>0.64400000000000002</v>
          </cell>
          <cell r="E1346" t="str">
            <v>MKT-1-10033574981</v>
          </cell>
          <cell r="F1346" t="str">
            <v>0T3T_PAI17_PCS-4P10pi_FLAT_MÓVEL_GT_64.40%</v>
          </cell>
          <cell r="G1346">
            <v>64.400000000000006</v>
          </cell>
        </row>
        <row r="1347">
          <cell r="A1347" t="str">
            <v>Oi Total Fixo + Pós Conectado 1.000 + Banda Larga0.5999Template de desconto percentual FLAT Móvel - Conta Total - Varejo - Ganho Tributário Cross</v>
          </cell>
          <cell r="B1347" t="str">
            <v>Plano Oi Completo 1.000</v>
          </cell>
          <cell r="C1347" t="str">
            <v>Template de desconto percentual FLAT Móvel - Conta Total - Varejo - Ganho Tributário Cross</v>
          </cell>
          <cell r="D1347">
            <v>0.59989999999999999</v>
          </cell>
          <cell r="E1347" t="str">
            <v>MKT-1-10033575191</v>
          </cell>
          <cell r="F1347" t="str">
            <v>0T3T_PAI17_PCS-4P10pi_FLAT_MÓVEL_GT_59.99%</v>
          </cell>
          <cell r="G1347">
            <v>59.99</v>
          </cell>
        </row>
        <row r="1348">
          <cell r="A1348" t="str">
            <v>Oi Total Fixo + Pós Conectado 1.000 + Banda Larga0.6048Template de desconto percentual FLAT Móvel - Conta Total - Varejo - Ganho Tributário Cross</v>
          </cell>
          <cell r="B1348" t="str">
            <v>Plano Oi Completo 1.000</v>
          </cell>
          <cell r="C1348" t="str">
            <v>Template de desconto percentual FLAT Móvel - Conta Total - Varejo - Ganho Tributário Cross</v>
          </cell>
          <cell r="D1348">
            <v>0.6048</v>
          </cell>
          <cell r="E1348" t="str">
            <v>MKT-1-10033622401</v>
          </cell>
          <cell r="F1348" t="str">
            <v>0T3T_PAI17_PCS-4P10pi_FLAT_MÓVEL_GT_60.48%</v>
          </cell>
          <cell r="G1348">
            <v>60.48</v>
          </cell>
        </row>
        <row r="1349">
          <cell r="A1349" t="str">
            <v>Oi Total Fixo + Pós 50 + Banda Larga0.4388Template de desconto percentual FLAT Móvel - Conta Total - Varejo - Ganho Tributário Cross</v>
          </cell>
          <cell r="B1349" t="str">
            <v>Plano Oi Completo XSmall</v>
          </cell>
          <cell r="C1349" t="str">
            <v>Template de desconto percentual FLAT Móvel - Conta Total - Varejo - Ganho Tributário Cross</v>
          </cell>
          <cell r="D1349">
            <v>0.43880000000000002</v>
          </cell>
          <cell r="E1349" t="str">
            <v>MKT-1-10033622611</v>
          </cell>
          <cell r="F1349" t="str">
            <v>0T3T_PAI17_PCS-4P2pi_FLAT_MÓVEL_GT_43.88%</v>
          </cell>
          <cell r="G1349">
            <v>43.88</v>
          </cell>
        </row>
        <row r="1350">
          <cell r="A1350" t="str">
            <v>Oi Total Fixo + Pós 50 + Banda Larga0.3363Template de desconto percentual FLAT Móvel - Conta Total - Varejo - Ganho Tributário Cross</v>
          </cell>
          <cell r="B1350" t="str">
            <v>Plano Oi Completo XSmall</v>
          </cell>
          <cell r="C1350" t="str">
            <v>Template de desconto percentual FLAT Móvel - Conta Total - Varejo - Ganho Tributário Cross</v>
          </cell>
          <cell r="D1350">
            <v>0.33630000000000004</v>
          </cell>
          <cell r="E1350" t="str">
            <v>MKT-1-10033622821</v>
          </cell>
          <cell r="F1350" t="str">
            <v>0T3T_PAI17_PCS-4P2pi_FLAT_MÓVEL_GT_33.63%</v>
          </cell>
          <cell r="G1350">
            <v>33.630000000000003</v>
          </cell>
        </row>
        <row r="1351">
          <cell r="A1351" t="str">
            <v>Oi Total Fixo + Pós 50 + Banda Larga0.2516Template de desconto percentual FLAT Móvel - Conta Total - Varejo - Ganho Tributário Cross</v>
          </cell>
          <cell r="B1351" t="str">
            <v>Plano Oi Completo XSmall</v>
          </cell>
          <cell r="C1351" t="str">
            <v>Template de desconto percentual FLAT Móvel - Conta Total - Varejo - Ganho Tributário Cross</v>
          </cell>
          <cell r="D1351">
            <v>0.25159999999999999</v>
          </cell>
          <cell r="E1351" t="str">
            <v>MKT-1-10033623031</v>
          </cell>
          <cell r="F1351" t="str">
            <v>0T3T_PAI17_PCS-4P2pi_FLAT_MÓVEL_GT_25.16%</v>
          </cell>
          <cell r="G1351">
            <v>25.16</v>
          </cell>
        </row>
        <row r="1352">
          <cell r="A1352" t="str">
            <v>Oi Total Fixo + Pós 50 + Banda Larga0.1533Template de desconto percentual FLAT Móvel - Conta Total - Varejo - Ganho Tributário Cross</v>
          </cell>
          <cell r="B1352" t="str">
            <v>Plano Oi Completo XSmall</v>
          </cell>
          <cell r="C1352" t="str">
            <v>Template de desconto percentual FLAT Móvel - Conta Total - Varejo - Ganho Tributário Cross</v>
          </cell>
          <cell r="D1352">
            <v>0.15329999999999999</v>
          </cell>
          <cell r="E1352" t="str">
            <v>MKT-1-10033623241</v>
          </cell>
          <cell r="F1352" t="str">
            <v>0T3T_PAI17_PCS-4P2pi_FLAT_MÓVEL_GT_15.33%</v>
          </cell>
          <cell r="G1352">
            <v>15.33</v>
          </cell>
        </row>
        <row r="1353">
          <cell r="A1353" t="str">
            <v>Oi Total Fixo + Pós 50 + Banda Larga0.1096Template de desconto percentual FLAT Móvel - Conta Total - Varejo - Ganho Tributário Cross</v>
          </cell>
          <cell r="B1353" t="str">
            <v>Plano Oi Completo XSmall</v>
          </cell>
          <cell r="C1353" t="str">
            <v>Template de desconto percentual FLAT Móvel - Conta Total - Varejo - Ganho Tributário Cross</v>
          </cell>
          <cell r="D1353">
            <v>0.1096</v>
          </cell>
          <cell r="E1353" t="str">
            <v>MKT-1-10033627441</v>
          </cell>
          <cell r="F1353" t="str">
            <v>0T3T_PAI17_PCS-4P2pi_FLAT_MÓVEL_GT_10.96%</v>
          </cell>
          <cell r="G1353">
            <v>10.96</v>
          </cell>
        </row>
        <row r="1354">
          <cell r="A1354" t="str">
            <v>Oi Total Fixo + Pós 50 + Banda Larga0.2248Template de desconto percentual FLAT Móvel - Conta Total - Varejo - Ganho Tributário Cross</v>
          </cell>
          <cell r="B1354" t="str">
            <v>Plano Oi Completo XSmall</v>
          </cell>
          <cell r="C1354" t="str">
            <v>Template de desconto percentual FLAT Móvel - Conta Total - Varejo - Ganho Tributário Cross</v>
          </cell>
          <cell r="D1354">
            <v>0.2248</v>
          </cell>
          <cell r="E1354" t="str">
            <v>MKT-1-10033627656</v>
          </cell>
          <cell r="F1354" t="str">
            <v>0T3T_PAI17_PCS-4P2pi_FLAT_MÓVEL_GT_22.48%</v>
          </cell>
          <cell r="G1354">
            <v>22.48</v>
          </cell>
        </row>
        <row r="1355">
          <cell r="A1355" t="str">
            <v>Oi Total Fixo + Pós 50 + Banda Larga0.2789Template de desconto percentual FLAT Móvel - Conta Total - Varejo - Ganho Tributário Cross</v>
          </cell>
          <cell r="B1355" t="str">
            <v>Plano Oi Completo XSmall</v>
          </cell>
          <cell r="C1355" t="str">
            <v>Template de desconto percentual FLAT Móvel - Conta Total - Varejo - Ganho Tributário Cross</v>
          </cell>
          <cell r="D1355">
            <v>0.27889999999999998</v>
          </cell>
          <cell r="E1355" t="str">
            <v>MKT-1-10033627861</v>
          </cell>
          <cell r="F1355" t="str">
            <v>0T3T_PAI17_PCS-4P2pi_FLAT_MÓVEL_GT_27.89%</v>
          </cell>
          <cell r="G1355">
            <v>27.89</v>
          </cell>
        </row>
        <row r="1356">
          <cell r="A1356" t="str">
            <v>Oi Total Fixo + Pós 50 + Banda Larga0.165Template de desconto percentual FLAT Móvel - Conta Total - Varejo - Ganho Tributário Cross</v>
          </cell>
          <cell r="B1356" t="str">
            <v>Plano Oi Completo XSmall</v>
          </cell>
          <cell r="C1356" t="str">
            <v>Template de desconto percentual FLAT Móvel - Conta Total - Varejo - Ganho Tributário Cross</v>
          </cell>
          <cell r="D1356">
            <v>0.16500000000000001</v>
          </cell>
          <cell r="E1356" t="str">
            <v>MKT-1-10033628071</v>
          </cell>
          <cell r="F1356" t="str">
            <v>0T3T_PAI17_PCS-4P2pi_FLAT_MÓVEL_GT_16.50%</v>
          </cell>
          <cell r="G1356">
            <v>16.5</v>
          </cell>
        </row>
        <row r="1357">
          <cell r="A1357" t="str">
            <v>Oi Total Fixo + Pós 50 + Banda Larga0.0394Template de desconto percentual FLAT Móvel - Conta Total - Varejo - Ganho Tributário Cross</v>
          </cell>
          <cell r="B1357" t="str">
            <v>Plano Oi Completo XSmall</v>
          </cell>
          <cell r="C1357" t="str">
            <v>Template de desconto percentual FLAT Móvel - Conta Total - Varejo - Ganho Tributário Cross</v>
          </cell>
          <cell r="D1357">
            <v>3.9399999999999998E-2</v>
          </cell>
          <cell r="E1357" t="str">
            <v>MKT-1-10033628281</v>
          </cell>
          <cell r="F1357" t="str">
            <v>0T3T_PAI17_PCS-4P2pi_FLAT_MÓVEL_GT_03.94%</v>
          </cell>
          <cell r="G1357">
            <v>3.94</v>
          </cell>
        </row>
        <row r="1358">
          <cell r="A1358" t="str">
            <v>Oi Total Fixo + Pós 50 + Banda Larga0.1717Template de desconto percentual FLAT Móvel - Conta Total - Varejo - Ganho Tributário Cross</v>
          </cell>
          <cell r="B1358" t="str">
            <v>Plano Oi Completo XSmall</v>
          </cell>
          <cell r="C1358" t="str">
            <v>Template de desconto percentual FLAT Móvel - Conta Total - Varejo - Ganho Tributário Cross</v>
          </cell>
          <cell r="D1358">
            <v>0.17170000000000002</v>
          </cell>
          <cell r="E1358" t="str">
            <v>MKT-1-10033650451</v>
          </cell>
          <cell r="F1358" t="str">
            <v>0T3T_PAI17_PCS-4P2pi_FLAT_MÓVEL_GT_17.17%</v>
          </cell>
          <cell r="G1358">
            <v>17.170000000000002</v>
          </cell>
        </row>
        <row r="1359">
          <cell r="A1359" t="str">
            <v>Oi Total Fixo + Pós 50 + Banda Larga0.1439Template de desconto percentual FLAT Móvel - Conta Total - Varejo - Ganho Tributário Cross</v>
          </cell>
          <cell r="B1359" t="str">
            <v>Plano Oi Completo XSmall</v>
          </cell>
          <cell r="C1359" t="str">
            <v>Template de desconto percentual FLAT Móvel - Conta Total - Varejo - Ganho Tributário Cross</v>
          </cell>
          <cell r="D1359">
            <v>0.1439</v>
          </cell>
          <cell r="E1359" t="str">
            <v>MKT-1-10033650661</v>
          </cell>
          <cell r="F1359" t="str">
            <v>0T3T_PAI17_PCS-4P2pi_FLAT_MÓVEL_GT_14.39%</v>
          </cell>
          <cell r="G1359">
            <v>14.39</v>
          </cell>
        </row>
        <row r="1360">
          <cell r="A1360" t="str">
            <v>Oi Total Fixo + Pós 50 + Banda Larga0.0183Template de desconto percentual FLAT Móvel - Conta Total - Varejo - Ganho Tributário Cross</v>
          </cell>
          <cell r="B1360" t="str">
            <v>Plano Oi Completo XSmall</v>
          </cell>
          <cell r="C1360" t="str">
            <v>Template de desconto percentual FLAT Móvel - Conta Total - Varejo - Ganho Tributário Cross</v>
          </cell>
          <cell r="D1360">
            <v>1.83E-2</v>
          </cell>
          <cell r="E1360" t="str">
            <v>MKT-1-10033651031</v>
          </cell>
          <cell r="F1360" t="str">
            <v>0T3T_PAI17_PCS-4P2pi_FLAT_MÓVEL_GT_01.83%.</v>
          </cell>
          <cell r="G1360">
            <v>1.83</v>
          </cell>
        </row>
        <row r="1361">
          <cell r="A1361" t="str">
            <v>Oi Total Fixo + Pós 50 + Banda Larga0.0024Template de desconto percentual FLAT Móvel - Conta Total - Varejo - Ganho Tributário Cross</v>
          </cell>
          <cell r="B1361" t="str">
            <v>Plano Oi Completo XSmall</v>
          </cell>
          <cell r="C1361" t="str">
            <v>Template de desconto percentual FLAT Móvel - Conta Total - Varejo - Ganho Tributário Cross</v>
          </cell>
          <cell r="D1361">
            <v>2.3999999999999998E-3</v>
          </cell>
          <cell r="E1361" t="str">
            <v>MKT-1-10033651246</v>
          </cell>
          <cell r="F1361" t="str">
            <v>0T3T_PAI17_PCS-4P2pi_FLAT_MÓVEL_GT_00.24%</v>
          </cell>
          <cell r="G1361">
            <v>0.24</v>
          </cell>
        </row>
        <row r="1362">
          <cell r="A1362" t="str">
            <v>Oi Total Fixo + Pós 50 + Banda Larga0.0689Template de desconto percentual FLAT Móvel - Conta Total - Varejo - Ganho Tributário Cross</v>
          </cell>
          <cell r="B1362" t="str">
            <v>Plano Oi Completo XSmall</v>
          </cell>
          <cell r="C1362" t="str">
            <v>Template de desconto percentual FLAT Móvel - Conta Total - Varejo - Ganho Tributário Cross</v>
          </cell>
          <cell r="D1362">
            <v>6.8900000000000003E-2</v>
          </cell>
          <cell r="E1362" t="str">
            <v>MKT-1-10033656491</v>
          </cell>
          <cell r="F1362" t="str">
            <v>0T3T_PAI17_PCS-4P2pi_FLAT_MÓVEL_GT_06.89%</v>
          </cell>
          <cell r="G1362">
            <v>6.89</v>
          </cell>
        </row>
        <row r="1363">
          <cell r="A1363" t="str">
            <v>Oi Total Fixo + Pós 50 + Banda Larga0.1052Template de desconto percentual FLAT Móvel - Conta Total - Varejo - Ganho Tributário Cross</v>
          </cell>
          <cell r="B1363" t="str">
            <v>Plano Oi Completo XSmall</v>
          </cell>
          <cell r="C1363" t="str">
            <v>Template de desconto percentual FLAT Móvel - Conta Total - Varejo - Ganho Tributário Cross</v>
          </cell>
          <cell r="D1363">
            <v>0.1052</v>
          </cell>
          <cell r="E1363" t="str">
            <v>MKT-1-10033656701</v>
          </cell>
          <cell r="F1363" t="str">
            <v>0T3T_PAI17_PCS-4P2pi_FLAT_MÓVEL_GT_10.52%</v>
          </cell>
          <cell r="G1363">
            <v>10.52</v>
          </cell>
        </row>
        <row r="1364">
          <cell r="A1364" t="str">
            <v>Oi Total Fixo + Pós 100 + Banda Larga0.5072Template de desconto percentual FLAT Móvel - Conta Total - Varejo - Ganho Tributário Cross</v>
          </cell>
          <cell r="B1364" t="str">
            <v>Plano Oi Completo Small</v>
          </cell>
          <cell r="C1364" t="str">
            <v>Template de desconto percentual FLAT Móvel - Conta Total - Varejo - Ganho Tributário Cross</v>
          </cell>
          <cell r="D1364">
            <v>0.50719999999999998</v>
          </cell>
          <cell r="E1364" t="str">
            <v>MKT-1-10033656916</v>
          </cell>
          <cell r="F1364" t="str">
            <v>0T3T_PAI17_PCS-4P3pi_FLAT_MÓVEL_GT_50.72%</v>
          </cell>
          <cell r="G1364">
            <v>50.72</v>
          </cell>
        </row>
        <row r="1365">
          <cell r="A1365" t="str">
            <v>Oi Total Fixo + Pós 100 + Banda Larga0.5773Template de desconto percentual FLAT Móvel - Conta Total - Varejo - Ganho Tributário Cross</v>
          </cell>
          <cell r="B1365" t="str">
            <v>Plano Oi Completo Small</v>
          </cell>
          <cell r="C1365" t="str">
            <v>Template de desconto percentual FLAT Móvel - Conta Total - Varejo - Ganho Tributário Cross</v>
          </cell>
          <cell r="D1365">
            <v>0.57729999999999992</v>
          </cell>
          <cell r="E1365" t="str">
            <v>MKT-1-10033696451</v>
          </cell>
          <cell r="F1365" t="str">
            <v>0T3T_PAI17_PCS-4P3pi_FLAT_MÓVEL_GT_57.73%</v>
          </cell>
          <cell r="G1365">
            <v>57.73</v>
          </cell>
        </row>
        <row r="1366">
          <cell r="A1366" t="str">
            <v>Oi Total Fixo + Pós 100 + Banda Larga0.4493Template de desconto percentual FLAT Móvel - Conta Total - Varejo - Ganho Tributário Cross</v>
          </cell>
          <cell r="B1366" t="str">
            <v>Plano Oi Completo Small</v>
          </cell>
          <cell r="C1366" t="str">
            <v>Template de desconto percentual FLAT Móvel - Conta Total - Varejo - Ganho Tributário Cross</v>
          </cell>
          <cell r="D1366">
            <v>0.44929999999999998</v>
          </cell>
          <cell r="E1366" t="str">
            <v>MKT-1-10033894301</v>
          </cell>
          <cell r="F1366" t="str">
            <v>0T3T_PAI17_PCS-4P3pi_FLAT_MÓVEL_GT_44.93%</v>
          </cell>
          <cell r="G1366">
            <v>44.93</v>
          </cell>
        </row>
        <row r="1367">
          <cell r="A1367" t="str">
            <v>Oi Total Fixo + Pós 100 + Banda Larga0.3522Template de desconto percentual FLAT Móvel - Conta Total - Varejo - Ganho Tributário Cross</v>
          </cell>
          <cell r="B1367" t="str">
            <v>Plano Oi Completo Small</v>
          </cell>
          <cell r="C1367" t="str">
            <v>Template de desconto percentual FLAT Móvel - Conta Total - Varejo - Ganho Tributário Cross</v>
          </cell>
          <cell r="D1367">
            <v>0.35220000000000001</v>
          </cell>
          <cell r="E1367" t="str">
            <v>MKT-1-10033914351</v>
          </cell>
          <cell r="F1367" t="str">
            <v>0T3T_PAI17_PCS-4P3pi_FLAT_MÓVEL_GT_35.22%</v>
          </cell>
          <cell r="G1367">
            <v>35.22</v>
          </cell>
        </row>
        <row r="1368">
          <cell r="A1368" t="str">
            <v>Oi Total Fixo + Pós 100 + Banda Larga0.2789Template de desconto percentual FLAT Móvel - Conta Total - Varejo - Ganho Tributário Cross</v>
          </cell>
          <cell r="B1368" t="str">
            <v>Plano Oi Completo Small</v>
          </cell>
          <cell r="C1368" t="str">
            <v>Template de desconto percentual FLAT Móvel - Conta Total - Varejo - Ganho Tributário Cross</v>
          </cell>
          <cell r="D1368">
            <v>0.27889999999999998</v>
          </cell>
          <cell r="E1368" t="str">
            <v>MKT-1-10033939301</v>
          </cell>
          <cell r="F1368" t="str">
            <v>0T3T_PAI17_PCS-4P3pi_FLAT_MÓVEL_GT_27.89%</v>
          </cell>
          <cell r="G1368">
            <v>27.89</v>
          </cell>
        </row>
        <row r="1369">
          <cell r="A1369" t="str">
            <v>Oi Total Fixo + Pós 100 + Banda Larga0.3138Template de desconto percentual FLAT Móvel - Conta Total - Varejo - Ganho Tributário Cross</v>
          </cell>
          <cell r="B1369" t="str">
            <v>Plano Oi Completo Small</v>
          </cell>
          <cell r="C1369" t="str">
            <v>Template de desconto percentual FLAT Móvel - Conta Total - Varejo - Ganho Tributário Cross</v>
          </cell>
          <cell r="D1369">
            <v>0.31379999999999997</v>
          </cell>
          <cell r="E1369" t="str">
            <v>MKT-1-10033945321</v>
          </cell>
          <cell r="F1369" t="str">
            <v>0T3T_PAI17_PCS-4P3pi_FLAT_MÓVEL_GT_31.38%</v>
          </cell>
          <cell r="G1369">
            <v>31.38</v>
          </cell>
        </row>
        <row r="1370">
          <cell r="A1370" t="str">
            <v>Oi Total Fixo + Pós 100 + Banda Larga0.4679Template de desconto percentual FLAT Móvel - Conta Total - Varejo - Ganho Tributário Cross</v>
          </cell>
          <cell r="B1370" t="str">
            <v>Plano Oi Completo Small</v>
          </cell>
          <cell r="C1370" t="str">
            <v>Template de desconto percentual FLAT Móvel - Conta Total - Varejo - Ganho Tributário Cross</v>
          </cell>
          <cell r="D1370">
            <v>0.46789999999999998</v>
          </cell>
          <cell r="E1370" t="str">
            <v>MKT-1-10033945531</v>
          </cell>
          <cell r="F1370" t="str">
            <v>0T3T_PAI17_PCS-4P3pi_FLAT_MÓVEL_GT_46.79%</v>
          </cell>
          <cell r="G1370">
            <v>46.79</v>
          </cell>
        </row>
        <row r="1371">
          <cell r="A1371" t="str">
            <v>Oi Total Fixo + Pós 100 + Banda Larga0.3901Template de desconto percentual FLAT Móvel - Conta Total - Varejo - Ganho Tributário Cross</v>
          </cell>
          <cell r="B1371" t="str">
            <v>Plano Oi Completo Small</v>
          </cell>
          <cell r="C1371" t="str">
            <v>Template de desconto percentual FLAT Móvel - Conta Total - Varejo - Ganho Tributário Cross</v>
          </cell>
          <cell r="D1371">
            <v>0.3901</v>
          </cell>
          <cell r="E1371" t="str">
            <v>MKT-1-10033945741</v>
          </cell>
          <cell r="F1371" t="str">
            <v>0T3T_PAI17_PCS-4P3pi_FLAT_MÓVEL_GT_39.01%</v>
          </cell>
          <cell r="G1371">
            <v>39.01</v>
          </cell>
        </row>
        <row r="1372">
          <cell r="A1372" t="str">
            <v>Oi Total Fixo + Pós 100 + Banda Larga0.3042Template de desconto percentual FLAT Móvel - Conta Total - Varejo - Ganho Tributário Cross</v>
          </cell>
          <cell r="B1372" t="str">
            <v>Plano Oi Completo Small</v>
          </cell>
          <cell r="C1372" t="str">
            <v>Template de desconto percentual FLAT Móvel - Conta Total - Varejo - Ganho Tributário Cross</v>
          </cell>
          <cell r="D1372">
            <v>0.30420000000000003</v>
          </cell>
          <cell r="E1372" t="str">
            <v>MKT-1-10033945951</v>
          </cell>
          <cell r="F1372" t="str">
            <v>0T3T_PAI17_PCS-4P3pi_FLAT_MÓVEL_GT_30.42%</v>
          </cell>
          <cell r="G1372">
            <v>30.42</v>
          </cell>
        </row>
        <row r="1373">
          <cell r="A1373" t="str">
            <v>Oi Total Fixo + Pós 100 + Banda Larga0.1336Template de desconto percentual FLAT Móvel - Conta Total - Varejo - Ganho Tributário Cross</v>
          </cell>
          <cell r="B1373" t="str">
            <v>Plano Oi Completo Small</v>
          </cell>
          <cell r="C1373" t="str">
            <v>Template de desconto percentual FLAT Móvel - Conta Total - Varejo - Ganho Tributário Cross</v>
          </cell>
          <cell r="D1373">
            <v>0.1336</v>
          </cell>
          <cell r="E1373" t="str">
            <v>MKT-1-10033946251</v>
          </cell>
          <cell r="F1373" t="str">
            <v>0T3T_PAI17_PCS-4P3pi_FLAT_MÓVEL_GT_13.36%</v>
          </cell>
          <cell r="G1373">
            <v>13.36</v>
          </cell>
        </row>
        <row r="1374">
          <cell r="A1374" t="str">
            <v>Oi Total Fixo + Pós 100 + Banda Larga0.3821Template de desconto percentual FLAT Móvel - Conta Total - Varejo - Ganho Tributário Cross</v>
          </cell>
          <cell r="B1374" t="str">
            <v>Plano Oi Completo Small</v>
          </cell>
          <cell r="C1374" t="str">
            <v>Template de desconto percentual FLAT Móvel - Conta Total - Varejo - Ganho Tributário Cross</v>
          </cell>
          <cell r="D1374">
            <v>0.3821</v>
          </cell>
          <cell r="E1374" t="str">
            <v>MKT-1-10033946361</v>
          </cell>
          <cell r="F1374" t="str">
            <v>0T3T_PAI17_PCS-4P3pi_FLAT_MÓVEL_GT_38.21%</v>
          </cell>
          <cell r="G1374">
            <v>38.21</v>
          </cell>
        </row>
        <row r="1375">
          <cell r="A1375" t="str">
            <v>Oi Total Fixo + Pós 100 + Banda Larga0.3244Template de desconto percentual FLAT Móvel - Conta Total - Varejo - Ganho Tributário Cross</v>
          </cell>
          <cell r="B1375" t="str">
            <v>Plano Oi Completo Small</v>
          </cell>
          <cell r="C1375" t="str">
            <v>Template de desconto percentual FLAT Móvel - Conta Total - Varejo - Ganho Tributário Cross</v>
          </cell>
          <cell r="D1375">
            <v>0.32439999999999997</v>
          </cell>
          <cell r="E1375" t="str">
            <v>MKT-1-10033946661</v>
          </cell>
          <cell r="F1375" t="str">
            <v>0T3T_PAI17_PCS-4P3pi_FLAT_MÓVEL_GT_32.44%</v>
          </cell>
          <cell r="G1375">
            <v>32.44</v>
          </cell>
        </row>
        <row r="1376">
          <cell r="A1376" t="str">
            <v>Oi Total Fixo + Pós 100 + Banda Larga0.2385Template de desconto percentual FLAT Móvel - Conta Total - Varejo - Ganho Tributário Cross</v>
          </cell>
          <cell r="B1376" t="str">
            <v>Plano Oi Completo Small</v>
          </cell>
          <cell r="C1376" t="str">
            <v>Template de desconto percentual FLAT Móvel - Conta Total - Varejo - Ganho Tributário Cross</v>
          </cell>
          <cell r="D1376">
            <v>0.23850000000000002</v>
          </cell>
          <cell r="E1376" t="str">
            <v>MKT-1-10033946871</v>
          </cell>
          <cell r="F1376" t="str">
            <v>0T3T_PAI17_PCS-4P3pi_FLAT_MÓVEL_GT_23.85%</v>
          </cell>
          <cell r="G1376">
            <v>23.85</v>
          </cell>
        </row>
        <row r="1377">
          <cell r="A1377" t="str">
            <v>Oi Total Fixo + Pós 100 + Banda Larga0.2195Template de desconto percentual FLAT Móvel - Conta Total - Varejo - Ganho Tributário Cross</v>
          </cell>
          <cell r="B1377" t="str">
            <v>Plano Oi Completo Small</v>
          </cell>
          <cell r="C1377" t="str">
            <v>Template de desconto percentual FLAT Móvel - Conta Total - Varejo - Ganho Tributário Cross</v>
          </cell>
          <cell r="D1377">
            <v>0.2195</v>
          </cell>
          <cell r="E1377" t="str">
            <v>MKT-1-10033947081</v>
          </cell>
          <cell r="F1377" t="str">
            <v>0T3T_PAI17_PCS-4P3pi_FLAT_MÓVEL_GT_21.95%</v>
          </cell>
          <cell r="G1377">
            <v>21.95</v>
          </cell>
        </row>
        <row r="1378">
          <cell r="A1378" t="str">
            <v>Oi Total Fixo + Pós 100 + Banda Larga0.1227Template de desconto percentual FLAT Móvel - Conta Total - Varejo - Ganho Tributário Cross</v>
          </cell>
          <cell r="B1378" t="str">
            <v>Plano Oi Completo Small</v>
          </cell>
          <cell r="C1378" t="str">
            <v>Template de desconto percentual FLAT Móvel - Conta Total - Varejo - Ganho Tributário Cross</v>
          </cell>
          <cell r="D1378">
            <v>0.12269999999999999</v>
          </cell>
          <cell r="E1378" t="str">
            <v>MKT-1-10034053461</v>
          </cell>
          <cell r="F1378" t="str">
            <v>0T3T_PAI17_PCS-4P3pi_FLAT_MÓVEL_GT_12.27%</v>
          </cell>
          <cell r="G1378">
            <v>12.27</v>
          </cell>
        </row>
        <row r="1379">
          <cell r="A1379" t="str">
            <v>Oi Total Fixo + Pós 100 + Banda Larga0.0369Template de desconto percentual FLAT Móvel - Conta Total - Varejo - Ganho Tributário Cross</v>
          </cell>
          <cell r="B1379" t="str">
            <v>Plano Oi Completo Small</v>
          </cell>
          <cell r="C1379" t="str">
            <v>Template de desconto percentual FLAT Móvel - Conta Total - Varejo - Ganho Tributário Cross</v>
          </cell>
          <cell r="D1379">
            <v>3.6900000000000002E-2</v>
          </cell>
          <cell r="E1379" t="str">
            <v>MKT-1-10042956652</v>
          </cell>
          <cell r="F1379" t="str">
            <v>0T3T_PAI17_PCS-4P3pi_FLAT_MÓVEL_GT_03.69%</v>
          </cell>
          <cell r="G1379">
            <v>3.69</v>
          </cell>
        </row>
        <row r="1380">
          <cell r="A1380" t="str">
            <v>Oi Total Fixo + Pós 250 + Banda Larga0.5411Template de desconto percentual FLAT Móvel - Conta Total - Varejo - Ganho Tributário Cross</v>
          </cell>
          <cell r="B1380" t="str">
            <v>Plano Oi Completo Medium</v>
          </cell>
          <cell r="C1380" t="str">
            <v>Template de desconto percentual FLAT Móvel - Conta Total - Varejo - Ganho Tributário Cross</v>
          </cell>
          <cell r="D1380">
            <v>0.54110000000000003</v>
          </cell>
          <cell r="E1380" t="str">
            <v>MKT-1-10042956961</v>
          </cell>
          <cell r="F1380" t="str">
            <v>0T3T_PAI17_PCS-4P4pi_FLAT_MÓVEL_GT_54.11%</v>
          </cell>
          <cell r="G1380">
            <v>54.11</v>
          </cell>
        </row>
        <row r="1381">
          <cell r="A1381" t="str">
            <v>Oi Total Fixo + Pós 250 + Banda Larga0.5993Template de desconto percentual FLAT Móvel - Conta Total - Varejo - Ganho Tributário Cross</v>
          </cell>
          <cell r="B1381" t="str">
            <v>Plano Oi Completo Medium</v>
          </cell>
          <cell r="C1381" t="str">
            <v>Template de desconto percentual FLAT Móvel - Conta Total - Varejo - Ganho Tributário Cross</v>
          </cell>
          <cell r="D1381">
            <v>0.59929999999999994</v>
          </cell>
          <cell r="E1381" t="str">
            <v>MKT-1-10043964101</v>
          </cell>
          <cell r="F1381" t="str">
            <v>0T3T_PAI17_PCS-4P4pi_FLAT_MÓVEL_GT_59.93%</v>
          </cell>
          <cell r="G1381">
            <v>59.93</v>
          </cell>
        </row>
        <row r="1382">
          <cell r="A1382" t="str">
            <v>Oi Total Fixo + Pós 250 + Banda Larga0.6761Template de desconto percentual FLAT Móvel - Conta Total - Varejo - Ganho Tributário Cross</v>
          </cell>
          <cell r="B1382" t="str">
            <v>Plano Oi Completo Medium</v>
          </cell>
          <cell r="C1382" t="str">
            <v>Template de desconto percentual FLAT Móvel - Conta Total - Varejo - Ganho Tributário Cross</v>
          </cell>
          <cell r="D1382">
            <v>0.67610000000000003</v>
          </cell>
          <cell r="E1382" t="str">
            <v>MKT-1-10044311341</v>
          </cell>
          <cell r="F1382" t="str">
            <v>0T3T_PAI17_PCS-4P4pi_FLAT_MÓVEL_GT_67.61%</v>
          </cell>
          <cell r="G1382">
            <v>67.61</v>
          </cell>
        </row>
        <row r="1383">
          <cell r="A1383" t="str">
            <v>Oi Total Fixo + Pós 250 + Banda Larga0.6341Template de desconto percentual FLAT Móvel - Conta Total - Varejo - Ganho Tributário Cross</v>
          </cell>
          <cell r="B1383" t="str">
            <v>Plano Oi Completo Medium</v>
          </cell>
          <cell r="C1383" t="str">
            <v>Template de desconto percentual FLAT Móvel - Conta Total - Varejo - Ganho Tributário Cross</v>
          </cell>
          <cell r="D1383">
            <v>0.6341</v>
          </cell>
          <cell r="E1383" t="str">
            <v>MKT-1-10044311751</v>
          </cell>
          <cell r="F1383" t="str">
            <v>0T3T_PAI17_PCS-4P4pi_FLAT_MÓVEL_GT_63.41%</v>
          </cell>
          <cell r="G1383">
            <v>63.41</v>
          </cell>
        </row>
        <row r="1384">
          <cell r="A1384" t="str">
            <v>Oi Total Fixo + Pós 250 + Banda Larga0.5086Template de desconto percentual FLAT Móvel - Conta Total - Varejo - Ganho Tributário Cross</v>
          </cell>
          <cell r="B1384" t="str">
            <v>Plano Oi Completo Medium</v>
          </cell>
          <cell r="C1384" t="str">
            <v>Template de desconto percentual FLAT Móvel - Conta Total - Varejo - Ganho Tributário Cross</v>
          </cell>
          <cell r="D1384">
            <v>0.50859999999999994</v>
          </cell>
          <cell r="E1384" t="str">
            <v>MKT-1-10044311991</v>
          </cell>
          <cell r="F1384" t="str">
            <v>0T3T_PAI17_PCS-4P4pi_FLAT_MÓVEL_GT_50.86%</v>
          </cell>
          <cell r="G1384">
            <v>50.86</v>
          </cell>
        </row>
        <row r="1385">
          <cell r="A1385" t="str">
            <v>Oi Total Fixo + Pós 250 + Banda Larga0.6011Template de desconto percentual FLAT Móvel - Conta Total - Varejo - Ganho Tributário Cross</v>
          </cell>
          <cell r="B1385" t="str">
            <v>Plano Oi Completo Medium</v>
          </cell>
          <cell r="C1385" t="str">
            <v>Template de desconto percentual FLAT Móvel - Conta Total - Varejo - Ganho Tributário Cross</v>
          </cell>
          <cell r="D1385">
            <v>0.60109999999999997</v>
          </cell>
          <cell r="E1385" t="str">
            <v>MKT-1-10044312211</v>
          </cell>
          <cell r="F1385" t="str">
            <v>0T3T_PAI17_PCS-4P4pi_FLAT_MÓVEL_GT_60.11%</v>
          </cell>
          <cell r="G1385">
            <v>60.11</v>
          </cell>
        </row>
        <row r="1386">
          <cell r="A1386" t="str">
            <v>Oi Total Fixo + Pós 250 + Banda Larga0.4971Template de desconto percentual FLAT Móvel - Conta Total - Varejo - Ganho Tributário Cross</v>
          </cell>
          <cell r="B1386" t="str">
            <v>Plano Oi Completo Medium</v>
          </cell>
          <cell r="C1386" t="str">
            <v>Template de desconto percentual FLAT Móvel - Conta Total - Varejo - Ganho Tributário Cross</v>
          </cell>
          <cell r="D1386">
            <v>0.49709999999999999</v>
          </cell>
          <cell r="E1386" t="str">
            <v>MKT-1-10044341761</v>
          </cell>
          <cell r="F1386" t="str">
            <v>0T3T_PAI17_PCS-4P4pi_FLAT_MÓVEL_GT_49.71%</v>
          </cell>
          <cell r="G1386">
            <v>49.71</v>
          </cell>
        </row>
        <row r="1387">
          <cell r="A1387" t="str">
            <v>Oi Total Fixo + Pós 250 + Banda Larga0.5197Template de desconto percentual FLAT Móvel - Conta Total - Varejo - Ganho Tributário Cross</v>
          </cell>
          <cell r="B1387" t="str">
            <v>Plano Oi Completo Medium</v>
          </cell>
          <cell r="C1387" t="str">
            <v>Template de desconto percentual FLAT Móvel - Conta Total - Varejo - Ganho Tributário Cross</v>
          </cell>
          <cell r="D1387">
            <v>0.51969999999999994</v>
          </cell>
          <cell r="E1387" t="str">
            <v>MKT-1-10044342251</v>
          </cell>
          <cell r="F1387" t="str">
            <v>0T3T_PAI17_PCS-4P4pi_FLAT_MÓVEL_GT_51.97%</v>
          </cell>
          <cell r="G1387">
            <v>51.97</v>
          </cell>
        </row>
        <row r="1388">
          <cell r="A1388" t="str">
            <v>Oi Total Fixo + Pós 50 + Banda Larga0.1166Template de desconto percentual FLAT Móvel - Conta Total - Varejo - Ganho Tributário Cross</v>
          </cell>
          <cell r="B1388" t="str">
            <v>Plano Oi Completo XSmall</v>
          </cell>
          <cell r="C1388" t="str">
            <v>Template de desconto percentual FLAT Móvel - Conta Total - Varejo - Ganho Tributário Cross</v>
          </cell>
          <cell r="D1388">
            <v>0.1166</v>
          </cell>
          <cell r="E1388" t="str">
            <v>MKT-1-10044408309</v>
          </cell>
          <cell r="F1388" t="str">
            <v>0T3T_PAI17_PCS-4P2pi_FLAT_MÓVEL_GT_11.66%.</v>
          </cell>
          <cell r="G1388">
            <v>11.66</v>
          </cell>
        </row>
        <row r="1389">
          <cell r="A1389" t="str">
            <v>Oi Total Fixo + Pós 250 + Banda Larga0.5496Template de desconto percentual FLAT Móvel - Conta Total - Varejo - Ganho Tributário Cross</v>
          </cell>
          <cell r="B1389" t="str">
            <v>Plano Oi Completo Medium</v>
          </cell>
          <cell r="C1389" t="str">
            <v>Template de desconto percentual FLAT Móvel - Conta Total - Varejo - Ganho Tributário Cross</v>
          </cell>
          <cell r="D1389">
            <v>0.54959999999999998</v>
          </cell>
          <cell r="E1389" t="str">
            <v>MKT-1-10044408311</v>
          </cell>
          <cell r="F1389" t="str">
            <v>0T3T_PAI17_PCS-4P4pi_FLAT_MÓVEL_GT_54.96%</v>
          </cell>
          <cell r="G1389">
            <v>54.96</v>
          </cell>
        </row>
        <row r="1390">
          <cell r="A1390" t="str">
            <v>Oi Total Fixo + Pós 250 + Banda Larga0.5544Template de desconto percentual FLAT Móvel - Conta Total - Varejo - Ganho Tributário Cross</v>
          </cell>
          <cell r="B1390" t="str">
            <v>Plano Oi Completo Medium</v>
          </cell>
          <cell r="C1390" t="str">
            <v>Template de desconto percentual FLAT Móvel - Conta Total - Varejo - Ganho Tributário Cross</v>
          </cell>
          <cell r="D1390">
            <v>0.5544</v>
          </cell>
          <cell r="E1390" t="str">
            <v>MKT-1-10044408521</v>
          </cell>
          <cell r="F1390" t="str">
            <v>0T3T_PAI17_PCS-4P4pi_FLAT_MÓVEL_GT_55.44%</v>
          </cell>
          <cell r="G1390">
            <v>55.44</v>
          </cell>
        </row>
        <row r="1391">
          <cell r="A1391" t="str">
            <v>Oi Total Fixo + Pós 250 + Banda Larga0.5076Template de desconto percentual FLAT Móvel - Conta Total - Varejo - Ganho Tributário Cross</v>
          </cell>
          <cell r="B1391" t="str">
            <v>Plano Oi Completo Medium</v>
          </cell>
          <cell r="C1391" t="str">
            <v>Template de desconto percentual FLAT Móvel - Conta Total - Varejo - Ganho Tributário Cross</v>
          </cell>
          <cell r="D1391">
            <v>0.50759999999999994</v>
          </cell>
          <cell r="E1391" t="str">
            <v>MKT-1-10044457431</v>
          </cell>
          <cell r="F1391" t="str">
            <v>0T3T_PAI17_PCS-4P4pi_FLAT_MÓVEL_GT_50.76%</v>
          </cell>
          <cell r="G1391">
            <v>50.76</v>
          </cell>
        </row>
        <row r="1392">
          <cell r="A1392" t="str">
            <v>Oi Total Fixo + Pós 500 + Banda Larga0.6737Template de desconto percentual FLAT Móvel - Conta Total - Varejo - Ganho Tributário Cross</v>
          </cell>
          <cell r="B1392" t="str">
            <v>Plano Oi Completo Large</v>
          </cell>
          <cell r="C1392" t="str">
            <v>Template de desconto percentual FLAT Móvel - Conta Total - Varejo - Ganho Tributário Cross</v>
          </cell>
          <cell r="D1392">
            <v>0.67370000000000008</v>
          </cell>
          <cell r="E1392" t="str">
            <v>MKT-1-10044457701</v>
          </cell>
          <cell r="F1392" t="str">
            <v>0T3T_PAI17_PCS-4P5pi_FLAT_MÓVEL_GT_67.37%..</v>
          </cell>
          <cell r="G1392">
            <v>67.37</v>
          </cell>
        </row>
        <row r="1393">
          <cell r="A1393" t="str">
            <v>Oi Total Fixo + Pós 250 + Banda Larga0.4681Template de desconto percentual FLAT Móvel - Conta Total - Varejo - Ganho Tributário Cross</v>
          </cell>
          <cell r="B1393" t="str">
            <v>Plano Oi Completo Medium</v>
          </cell>
          <cell r="C1393" t="str">
            <v>Template de desconto percentual FLAT Móvel - Conta Total - Varejo - Ganho Tributário Cross</v>
          </cell>
          <cell r="D1393">
            <v>0.46810000000000002</v>
          </cell>
          <cell r="E1393" t="str">
            <v>MKT-1-10044508511</v>
          </cell>
          <cell r="F1393" t="str">
            <v>0T3T_PAI17_PCS-4P4pi_FLAT_MÓVEL_GT_46.81%</v>
          </cell>
          <cell r="G1393">
            <v>46.81</v>
          </cell>
        </row>
        <row r="1394">
          <cell r="A1394" t="str">
            <v>Oi Total Fixo + Pós 250 + Banda Larga0.452Template de desconto percentual FLAT Móvel - Conta Total - Varejo - Ganho Tributário Cross</v>
          </cell>
          <cell r="B1394" t="str">
            <v>Plano Oi Completo Medium</v>
          </cell>
          <cell r="C1394" t="str">
            <v>Template de desconto percentual FLAT Móvel - Conta Total - Varejo - Ganho Tributário Cross</v>
          </cell>
          <cell r="D1394">
            <v>0.45200000000000001</v>
          </cell>
          <cell r="E1394" t="str">
            <v>MKT-1-10044508721</v>
          </cell>
          <cell r="F1394" t="str">
            <v>0T3T_PAI17_PCS-4P4pi_FLAT_MÓVEL_GT_45.20%</v>
          </cell>
          <cell r="G1394">
            <v>45.2</v>
          </cell>
        </row>
        <row r="1395">
          <cell r="A1395" t="str">
            <v>Oi Total Fixo + Pós 250 + Banda Larga0.3472Template de desconto percentual FLAT Móvel - Conta Total - Varejo - Ganho Tributário Cross</v>
          </cell>
          <cell r="B1395" t="str">
            <v>Plano Oi Completo Medium</v>
          </cell>
          <cell r="C1395" t="str">
            <v>Template de desconto percentual FLAT Móvel - Conta Total - Varejo - Ganho Tributário Cross</v>
          </cell>
          <cell r="D1395">
            <v>0.34720000000000001</v>
          </cell>
          <cell r="E1395" t="str">
            <v>MKT-1-10044578621</v>
          </cell>
          <cell r="F1395" t="str">
            <v>0T3T_PAI17_PCS-4P4pi_FLAT_MÓVEL_GT_34.72%</v>
          </cell>
          <cell r="G1395">
            <v>34.72</v>
          </cell>
        </row>
        <row r="1396">
          <cell r="A1396" t="str">
            <v>Oi Total Fixo + Pós 250 + Banda Larga0.4005Template de desconto percentual FLAT Móvel - Conta Total - Varejo - Ganho Tributário Cross</v>
          </cell>
          <cell r="B1396" t="str">
            <v>Plano Oi Completo Medium</v>
          </cell>
          <cell r="C1396" t="str">
            <v>Template de desconto percentual FLAT Móvel - Conta Total - Varejo - Ganho Tributário Cross</v>
          </cell>
          <cell r="D1396">
            <v>0.40049999999999997</v>
          </cell>
          <cell r="E1396" t="str">
            <v>MKT-1-10045405621</v>
          </cell>
          <cell r="F1396" t="str">
            <v>0T3T_PAI17_PCS-4P4pi_FLAT_MÓVEL_GT_40.05%</v>
          </cell>
          <cell r="G1396">
            <v>40.049999999999997</v>
          </cell>
        </row>
        <row r="1397">
          <cell r="A1397" t="str">
            <v>Oi Total Fixo + Pós 250 + Banda Larga0.394Template de desconto percentual FLAT Móvel - Conta Total - Varejo - Ganho Tributário Cross</v>
          </cell>
          <cell r="B1397" t="str">
            <v>Plano Oi Completo Medium</v>
          </cell>
          <cell r="C1397" t="str">
            <v>Template de desconto percentual FLAT Móvel - Conta Total - Varejo - Ganho Tributário Cross</v>
          </cell>
          <cell r="D1397">
            <v>0.39399999999999996</v>
          </cell>
          <cell r="E1397" t="str">
            <v>MKT-1-10045584781</v>
          </cell>
          <cell r="F1397" t="str">
            <v>0T3T_PAI17_PCS-4P4pi_FLAT_MÓVEL_GT_39.40%</v>
          </cell>
          <cell r="G1397">
            <v>39.4</v>
          </cell>
        </row>
        <row r="1398">
          <cell r="A1398" t="str">
            <v>Oi Total Fixo + Pós 500 + Banda Larga0.6192Template de desconto percentual FLAT Móvel - Conta Total - Varejo - Ganho Tributário Cross</v>
          </cell>
          <cell r="B1398" t="str">
            <v>Plano Oi Completo Large</v>
          </cell>
          <cell r="C1398" t="str">
            <v>Template de desconto percentual FLAT Móvel - Conta Total - Varejo - Ganho Tributário Cross</v>
          </cell>
          <cell r="D1398">
            <v>0.61919999999999997</v>
          </cell>
          <cell r="E1398" t="str">
            <v>MKT-1-10046291091</v>
          </cell>
          <cell r="F1398" t="str">
            <v>0T3T_PAI17_PCS-4P5pi_FLAT_MÓVEL_GT_61.92%</v>
          </cell>
          <cell r="G1398">
            <v>61.92</v>
          </cell>
        </row>
        <row r="1399">
          <cell r="A1399" t="str">
            <v>Oi Total Fixo + Pós 500 + Banda Larga0.6457Template de desconto percentual FLAT Móvel - Conta Total - Varejo - Ganho Tributário Cross</v>
          </cell>
          <cell r="B1399" t="str">
            <v>Plano Oi Completo Large</v>
          </cell>
          <cell r="C1399" t="str">
            <v>Template de desconto percentual FLAT Móvel - Conta Total - Varejo - Ganho Tributário Cross</v>
          </cell>
          <cell r="D1399">
            <v>0.64569999999999994</v>
          </cell>
          <cell r="E1399" t="str">
            <v>MKT-1-10046333071</v>
          </cell>
          <cell r="F1399" t="str">
            <v>0T3T_PAI17_PCS-4P5pi_FLAT_MÓVEL_GT_64.57%</v>
          </cell>
          <cell r="G1399">
            <v>64.569999999999993</v>
          </cell>
        </row>
        <row r="1400">
          <cell r="A1400" t="str">
            <v>Oi Total Fixo + Pós 500 + Banda Larga0.59Template de desconto percentual FLAT Móvel - Conta Total - Varejo - Ganho Tributário Cross</v>
          </cell>
          <cell r="B1400" t="str">
            <v>Plano Oi Completo Large</v>
          </cell>
          <cell r="C1400" t="str">
            <v>Template de desconto percentual FLAT Móvel - Conta Total - Varejo - Ganho Tributário Cross</v>
          </cell>
          <cell r="D1400">
            <v>0.59</v>
          </cell>
          <cell r="E1400" t="str">
            <v>MKT-1-10046333281</v>
          </cell>
          <cell r="F1400" t="str">
            <v>0T3T_PAI17_PCS-4P5pi_FLAT_MÓVEL_GT_59.00%</v>
          </cell>
          <cell r="G1400">
            <v>59</v>
          </cell>
        </row>
        <row r="1401">
          <cell r="A1401" t="str">
            <v>Oi Total Fixo + Pós 50 + Banda Larga0.2308Template de desconto percentual FLAT Móvel - Conta Total - Varejo - Ganho Tributário Cross</v>
          </cell>
          <cell r="B1401" t="str">
            <v>Plano Oi Completo XSmall</v>
          </cell>
          <cell r="C1401" t="str">
            <v>Template de desconto percentual FLAT Móvel - Conta Total - Varejo - Ganho Tributário Cross</v>
          </cell>
          <cell r="D1401">
            <v>0.23079999999999998</v>
          </cell>
          <cell r="E1401" t="str">
            <v>MKT-1-10046378311</v>
          </cell>
          <cell r="F1401" t="str">
            <v>0T3T_PAI17_PCS-4P2pi_FLAT_MÓVEL_GT_23.08%</v>
          </cell>
          <cell r="G1401">
            <v>23.08</v>
          </cell>
        </row>
        <row r="1402">
          <cell r="A1402" t="str">
            <v>Oi Total Fixo + Pós 800 + Banda Larga0.6791Template de desconto percentual FLAT Móvel - Conta Total - Varejo - Ganho Tributário Cross</v>
          </cell>
          <cell r="B1402" t="str">
            <v>Plano Oi Completo XLarge</v>
          </cell>
          <cell r="C1402" t="str">
            <v>Template de desconto percentual FLAT Móvel - Conta Total - Varejo - Ganho Tributário Cross</v>
          </cell>
          <cell r="D1402">
            <v>0.67909999999999993</v>
          </cell>
          <cell r="E1402" t="str">
            <v>MKT-1-10046378701</v>
          </cell>
          <cell r="F1402" t="str">
            <v>0T3T_PAI17_PCS-4P6pi_FLAT_MÓVEL_GT_67.91%</v>
          </cell>
          <cell r="G1402">
            <v>67.91</v>
          </cell>
        </row>
        <row r="1403">
          <cell r="A1403" t="str">
            <v>Oi Total Fixo + Pós 800 + Banda Larga0.661Template de desconto percentual FLAT Móvel - Conta Total - Varejo - Ganho Tributário Cross</v>
          </cell>
          <cell r="B1403" t="str">
            <v>Plano Oi Completo XLarge</v>
          </cell>
          <cell r="C1403" t="str">
            <v>Template de desconto percentual FLAT Móvel - Conta Total - Varejo - Ganho Tributário Cross</v>
          </cell>
          <cell r="D1403">
            <v>0.66099999999999992</v>
          </cell>
          <cell r="E1403" t="str">
            <v>MKT-1-10046378941</v>
          </cell>
          <cell r="F1403" t="str">
            <v>0T3T_PAI17_PCS-4P6pi_FLAT_MÓVEL_GT_66.10%.</v>
          </cell>
          <cell r="G1403">
            <v>66.099999999999994</v>
          </cell>
        </row>
        <row r="1404">
          <cell r="A1404" t="str">
            <v>Oi Total Fixo + Pós 800 + Banda Larga0.6072Template de desconto percentual FLAT Móvel - Conta Total - Varejo - Ganho Tributário Cross</v>
          </cell>
          <cell r="B1404" t="str">
            <v>Plano Oi Completo XLarge</v>
          </cell>
          <cell r="C1404" t="str">
            <v>Template de desconto percentual FLAT Móvel - Conta Total - Varejo - Ganho Tributário Cross</v>
          </cell>
          <cell r="D1404">
            <v>0.60719999999999996</v>
          </cell>
          <cell r="E1404" t="str">
            <v>MKT-1-10046379152</v>
          </cell>
          <cell r="F1404" t="str">
            <v>0T3T_PAI17_PCS-4P6pi_FLAT_MÓVEL_GT_60.72%.</v>
          </cell>
          <cell r="G1404">
            <v>60.72</v>
          </cell>
        </row>
        <row r="1405">
          <cell r="A1405" t="str">
            <v>Oi Total Fixo + Pós 500 + Banda Larga0.6155Template de desconto percentual FLAT Móvel - Conta Total - Varejo - Ganho Tributário Cross</v>
          </cell>
          <cell r="B1405" t="str">
            <v>Plano Oi Completo Large</v>
          </cell>
          <cell r="C1405" t="str">
            <v>Template de desconto percentual FLAT Móvel - Conta Total - Varejo - Ganho Tributário Cross</v>
          </cell>
          <cell r="D1405">
            <v>0.61549999999999994</v>
          </cell>
          <cell r="E1405" t="str">
            <v>MKT-1-10046650301</v>
          </cell>
          <cell r="F1405" t="str">
            <v>0T3T_PAI17_PCS-4P5pi_FLAT_MÓVEL_GT_61.55%</v>
          </cell>
          <cell r="G1405">
            <v>61.55</v>
          </cell>
        </row>
        <row r="1406">
          <cell r="A1406" t="str">
            <v>Oi Total Fixo + Pós 500 + Banda Larga0.5464Template de desconto percentual FLAT Móvel - Conta Total - Varejo - Ganho Tributário Cross</v>
          </cell>
          <cell r="B1406" t="str">
            <v>Plano Oi Completo Large</v>
          </cell>
          <cell r="C1406" t="str">
            <v>Template de desconto percentual FLAT Móvel - Conta Total - Varejo - Ganho Tributário Cross</v>
          </cell>
          <cell r="D1406">
            <v>0.5464</v>
          </cell>
          <cell r="E1406" t="str">
            <v>MKT-1-10046650511</v>
          </cell>
          <cell r="F1406" t="str">
            <v>0T3T_PAI17_PCS-4P5pi_FLAT_MÓVEL_GT_54.64%</v>
          </cell>
          <cell r="G1406">
            <v>54.64</v>
          </cell>
        </row>
        <row r="1407">
          <cell r="A1407" t="str">
            <v>Oi Total Fixo + Pós 500 + Banda Larga0.5119Template de desconto percentual FLAT Móvel - Conta Total - Varejo - Ganho Tributário Cross</v>
          </cell>
          <cell r="B1407" t="str">
            <v>Plano Oi Completo Large</v>
          </cell>
          <cell r="C1407" t="str">
            <v>Template de desconto percentual FLAT Móvel - Conta Total - Varejo - Ganho Tributário Cross</v>
          </cell>
          <cell r="D1407">
            <v>0.51190000000000002</v>
          </cell>
          <cell r="E1407" t="str">
            <v>MKT-1-10046656491</v>
          </cell>
          <cell r="F1407" t="str">
            <v>0T3T_PAI17_PCS-4P5pi_FLAT_MÓVEL_GT_51.19%</v>
          </cell>
          <cell r="G1407">
            <v>51.19</v>
          </cell>
        </row>
        <row r="1408">
          <cell r="A1408" t="str">
            <v>Oi Total Fixo + Pós 800 + Banda Larga0.6765Template de desconto percentual FLAT Móvel - Conta Total - Varejo - Ganho Tributário Cross</v>
          </cell>
          <cell r="B1408" t="str">
            <v>Plano Oi Completo XLarge</v>
          </cell>
          <cell r="C1408" t="str">
            <v>Template de desconto percentual FLAT Móvel - Conta Total - Varejo - Ganho Tributário Cross</v>
          </cell>
          <cell r="D1408">
            <v>0.6765000000000001</v>
          </cell>
          <cell r="E1408" t="str">
            <v>MKT-1-10046656701</v>
          </cell>
          <cell r="F1408" t="str">
            <v>0T3T_PAI17_PCS-4P6pi_FLAT_MÓVEL_GT_67.65%</v>
          </cell>
          <cell r="G1408">
            <v>67.650000000000006</v>
          </cell>
        </row>
        <row r="1409">
          <cell r="A1409" t="str">
            <v>Oi Total Fixo + Pós 800 + Banda Larga0.6973Template de desconto percentual FLAT Móvel - Conta Total - Varejo - Ganho Tributário Cross</v>
          </cell>
          <cell r="B1409" t="str">
            <v>Plano Oi Completo XLarge</v>
          </cell>
          <cell r="C1409" t="str">
            <v>Template de desconto percentual FLAT Móvel - Conta Total - Varejo - Ganho Tributário Cross</v>
          </cell>
          <cell r="D1409">
            <v>0.69730000000000003</v>
          </cell>
          <cell r="E1409" t="str">
            <v>MKT-1-10046657071</v>
          </cell>
          <cell r="F1409" t="str">
            <v>0T3T_PAI17_PCS-4P6pi_FLAT_MÓVEL_GT_69.73%</v>
          </cell>
          <cell r="G1409">
            <v>69.73</v>
          </cell>
        </row>
        <row r="1410">
          <cell r="A1410" t="str">
            <v>Oi Total Fixo + Pós 800 + Banda Larga0.6309Template de desconto percentual FLAT Móvel - Conta Total - Varejo - Ganho Tributário Cross</v>
          </cell>
          <cell r="B1410" t="str">
            <v>Plano Oi Completo XLarge</v>
          </cell>
          <cell r="C1410" t="str">
            <v>Template de desconto percentual FLAT Móvel - Conta Total - Varejo - Ganho Tributário Cross</v>
          </cell>
          <cell r="D1410">
            <v>0.63090000000000002</v>
          </cell>
          <cell r="E1410" t="str">
            <v>MKT-1-10046657291</v>
          </cell>
          <cell r="F1410" t="str">
            <v>0T3T_PAI17_PCS-4P6pi_FLAT_MÓVEL_GT_63.09%</v>
          </cell>
          <cell r="G1410">
            <v>63.09</v>
          </cell>
        </row>
      </sheetData>
      <sheetData sheetId="11" refreshError="1">
        <row r="1">
          <cell r="B1" t="str">
            <v>Nome plano</v>
          </cell>
          <cell r="C1" t="str">
            <v>Código SBL</v>
          </cell>
        </row>
        <row r="2">
          <cell r="B2" t="str">
            <v>Oi Total Fixo + Pós Conectado 250 + Banda Larga</v>
          </cell>
          <cell r="C2" t="str">
            <v>PCS-4P7pi</v>
          </cell>
        </row>
        <row r="3">
          <cell r="B3" t="str">
            <v>Oi Total Fixo + Pós Conectado 500 + Banda Larga</v>
          </cell>
          <cell r="C3" t="str">
            <v>PCS-4P8pi</v>
          </cell>
        </row>
        <row r="4">
          <cell r="B4" t="str">
            <v>Oi Total Fixo + Pós Conectado 1.000 + Banda Larga</v>
          </cell>
          <cell r="C4" t="str">
            <v>PCS-4P10pi</v>
          </cell>
        </row>
        <row r="5">
          <cell r="B5" t="str">
            <v>Oi Total Fixo + Pós Conectado Mais + Banda Larga</v>
          </cell>
          <cell r="C5" t="str">
            <v>PCS-4P9pi</v>
          </cell>
        </row>
        <row r="6">
          <cell r="B6" t="str">
            <v>Oi Total Fixo + Pós + Banda Larga</v>
          </cell>
          <cell r="C6" t="str">
            <v>PCS-4P1pi</v>
          </cell>
        </row>
        <row r="7">
          <cell r="B7" t="str">
            <v>Oi Total Fixo + Pós 50 + Banda Larga</v>
          </cell>
          <cell r="C7" t="str">
            <v>PCS-4P2pi</v>
          </cell>
        </row>
        <row r="8">
          <cell r="B8" t="str">
            <v>Oi Total Fixo + Pós 100 + Banda Larga</v>
          </cell>
          <cell r="C8" t="str">
            <v>PCS-4P3pi</v>
          </cell>
        </row>
        <row r="9">
          <cell r="B9" t="str">
            <v>Oi Total Fixo + Pós 250 + Banda Larga</v>
          </cell>
          <cell r="C9" t="str">
            <v>PCS-4P4pi</v>
          </cell>
        </row>
        <row r="10">
          <cell r="B10" t="str">
            <v>Oi Total Fixo + Pós 500 + Banda Larga</v>
          </cell>
          <cell r="C10" t="str">
            <v>PCS-4P5pi</v>
          </cell>
        </row>
        <row r="11">
          <cell r="B11" t="str">
            <v>Oi Total Fixo + Pós 800 + Banda Larga</v>
          </cell>
          <cell r="C11" t="str">
            <v>PCS-4P6pi</v>
          </cell>
        </row>
        <row r="12">
          <cell r="B12" t="str">
            <v>Oi Total Fixo + Banda Larga + TV 1</v>
          </cell>
          <cell r="C12" t="str">
            <v>PCS-3PLowpi</v>
          </cell>
        </row>
        <row r="13">
          <cell r="B13" t="str">
            <v>Oi Total Fixo + Banda Larga + TV 2</v>
          </cell>
          <cell r="C13" t="str">
            <v>PCS-3PMepi</v>
          </cell>
        </row>
        <row r="14">
          <cell r="B14" t="str">
            <v>Oi Total Fixo + Banda Larga + TV 3</v>
          </cell>
          <cell r="C14" t="str">
            <v>PCS-3PHipi</v>
          </cell>
        </row>
        <row r="15">
          <cell r="B15" t="str">
            <v>Oi Total Fixo +  TV 1</v>
          </cell>
          <cell r="C15" t="str">
            <v>CFG-2Plowpi</v>
          </cell>
        </row>
        <row r="16">
          <cell r="B16" t="str">
            <v>Oi Total Fixo +  TV 2</v>
          </cell>
          <cell r="C16" t="str">
            <v>PCS-2PMepi</v>
          </cell>
        </row>
        <row r="17">
          <cell r="B17" t="str">
            <v>Oi Total Fixo +  TV 3</v>
          </cell>
          <cell r="C17" t="str">
            <v>PCS-2PHipi</v>
          </cell>
        </row>
        <row r="18">
          <cell r="B18" t="str">
            <v>Oi Internet Pra Celular</v>
          </cell>
          <cell r="C18"/>
        </row>
        <row r="19">
          <cell r="B19" t="str">
            <v>Oi Internet pra Celular 500MB</v>
          </cell>
          <cell r="C19"/>
        </row>
        <row r="20">
          <cell r="B20" t="str">
            <v>Oi Internet pra Celular 5GB</v>
          </cell>
          <cell r="C20"/>
        </row>
        <row r="21">
          <cell r="B21" t="str">
            <v>Oi Internet pra Celular 2GB</v>
          </cell>
          <cell r="C21"/>
        </row>
        <row r="22">
          <cell r="B22" t="str">
            <v>Oi Internet pra Celular 10GB</v>
          </cell>
          <cell r="C22"/>
        </row>
        <row r="23">
          <cell r="B23" t="str">
            <v>Oi Internet pra Celular 3GB</v>
          </cell>
          <cell r="C23"/>
        </row>
        <row r="24">
          <cell r="B24" t="str">
            <v>Oi Internet pra Celular 300MB</v>
          </cell>
          <cell r="C24"/>
        </row>
        <row r="25">
          <cell r="B25" t="str">
            <v>Oi Internet pra Celular 1GB</v>
          </cell>
          <cell r="C25"/>
        </row>
        <row r="26">
          <cell r="B26" t="str">
            <v>Oi Conta Total Plug 10GB Downgrade</v>
          </cell>
          <cell r="C26"/>
        </row>
        <row r="27">
          <cell r="B27" t="str">
            <v>Oi Conta Total Plug 10GB Downgrade</v>
          </cell>
          <cell r="C27"/>
        </row>
        <row r="28">
          <cell r="B28" t="str">
            <v>Oi Total Fixo + Banda Larga 1</v>
          </cell>
          <cell r="C28"/>
        </row>
        <row r="29">
          <cell r="B29" t="str">
            <v>Oi Total Fixo + Banda Larga 2</v>
          </cell>
          <cell r="C29"/>
        </row>
        <row r="30">
          <cell r="B30" t="str">
            <v>Oi Total Fixo + Banda Larga 3</v>
          </cell>
        </row>
        <row r="31">
          <cell r="B31" t="str">
            <v>Oi Internet Móvel 5GB</v>
          </cell>
        </row>
        <row r="32">
          <cell r="B32" t="str">
            <v>Oi Internet Móvel 10GB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filterMode="1"/>
  <dimension ref="A1:AY662"/>
  <sheetViews>
    <sheetView workbookViewId="0">
      <selection activeCell="A85" sqref="A85"/>
    </sheetView>
  </sheetViews>
  <sheetFormatPr defaultRowHeight="15" x14ac:dyDescent="0.25"/>
  <cols>
    <col min="1" max="1" width="8.7109375" customWidth="1"/>
    <col min="2" max="2" width="14.42578125" customWidth="1"/>
    <col min="3" max="3" width="15" customWidth="1"/>
    <col min="4" max="4" width="27.28515625" customWidth="1"/>
    <col min="5" max="5" width="25.28515625" customWidth="1"/>
    <col min="6" max="6" width="12.5703125" customWidth="1"/>
    <col min="7" max="7" width="16.7109375" customWidth="1"/>
    <col min="8" max="8" width="14.85546875" customWidth="1"/>
    <col min="9" max="9" width="10.28515625" customWidth="1"/>
    <col min="10" max="10" width="13.28515625" customWidth="1"/>
    <col min="11" max="11" width="20.28515625" customWidth="1"/>
    <col min="12" max="12" width="32.140625" customWidth="1"/>
    <col min="13" max="13" width="27.7109375" customWidth="1"/>
    <col min="14" max="14" width="16.28515625" customWidth="1"/>
    <col min="15" max="15" width="7.42578125" customWidth="1"/>
    <col min="16" max="16" width="7" customWidth="1"/>
    <col min="17" max="17" width="28.85546875" customWidth="1"/>
    <col min="18" max="18" width="24.28515625" customWidth="1"/>
    <col min="19" max="19" width="32.42578125" customWidth="1"/>
    <col min="20" max="20" width="23.42578125" customWidth="1"/>
    <col min="21" max="21" width="21.140625" customWidth="1"/>
    <col min="22" max="22" width="21.5703125" customWidth="1"/>
    <col min="23" max="23" width="22" customWidth="1"/>
    <col min="24" max="24" width="32.5703125" customWidth="1"/>
    <col min="25" max="25" width="32.7109375" customWidth="1"/>
    <col min="26" max="26" width="23.42578125" customWidth="1"/>
    <col min="27" max="27" width="20.42578125" customWidth="1"/>
    <col min="28" max="28" width="26.28515625" customWidth="1"/>
    <col min="29" max="29" width="30.28515625" customWidth="1"/>
    <col min="30" max="30" width="28" customWidth="1"/>
    <col min="31" max="31" width="38" customWidth="1"/>
    <col min="32" max="32" width="38.140625" customWidth="1"/>
    <col min="33" max="33" width="38.28515625" customWidth="1"/>
    <col min="34" max="35" width="34.28515625" customWidth="1"/>
    <col min="36" max="36" width="34.42578125" customWidth="1"/>
    <col min="37" max="37" width="34.5703125" customWidth="1"/>
    <col min="38" max="38" width="36.85546875" customWidth="1"/>
    <col min="39" max="39" width="24.42578125" customWidth="1"/>
    <col min="40" max="40" width="12.85546875" customWidth="1"/>
    <col min="41" max="41" width="16.7109375" customWidth="1"/>
    <col min="42" max="42" width="16" customWidth="1"/>
    <col min="43" max="43" width="10.7109375" customWidth="1"/>
    <col min="44" max="44" width="9.42578125" customWidth="1"/>
    <col min="45" max="45" width="14.85546875" customWidth="1"/>
    <col min="46" max="46" width="18.42578125" customWidth="1"/>
    <col min="47" max="47" width="10.42578125" customWidth="1"/>
    <col min="48" max="48" width="14.42578125" customWidth="1"/>
    <col min="49" max="49" width="11.7109375" customWidth="1"/>
    <col min="50" max="50" width="18" customWidth="1"/>
    <col min="51" max="51" width="0" hidden="1" customWidth="1"/>
  </cols>
  <sheetData>
    <row r="1" spans="1:5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</row>
    <row r="2" spans="1:51" x14ac:dyDescent="0.25">
      <c r="A2" s="6" t="s">
        <v>50</v>
      </c>
      <c r="B2" s="7" t="s">
        <v>1</v>
      </c>
      <c r="C2" s="8" t="s">
        <v>51</v>
      </c>
      <c r="D2" s="8" t="s">
        <v>52</v>
      </c>
      <c r="E2" s="8" t="s">
        <v>53</v>
      </c>
      <c r="F2" s="8" t="s">
        <v>54</v>
      </c>
      <c r="G2" s="8" t="s">
        <v>55</v>
      </c>
      <c r="H2" s="8" t="s">
        <v>7</v>
      </c>
      <c r="I2" s="8" t="s">
        <v>8</v>
      </c>
      <c r="J2" s="8" t="s">
        <v>56</v>
      </c>
      <c r="K2" s="8" t="s">
        <v>57</v>
      </c>
      <c r="L2" s="8" t="s">
        <v>58</v>
      </c>
      <c r="M2" s="8" t="s">
        <v>59</v>
      </c>
      <c r="N2" s="9" t="s">
        <v>60</v>
      </c>
      <c r="O2" s="10"/>
      <c r="P2" s="5" t="s">
        <v>61</v>
      </c>
      <c r="Q2" s="5" t="s">
        <v>62</v>
      </c>
      <c r="R2" s="5" t="s">
        <v>63</v>
      </c>
      <c r="S2" s="5" t="s">
        <v>64</v>
      </c>
      <c r="T2" s="5" t="s">
        <v>65</v>
      </c>
      <c r="U2" s="5" t="s">
        <v>66</v>
      </c>
      <c r="V2" s="5" t="s">
        <v>67</v>
      </c>
      <c r="W2" s="5" t="s">
        <v>68</v>
      </c>
      <c r="X2" s="5" t="s">
        <v>69</v>
      </c>
      <c r="Y2" s="5" t="s">
        <v>70</v>
      </c>
      <c r="Z2" s="5" t="s">
        <v>25</v>
      </c>
      <c r="AA2" s="5" t="s">
        <v>71</v>
      </c>
      <c r="AB2" s="5" t="s">
        <v>72</v>
      </c>
      <c r="AC2" s="5" t="s">
        <v>28</v>
      </c>
      <c r="AD2" s="5" t="s">
        <v>73</v>
      </c>
      <c r="AE2" s="5" t="s">
        <v>74</v>
      </c>
      <c r="AF2" s="5" t="s">
        <v>75</v>
      </c>
      <c r="AG2" s="5" t="s">
        <v>76</v>
      </c>
      <c r="AH2" s="5" t="s">
        <v>77</v>
      </c>
      <c r="AI2" s="5" t="s">
        <v>78</v>
      </c>
      <c r="AJ2" s="5" t="s">
        <v>79</v>
      </c>
      <c r="AK2" s="5" t="s">
        <v>80</v>
      </c>
      <c r="AL2" s="5" t="s">
        <v>37</v>
      </c>
      <c r="AM2" s="5" t="s">
        <v>81</v>
      </c>
      <c r="AN2" s="5" t="s">
        <v>82</v>
      </c>
      <c r="AO2" s="5" t="s">
        <v>83</v>
      </c>
      <c r="AP2" s="5" t="s">
        <v>41</v>
      </c>
      <c r="AQ2" s="5" t="s">
        <v>42</v>
      </c>
      <c r="AR2" s="5" t="s">
        <v>43</v>
      </c>
      <c r="AS2" s="5" t="s">
        <v>44</v>
      </c>
      <c r="AT2" s="11" t="s">
        <v>84</v>
      </c>
      <c r="AU2" s="5" t="s">
        <v>85</v>
      </c>
      <c r="AV2" s="5" t="s">
        <v>86</v>
      </c>
      <c r="AW2" s="5" t="s">
        <v>48</v>
      </c>
      <c r="AX2" s="11" t="s">
        <v>49</v>
      </c>
    </row>
    <row r="3" spans="1:51" x14ac:dyDescent="0.25">
      <c r="B3" t="s">
        <v>87</v>
      </c>
      <c r="C3" t="s">
        <v>88</v>
      </c>
      <c r="D3">
        <v>99999</v>
      </c>
      <c r="F3">
        <v>0</v>
      </c>
      <c r="K3" t="s">
        <v>89</v>
      </c>
      <c r="L3" t="s">
        <v>90</v>
      </c>
      <c r="N3" t="s">
        <v>91</v>
      </c>
      <c r="P3">
        <v>174.9</v>
      </c>
      <c r="Q3">
        <v>79.900000000000006</v>
      </c>
      <c r="S3">
        <v>50.1</v>
      </c>
      <c r="W3">
        <v>44.9</v>
      </c>
      <c r="X3">
        <v>44.9</v>
      </c>
      <c r="Y3">
        <v>0</v>
      </c>
      <c r="AG3" t="s">
        <v>92</v>
      </c>
      <c r="AK3" t="s">
        <v>92</v>
      </c>
      <c r="AL3" t="s">
        <v>93</v>
      </c>
      <c r="AM3">
        <v>99999</v>
      </c>
      <c r="AN3">
        <v>99999</v>
      </c>
      <c r="AO3">
        <v>799</v>
      </c>
      <c r="AP3" t="b">
        <v>1</v>
      </c>
      <c r="AQ3" t="b">
        <v>1</v>
      </c>
      <c r="AS3">
        <v>250</v>
      </c>
      <c r="AT3" t="s">
        <v>94</v>
      </c>
      <c r="AU3" t="b">
        <v>0</v>
      </c>
      <c r="AW3">
        <v>12</v>
      </c>
      <c r="AX3" t="s">
        <v>95</v>
      </c>
      <c r="AY3" t="s">
        <v>96</v>
      </c>
    </row>
    <row r="4" spans="1:51" x14ac:dyDescent="0.25">
      <c r="B4" t="s">
        <v>87</v>
      </c>
      <c r="C4" t="s">
        <v>88</v>
      </c>
      <c r="D4">
        <v>99999</v>
      </c>
      <c r="F4">
        <v>0</v>
      </c>
      <c r="K4" t="s">
        <v>89</v>
      </c>
      <c r="L4" t="s">
        <v>90</v>
      </c>
      <c r="N4" t="s">
        <v>91</v>
      </c>
      <c r="P4">
        <v>191.9</v>
      </c>
      <c r="Q4">
        <v>96.9</v>
      </c>
      <c r="S4">
        <v>50.1</v>
      </c>
      <c r="W4">
        <v>44.9</v>
      </c>
      <c r="X4">
        <v>44.9</v>
      </c>
      <c r="Y4">
        <v>0</v>
      </c>
      <c r="AG4" t="s">
        <v>97</v>
      </c>
      <c r="AK4" t="s">
        <v>97</v>
      </c>
      <c r="AL4" t="s">
        <v>93</v>
      </c>
      <c r="AM4">
        <v>99999</v>
      </c>
      <c r="AN4">
        <v>99999</v>
      </c>
      <c r="AO4">
        <v>799</v>
      </c>
      <c r="AP4" t="b">
        <v>1</v>
      </c>
      <c r="AQ4" t="b">
        <v>1</v>
      </c>
      <c r="AS4">
        <v>250</v>
      </c>
      <c r="AT4" t="s">
        <v>94</v>
      </c>
      <c r="AU4" t="b">
        <v>0</v>
      </c>
      <c r="AW4">
        <v>12</v>
      </c>
      <c r="AX4" t="s">
        <v>95</v>
      </c>
      <c r="AY4" t="s">
        <v>96</v>
      </c>
    </row>
    <row r="5" spans="1:51" x14ac:dyDescent="0.25">
      <c r="B5" t="s">
        <v>87</v>
      </c>
      <c r="C5" t="s">
        <v>88</v>
      </c>
      <c r="D5">
        <v>99999</v>
      </c>
      <c r="F5">
        <v>1000</v>
      </c>
      <c r="K5" t="s">
        <v>89</v>
      </c>
      <c r="L5" t="s">
        <v>90</v>
      </c>
      <c r="N5" t="s">
        <v>91</v>
      </c>
      <c r="P5">
        <v>164.9</v>
      </c>
      <c r="Q5">
        <v>69.899999999999991</v>
      </c>
      <c r="S5">
        <v>50.1</v>
      </c>
      <c r="W5">
        <v>44.9</v>
      </c>
      <c r="X5">
        <v>44.9</v>
      </c>
      <c r="Y5">
        <v>0</v>
      </c>
      <c r="AG5" t="s">
        <v>98</v>
      </c>
      <c r="AK5" t="s">
        <v>98</v>
      </c>
      <c r="AL5" t="s">
        <v>93</v>
      </c>
      <c r="AM5">
        <v>99999</v>
      </c>
      <c r="AN5">
        <v>99999</v>
      </c>
      <c r="AO5">
        <v>799</v>
      </c>
      <c r="AP5" t="b">
        <v>1</v>
      </c>
      <c r="AQ5" t="b">
        <v>1</v>
      </c>
      <c r="AS5">
        <v>250</v>
      </c>
      <c r="AT5" t="s">
        <v>94</v>
      </c>
      <c r="AU5" t="b">
        <v>0</v>
      </c>
      <c r="AW5">
        <v>12</v>
      </c>
      <c r="AX5" t="s">
        <v>95</v>
      </c>
      <c r="AY5" t="s">
        <v>99</v>
      </c>
    </row>
    <row r="6" spans="1:51" x14ac:dyDescent="0.25">
      <c r="B6" t="s">
        <v>87</v>
      </c>
      <c r="C6" t="s">
        <v>88</v>
      </c>
      <c r="D6">
        <v>99999</v>
      </c>
      <c r="F6">
        <v>1000</v>
      </c>
      <c r="K6" t="s">
        <v>89</v>
      </c>
      <c r="L6" t="s">
        <v>90</v>
      </c>
      <c r="N6" t="s">
        <v>91</v>
      </c>
      <c r="P6">
        <v>174.9</v>
      </c>
      <c r="Q6">
        <v>79.899999999999991</v>
      </c>
      <c r="S6">
        <v>50.1</v>
      </c>
      <c r="W6">
        <v>44.9</v>
      </c>
      <c r="X6">
        <v>44.9</v>
      </c>
      <c r="Y6">
        <v>0</v>
      </c>
      <c r="AG6" t="s">
        <v>100</v>
      </c>
      <c r="AK6" t="s">
        <v>100</v>
      </c>
      <c r="AL6" t="s">
        <v>93</v>
      </c>
      <c r="AM6">
        <v>99999</v>
      </c>
      <c r="AN6">
        <v>99999</v>
      </c>
      <c r="AO6">
        <v>799</v>
      </c>
      <c r="AP6" t="b">
        <v>1</v>
      </c>
      <c r="AQ6" t="b">
        <v>1</v>
      </c>
      <c r="AS6">
        <v>250</v>
      </c>
      <c r="AT6" t="s">
        <v>94</v>
      </c>
      <c r="AU6" t="b">
        <v>0</v>
      </c>
      <c r="AW6">
        <v>12</v>
      </c>
      <c r="AX6" t="s">
        <v>95</v>
      </c>
      <c r="AY6" t="s">
        <v>99</v>
      </c>
    </row>
    <row r="7" spans="1:51" x14ac:dyDescent="0.25">
      <c r="B7" t="s">
        <v>87</v>
      </c>
      <c r="C7" t="s">
        <v>88</v>
      </c>
      <c r="D7">
        <v>99999</v>
      </c>
      <c r="F7">
        <v>1000</v>
      </c>
      <c r="K7" t="s">
        <v>89</v>
      </c>
      <c r="L7" t="s">
        <v>90</v>
      </c>
      <c r="N7" t="s">
        <v>91</v>
      </c>
      <c r="P7">
        <v>180.9</v>
      </c>
      <c r="Q7">
        <v>85.899999999999991</v>
      </c>
      <c r="S7">
        <v>50.1</v>
      </c>
      <c r="W7">
        <v>44.9</v>
      </c>
      <c r="X7">
        <v>44.9</v>
      </c>
      <c r="Y7">
        <v>0</v>
      </c>
      <c r="AG7" t="s">
        <v>101</v>
      </c>
      <c r="AK7" t="s">
        <v>101</v>
      </c>
      <c r="AL7" t="s">
        <v>93</v>
      </c>
      <c r="AM7">
        <v>99999</v>
      </c>
      <c r="AN7">
        <v>99999</v>
      </c>
      <c r="AO7">
        <v>799</v>
      </c>
      <c r="AP7" t="b">
        <v>1</v>
      </c>
      <c r="AQ7" t="b">
        <v>1</v>
      </c>
      <c r="AS7">
        <v>250</v>
      </c>
      <c r="AT7" t="s">
        <v>94</v>
      </c>
      <c r="AU7" t="b">
        <v>0</v>
      </c>
      <c r="AW7">
        <v>12</v>
      </c>
      <c r="AX7" t="s">
        <v>95</v>
      </c>
      <c r="AY7" t="s">
        <v>99</v>
      </c>
    </row>
    <row r="8" spans="1:51" x14ac:dyDescent="0.25">
      <c r="B8" t="s">
        <v>87</v>
      </c>
      <c r="C8" t="s">
        <v>88</v>
      </c>
      <c r="D8">
        <v>99999</v>
      </c>
      <c r="F8">
        <v>1000</v>
      </c>
      <c r="K8" t="s">
        <v>89</v>
      </c>
      <c r="L8" t="s">
        <v>90</v>
      </c>
      <c r="N8" t="s">
        <v>91</v>
      </c>
      <c r="P8">
        <v>191.9</v>
      </c>
      <c r="Q8">
        <v>96.899999999999991</v>
      </c>
      <c r="S8">
        <v>50.1</v>
      </c>
      <c r="W8">
        <v>44.9</v>
      </c>
      <c r="X8">
        <v>44.9</v>
      </c>
      <c r="Y8">
        <v>0</v>
      </c>
      <c r="AG8" t="s">
        <v>102</v>
      </c>
      <c r="AK8" t="s">
        <v>102</v>
      </c>
      <c r="AL8" t="s">
        <v>93</v>
      </c>
      <c r="AM8">
        <v>99999</v>
      </c>
      <c r="AN8">
        <v>99999</v>
      </c>
      <c r="AO8">
        <v>799</v>
      </c>
      <c r="AP8" t="b">
        <v>1</v>
      </c>
      <c r="AQ8" t="b">
        <v>1</v>
      </c>
      <c r="AS8">
        <v>250</v>
      </c>
      <c r="AT8" t="s">
        <v>94</v>
      </c>
      <c r="AU8" t="b">
        <v>0</v>
      </c>
      <c r="AW8">
        <v>12</v>
      </c>
      <c r="AX8" t="s">
        <v>95</v>
      </c>
      <c r="AY8" t="s">
        <v>99</v>
      </c>
    </row>
    <row r="9" spans="1:51" x14ac:dyDescent="0.25">
      <c r="B9" t="s">
        <v>87</v>
      </c>
      <c r="C9" t="s">
        <v>88</v>
      </c>
      <c r="D9">
        <v>99999</v>
      </c>
      <c r="F9">
        <v>10000</v>
      </c>
      <c r="K9" t="s">
        <v>89</v>
      </c>
      <c r="L9" t="s">
        <v>103</v>
      </c>
      <c r="N9" t="s">
        <v>91</v>
      </c>
      <c r="P9">
        <v>214.9</v>
      </c>
      <c r="Q9">
        <v>119.9</v>
      </c>
      <c r="S9">
        <v>50.1</v>
      </c>
      <c r="W9">
        <v>44.9</v>
      </c>
      <c r="X9">
        <v>44.9</v>
      </c>
      <c r="Y9">
        <v>0</v>
      </c>
      <c r="AF9" t="s">
        <v>104</v>
      </c>
      <c r="AJ9" t="s">
        <v>104</v>
      </c>
      <c r="AL9" t="s">
        <v>105</v>
      </c>
      <c r="AM9">
        <v>0</v>
      </c>
      <c r="AN9">
        <v>99999</v>
      </c>
      <c r="AO9">
        <v>699</v>
      </c>
      <c r="AP9" t="b">
        <v>1</v>
      </c>
      <c r="AQ9" t="b">
        <v>1</v>
      </c>
      <c r="AS9">
        <v>1000</v>
      </c>
      <c r="AT9" t="s">
        <v>94</v>
      </c>
      <c r="AU9" t="b">
        <v>0</v>
      </c>
      <c r="AW9">
        <v>12</v>
      </c>
      <c r="AX9" t="s">
        <v>95</v>
      </c>
      <c r="AY9" t="s">
        <v>106</v>
      </c>
    </row>
    <row r="10" spans="1:51" x14ac:dyDescent="0.25">
      <c r="B10" t="s">
        <v>87</v>
      </c>
      <c r="C10" t="s">
        <v>88</v>
      </c>
      <c r="D10">
        <v>99999</v>
      </c>
      <c r="F10">
        <v>10000</v>
      </c>
      <c r="K10" t="s">
        <v>89</v>
      </c>
      <c r="L10" t="s">
        <v>103</v>
      </c>
      <c r="N10" t="s">
        <v>91</v>
      </c>
      <c r="P10">
        <v>224.9</v>
      </c>
      <c r="Q10">
        <v>129.9</v>
      </c>
      <c r="S10">
        <v>50.1</v>
      </c>
      <c r="W10">
        <v>44.9</v>
      </c>
      <c r="X10">
        <v>44.9</v>
      </c>
      <c r="Y10">
        <v>0</v>
      </c>
      <c r="AF10" t="s">
        <v>107</v>
      </c>
      <c r="AJ10" t="s">
        <v>107</v>
      </c>
      <c r="AL10" t="s">
        <v>105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S10">
        <v>1000</v>
      </c>
      <c r="AT10" t="s">
        <v>94</v>
      </c>
      <c r="AU10" t="b">
        <v>0</v>
      </c>
      <c r="AW10">
        <v>12</v>
      </c>
      <c r="AX10" t="s">
        <v>95</v>
      </c>
      <c r="AY10" t="s">
        <v>106</v>
      </c>
    </row>
    <row r="11" spans="1:51" x14ac:dyDescent="0.25">
      <c r="B11" t="s">
        <v>87</v>
      </c>
      <c r="C11" t="s">
        <v>88</v>
      </c>
      <c r="D11">
        <v>99999</v>
      </c>
      <c r="F11">
        <v>10000</v>
      </c>
      <c r="K11" t="s">
        <v>89</v>
      </c>
      <c r="L11" t="s">
        <v>103</v>
      </c>
      <c r="N11" t="s">
        <v>91</v>
      </c>
      <c r="P11">
        <v>234.9</v>
      </c>
      <c r="Q11">
        <v>139.9</v>
      </c>
      <c r="S11">
        <v>50.1</v>
      </c>
      <c r="W11">
        <v>44.9</v>
      </c>
      <c r="X11">
        <v>44.9</v>
      </c>
      <c r="Y11">
        <v>0</v>
      </c>
      <c r="AF11" t="s">
        <v>108</v>
      </c>
      <c r="AJ11" t="s">
        <v>108</v>
      </c>
      <c r="AL11" t="s">
        <v>105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S11">
        <v>1000</v>
      </c>
      <c r="AT11" t="s">
        <v>94</v>
      </c>
      <c r="AU11" t="b">
        <v>0</v>
      </c>
      <c r="AW11">
        <v>12</v>
      </c>
      <c r="AX11" t="s">
        <v>95</v>
      </c>
      <c r="AY11" t="s">
        <v>106</v>
      </c>
    </row>
    <row r="12" spans="1:51" x14ac:dyDescent="0.25">
      <c r="B12" t="s">
        <v>87</v>
      </c>
      <c r="C12" t="s">
        <v>88</v>
      </c>
      <c r="D12">
        <v>99999</v>
      </c>
      <c r="F12">
        <v>10000</v>
      </c>
      <c r="K12" t="s">
        <v>89</v>
      </c>
      <c r="L12" t="s">
        <v>103</v>
      </c>
      <c r="N12" t="s">
        <v>91</v>
      </c>
      <c r="P12">
        <v>245.9</v>
      </c>
      <c r="Q12">
        <v>150.9</v>
      </c>
      <c r="S12">
        <v>50.1</v>
      </c>
      <c r="W12">
        <v>44.9</v>
      </c>
      <c r="X12">
        <v>44.9</v>
      </c>
      <c r="Y12">
        <v>0</v>
      </c>
      <c r="AF12" t="s">
        <v>109</v>
      </c>
      <c r="AJ12" t="s">
        <v>109</v>
      </c>
      <c r="AL12" t="s">
        <v>105</v>
      </c>
      <c r="AM12">
        <v>0</v>
      </c>
      <c r="AN12">
        <v>99999</v>
      </c>
      <c r="AO12">
        <v>699</v>
      </c>
      <c r="AP12" t="b">
        <v>1</v>
      </c>
      <c r="AQ12" t="b">
        <v>1</v>
      </c>
      <c r="AS12">
        <v>1000</v>
      </c>
      <c r="AT12" t="s">
        <v>94</v>
      </c>
      <c r="AU12" t="b">
        <v>0</v>
      </c>
      <c r="AW12">
        <v>12</v>
      </c>
      <c r="AX12" t="s">
        <v>95</v>
      </c>
      <c r="AY12" t="s">
        <v>106</v>
      </c>
    </row>
    <row r="13" spans="1:51" x14ac:dyDescent="0.25">
      <c r="B13" t="s">
        <v>87</v>
      </c>
      <c r="C13" t="s">
        <v>88</v>
      </c>
      <c r="D13">
        <v>99999</v>
      </c>
      <c r="F13">
        <v>10000</v>
      </c>
      <c r="K13" t="s">
        <v>89</v>
      </c>
      <c r="L13" t="s">
        <v>90</v>
      </c>
      <c r="N13" t="s">
        <v>91</v>
      </c>
      <c r="P13">
        <v>229.9</v>
      </c>
      <c r="Q13">
        <v>134.9</v>
      </c>
      <c r="S13">
        <v>50.1</v>
      </c>
      <c r="W13">
        <v>44.9</v>
      </c>
      <c r="X13">
        <v>44.9</v>
      </c>
      <c r="Y13">
        <v>0</v>
      </c>
      <c r="AG13" t="s">
        <v>110</v>
      </c>
      <c r="AK13" t="s">
        <v>110</v>
      </c>
      <c r="AL13" t="s">
        <v>93</v>
      </c>
      <c r="AM13">
        <v>99999</v>
      </c>
      <c r="AN13">
        <v>99999</v>
      </c>
      <c r="AO13">
        <v>799</v>
      </c>
      <c r="AP13" t="b">
        <v>1</v>
      </c>
      <c r="AQ13" t="b">
        <v>1</v>
      </c>
      <c r="AS13">
        <v>250</v>
      </c>
      <c r="AT13" t="s">
        <v>94</v>
      </c>
      <c r="AU13" t="b">
        <v>0</v>
      </c>
      <c r="AW13">
        <v>12</v>
      </c>
      <c r="AX13" t="s">
        <v>95</v>
      </c>
      <c r="AY13" t="s">
        <v>111</v>
      </c>
    </row>
    <row r="14" spans="1:51" x14ac:dyDescent="0.25">
      <c r="B14" t="s">
        <v>87</v>
      </c>
      <c r="C14" t="s">
        <v>88</v>
      </c>
      <c r="D14">
        <v>99999</v>
      </c>
      <c r="F14">
        <v>10000</v>
      </c>
      <c r="K14" t="s">
        <v>89</v>
      </c>
      <c r="L14" t="s">
        <v>90</v>
      </c>
      <c r="N14" t="s">
        <v>91</v>
      </c>
      <c r="P14">
        <v>239.9</v>
      </c>
      <c r="Q14">
        <v>144.9</v>
      </c>
      <c r="S14">
        <v>50.1</v>
      </c>
      <c r="W14">
        <v>44.9</v>
      </c>
      <c r="X14">
        <v>44.9</v>
      </c>
      <c r="Y14">
        <v>0</v>
      </c>
      <c r="AG14" t="s">
        <v>112</v>
      </c>
      <c r="AK14" t="s">
        <v>112</v>
      </c>
      <c r="AL14" t="s">
        <v>93</v>
      </c>
      <c r="AM14">
        <v>99999</v>
      </c>
      <c r="AN14">
        <v>99999</v>
      </c>
      <c r="AO14">
        <v>799</v>
      </c>
      <c r="AP14" t="b">
        <v>1</v>
      </c>
      <c r="AQ14" t="b">
        <v>1</v>
      </c>
      <c r="AS14">
        <v>250</v>
      </c>
      <c r="AT14" t="s">
        <v>94</v>
      </c>
      <c r="AU14" t="b">
        <v>0</v>
      </c>
      <c r="AW14">
        <v>12</v>
      </c>
      <c r="AX14" t="s">
        <v>95</v>
      </c>
      <c r="AY14" t="s">
        <v>111</v>
      </c>
    </row>
    <row r="15" spans="1:51" x14ac:dyDescent="0.25">
      <c r="B15" t="s">
        <v>87</v>
      </c>
      <c r="C15" t="s">
        <v>88</v>
      </c>
      <c r="D15">
        <v>99999</v>
      </c>
      <c r="F15">
        <v>10000</v>
      </c>
      <c r="K15" t="s">
        <v>89</v>
      </c>
      <c r="L15" t="s">
        <v>90</v>
      </c>
      <c r="N15" t="s">
        <v>91</v>
      </c>
      <c r="P15">
        <v>251.9</v>
      </c>
      <c r="Q15">
        <v>156.9</v>
      </c>
      <c r="S15">
        <v>50.1</v>
      </c>
      <c r="W15">
        <v>44.9</v>
      </c>
      <c r="X15">
        <v>44.9</v>
      </c>
      <c r="Y15">
        <v>0</v>
      </c>
      <c r="AG15" t="s">
        <v>113</v>
      </c>
      <c r="AK15" t="s">
        <v>113</v>
      </c>
      <c r="AL15" t="s">
        <v>93</v>
      </c>
      <c r="AM15">
        <v>99999</v>
      </c>
      <c r="AN15">
        <v>99999</v>
      </c>
      <c r="AO15">
        <v>799</v>
      </c>
      <c r="AP15" t="b">
        <v>1</v>
      </c>
      <c r="AQ15" t="b">
        <v>1</v>
      </c>
      <c r="AS15">
        <v>250</v>
      </c>
      <c r="AT15" t="s">
        <v>94</v>
      </c>
      <c r="AU15" t="b">
        <v>0</v>
      </c>
      <c r="AW15">
        <v>12</v>
      </c>
      <c r="AX15" t="s">
        <v>95</v>
      </c>
      <c r="AY15" t="s">
        <v>111</v>
      </c>
    </row>
    <row r="16" spans="1:51" x14ac:dyDescent="0.25">
      <c r="B16" t="s">
        <v>87</v>
      </c>
      <c r="C16" t="s">
        <v>88</v>
      </c>
      <c r="D16">
        <v>99999</v>
      </c>
      <c r="F16">
        <v>10000</v>
      </c>
      <c r="K16" t="s">
        <v>89</v>
      </c>
      <c r="L16" t="s">
        <v>90</v>
      </c>
      <c r="N16" t="s">
        <v>91</v>
      </c>
      <c r="P16">
        <v>261.89999999999998</v>
      </c>
      <c r="Q16">
        <v>166.9</v>
      </c>
      <c r="S16">
        <v>50.1</v>
      </c>
      <c r="W16">
        <v>44.9</v>
      </c>
      <c r="X16">
        <v>44.9</v>
      </c>
      <c r="Y16">
        <v>0</v>
      </c>
      <c r="AG16" t="s">
        <v>114</v>
      </c>
      <c r="AK16" t="s">
        <v>114</v>
      </c>
      <c r="AL16" t="s">
        <v>93</v>
      </c>
      <c r="AM16">
        <v>99999</v>
      </c>
      <c r="AN16">
        <v>99999</v>
      </c>
      <c r="AO16">
        <v>799</v>
      </c>
      <c r="AP16" t="b">
        <v>1</v>
      </c>
      <c r="AQ16" t="b">
        <v>1</v>
      </c>
      <c r="AS16">
        <v>250</v>
      </c>
      <c r="AT16" t="s">
        <v>94</v>
      </c>
      <c r="AU16" t="b">
        <v>0</v>
      </c>
      <c r="AW16">
        <v>12</v>
      </c>
      <c r="AX16" t="s">
        <v>95</v>
      </c>
      <c r="AY16" t="s">
        <v>111</v>
      </c>
    </row>
    <row r="17" spans="2:51" x14ac:dyDescent="0.25">
      <c r="B17" t="s">
        <v>87</v>
      </c>
      <c r="C17" t="s">
        <v>88</v>
      </c>
      <c r="D17">
        <v>99999</v>
      </c>
      <c r="F17">
        <v>2000</v>
      </c>
      <c r="K17" t="s">
        <v>89</v>
      </c>
      <c r="L17" t="s">
        <v>90</v>
      </c>
      <c r="N17" t="s">
        <v>91</v>
      </c>
      <c r="P17">
        <v>174.9</v>
      </c>
      <c r="Q17">
        <v>79.899999999999991</v>
      </c>
      <c r="S17">
        <v>50.1</v>
      </c>
      <c r="W17">
        <v>44.9</v>
      </c>
      <c r="X17">
        <v>44.9</v>
      </c>
      <c r="Y17">
        <v>0</v>
      </c>
      <c r="AG17" t="s">
        <v>115</v>
      </c>
      <c r="AK17" t="s">
        <v>115</v>
      </c>
      <c r="AL17" t="s">
        <v>93</v>
      </c>
      <c r="AM17">
        <v>99999</v>
      </c>
      <c r="AN17">
        <v>99999</v>
      </c>
      <c r="AO17">
        <v>799</v>
      </c>
      <c r="AP17" t="b">
        <v>1</v>
      </c>
      <c r="AQ17" t="b">
        <v>1</v>
      </c>
      <c r="AS17">
        <v>250</v>
      </c>
      <c r="AT17" t="s">
        <v>94</v>
      </c>
      <c r="AU17" t="b">
        <v>0</v>
      </c>
      <c r="AW17">
        <v>12</v>
      </c>
      <c r="AX17" t="s">
        <v>95</v>
      </c>
      <c r="AY17" t="s">
        <v>116</v>
      </c>
    </row>
    <row r="18" spans="2:51" x14ac:dyDescent="0.25">
      <c r="B18" t="s">
        <v>87</v>
      </c>
      <c r="C18" t="s">
        <v>88</v>
      </c>
      <c r="D18">
        <v>99999</v>
      </c>
      <c r="F18">
        <v>2000</v>
      </c>
      <c r="K18" t="s">
        <v>89</v>
      </c>
      <c r="L18" t="s">
        <v>90</v>
      </c>
      <c r="N18" t="s">
        <v>91</v>
      </c>
      <c r="P18">
        <v>184.9</v>
      </c>
      <c r="Q18">
        <v>89.899999999999991</v>
      </c>
      <c r="S18">
        <v>50.1</v>
      </c>
      <c r="W18">
        <v>44.9</v>
      </c>
      <c r="X18">
        <v>44.9</v>
      </c>
      <c r="Y18">
        <v>0</v>
      </c>
      <c r="AG18" t="s">
        <v>117</v>
      </c>
      <c r="AK18" t="s">
        <v>117</v>
      </c>
      <c r="AL18" t="s">
        <v>93</v>
      </c>
      <c r="AM18">
        <v>99999</v>
      </c>
      <c r="AN18">
        <v>99999</v>
      </c>
      <c r="AO18">
        <v>799</v>
      </c>
      <c r="AP18" t="b">
        <v>1</v>
      </c>
      <c r="AQ18" t="b">
        <v>1</v>
      </c>
      <c r="AS18">
        <v>250</v>
      </c>
      <c r="AT18" t="s">
        <v>94</v>
      </c>
      <c r="AU18" t="b">
        <v>0</v>
      </c>
      <c r="AW18">
        <v>12</v>
      </c>
      <c r="AX18" t="s">
        <v>95</v>
      </c>
      <c r="AY18" t="s">
        <v>116</v>
      </c>
    </row>
    <row r="19" spans="2:51" x14ac:dyDescent="0.25">
      <c r="B19" t="s">
        <v>87</v>
      </c>
      <c r="C19" t="s">
        <v>88</v>
      </c>
      <c r="D19">
        <v>99999</v>
      </c>
      <c r="F19">
        <v>2000</v>
      </c>
      <c r="K19" t="s">
        <v>89</v>
      </c>
      <c r="L19" t="s">
        <v>90</v>
      </c>
      <c r="N19" t="s">
        <v>91</v>
      </c>
      <c r="P19">
        <v>191.9</v>
      </c>
      <c r="Q19">
        <v>96.899999999999991</v>
      </c>
      <c r="S19">
        <v>50.1</v>
      </c>
      <c r="W19">
        <v>44.9</v>
      </c>
      <c r="X19">
        <v>44.9</v>
      </c>
      <c r="Y19">
        <v>0</v>
      </c>
      <c r="AG19" t="s">
        <v>118</v>
      </c>
      <c r="AK19" t="s">
        <v>118</v>
      </c>
      <c r="AL19" t="s">
        <v>93</v>
      </c>
      <c r="AM19">
        <v>99999</v>
      </c>
      <c r="AN19">
        <v>99999</v>
      </c>
      <c r="AO19">
        <v>799</v>
      </c>
      <c r="AP19" t="b">
        <v>1</v>
      </c>
      <c r="AQ19" t="b">
        <v>1</v>
      </c>
      <c r="AS19">
        <v>250</v>
      </c>
      <c r="AT19" t="s">
        <v>94</v>
      </c>
      <c r="AU19" t="b">
        <v>0</v>
      </c>
      <c r="AW19">
        <v>12</v>
      </c>
      <c r="AX19" t="s">
        <v>95</v>
      </c>
      <c r="AY19" t="s">
        <v>116</v>
      </c>
    </row>
    <row r="20" spans="2:51" x14ac:dyDescent="0.25">
      <c r="B20" t="s">
        <v>87</v>
      </c>
      <c r="C20" t="s">
        <v>88</v>
      </c>
      <c r="D20">
        <v>99999</v>
      </c>
      <c r="F20">
        <v>2000</v>
      </c>
      <c r="K20" t="s">
        <v>89</v>
      </c>
      <c r="L20" t="s">
        <v>90</v>
      </c>
      <c r="N20" t="s">
        <v>91</v>
      </c>
      <c r="P20">
        <v>201.9</v>
      </c>
      <c r="Q20">
        <v>106.89999999999999</v>
      </c>
      <c r="S20">
        <v>50.1</v>
      </c>
      <c r="W20">
        <v>44.9</v>
      </c>
      <c r="X20">
        <v>44.9</v>
      </c>
      <c r="Y20">
        <v>0</v>
      </c>
      <c r="AG20" t="s">
        <v>119</v>
      </c>
      <c r="AK20" t="s">
        <v>119</v>
      </c>
      <c r="AL20" t="s">
        <v>93</v>
      </c>
      <c r="AM20">
        <v>99999</v>
      </c>
      <c r="AN20">
        <v>99999</v>
      </c>
      <c r="AO20">
        <v>799</v>
      </c>
      <c r="AP20" t="b">
        <v>1</v>
      </c>
      <c r="AQ20" t="b">
        <v>1</v>
      </c>
      <c r="AS20">
        <v>250</v>
      </c>
      <c r="AT20" t="s">
        <v>94</v>
      </c>
      <c r="AU20" t="b">
        <v>0</v>
      </c>
      <c r="AW20">
        <v>12</v>
      </c>
      <c r="AX20" t="s">
        <v>95</v>
      </c>
      <c r="AY20" t="s">
        <v>116</v>
      </c>
    </row>
    <row r="21" spans="2:51" x14ac:dyDescent="0.25">
      <c r="B21" t="s">
        <v>87</v>
      </c>
      <c r="C21" t="s">
        <v>88</v>
      </c>
      <c r="D21">
        <v>99999</v>
      </c>
      <c r="F21">
        <v>3000</v>
      </c>
      <c r="K21" t="s">
        <v>89</v>
      </c>
      <c r="L21" t="s">
        <v>90</v>
      </c>
      <c r="N21" t="s">
        <v>91</v>
      </c>
      <c r="P21">
        <v>184.9</v>
      </c>
      <c r="Q21">
        <v>89.899999999999991</v>
      </c>
      <c r="S21">
        <v>50.1</v>
      </c>
      <c r="W21">
        <v>44.9</v>
      </c>
      <c r="X21">
        <v>44.9</v>
      </c>
      <c r="Y21">
        <v>0</v>
      </c>
      <c r="AG21" t="s">
        <v>120</v>
      </c>
      <c r="AK21" t="s">
        <v>120</v>
      </c>
      <c r="AL21" t="s">
        <v>93</v>
      </c>
      <c r="AM21">
        <v>99999</v>
      </c>
      <c r="AN21">
        <v>99999</v>
      </c>
      <c r="AO21">
        <v>799</v>
      </c>
      <c r="AP21" t="b">
        <v>1</v>
      </c>
      <c r="AQ21" t="b">
        <v>1</v>
      </c>
      <c r="AS21">
        <v>250</v>
      </c>
      <c r="AT21" t="s">
        <v>94</v>
      </c>
      <c r="AU21" t="b">
        <v>0</v>
      </c>
      <c r="AW21">
        <v>12</v>
      </c>
      <c r="AX21" t="s">
        <v>95</v>
      </c>
      <c r="AY21" t="s">
        <v>121</v>
      </c>
    </row>
    <row r="22" spans="2:51" x14ac:dyDescent="0.25">
      <c r="B22" t="s">
        <v>87</v>
      </c>
      <c r="C22" t="s">
        <v>88</v>
      </c>
      <c r="D22">
        <v>99999</v>
      </c>
      <c r="F22">
        <v>3000</v>
      </c>
      <c r="K22" t="s">
        <v>89</v>
      </c>
      <c r="L22" t="s">
        <v>90</v>
      </c>
      <c r="N22" t="s">
        <v>91</v>
      </c>
      <c r="P22">
        <v>194.9</v>
      </c>
      <c r="Q22">
        <v>99.899999999999991</v>
      </c>
      <c r="S22">
        <v>50.1</v>
      </c>
      <c r="W22">
        <v>44.9</v>
      </c>
      <c r="X22">
        <v>44.9</v>
      </c>
      <c r="Y22">
        <v>0</v>
      </c>
      <c r="AG22" t="s">
        <v>122</v>
      </c>
      <c r="AK22" t="s">
        <v>122</v>
      </c>
      <c r="AL22" t="s">
        <v>93</v>
      </c>
      <c r="AM22">
        <v>99999</v>
      </c>
      <c r="AN22">
        <v>99999</v>
      </c>
      <c r="AO22">
        <v>799</v>
      </c>
      <c r="AP22" t="b">
        <v>1</v>
      </c>
      <c r="AQ22" t="b">
        <v>1</v>
      </c>
      <c r="AS22">
        <v>250</v>
      </c>
      <c r="AT22" t="s">
        <v>94</v>
      </c>
      <c r="AU22" t="b">
        <v>0</v>
      </c>
      <c r="AW22">
        <v>12</v>
      </c>
      <c r="AX22" t="s">
        <v>95</v>
      </c>
      <c r="AY22" t="s">
        <v>121</v>
      </c>
    </row>
    <row r="23" spans="2:51" x14ac:dyDescent="0.25">
      <c r="B23" t="s">
        <v>87</v>
      </c>
      <c r="C23" t="s">
        <v>88</v>
      </c>
      <c r="D23">
        <v>99999</v>
      </c>
      <c r="F23">
        <v>3000</v>
      </c>
      <c r="K23" t="s">
        <v>89</v>
      </c>
      <c r="L23" t="s">
        <v>90</v>
      </c>
      <c r="N23" t="s">
        <v>91</v>
      </c>
      <c r="P23">
        <v>201.9</v>
      </c>
      <c r="Q23">
        <v>106.89999999999999</v>
      </c>
      <c r="S23">
        <v>50.1</v>
      </c>
      <c r="W23">
        <v>44.9</v>
      </c>
      <c r="X23">
        <v>44.9</v>
      </c>
      <c r="Y23">
        <v>0</v>
      </c>
      <c r="AG23" t="s">
        <v>123</v>
      </c>
      <c r="AK23" t="s">
        <v>123</v>
      </c>
      <c r="AL23" t="s">
        <v>93</v>
      </c>
      <c r="AM23">
        <v>99999</v>
      </c>
      <c r="AN23">
        <v>99999</v>
      </c>
      <c r="AO23">
        <v>799</v>
      </c>
      <c r="AP23" t="b">
        <v>1</v>
      </c>
      <c r="AQ23" t="b">
        <v>1</v>
      </c>
      <c r="AS23">
        <v>250</v>
      </c>
      <c r="AT23" t="s">
        <v>94</v>
      </c>
      <c r="AU23" t="b">
        <v>0</v>
      </c>
      <c r="AW23">
        <v>12</v>
      </c>
      <c r="AX23" t="s">
        <v>95</v>
      </c>
      <c r="AY23" t="s">
        <v>121</v>
      </c>
    </row>
    <row r="24" spans="2:51" x14ac:dyDescent="0.25">
      <c r="B24" t="s">
        <v>87</v>
      </c>
      <c r="C24" t="s">
        <v>88</v>
      </c>
      <c r="D24">
        <v>99999</v>
      </c>
      <c r="F24">
        <v>3000</v>
      </c>
      <c r="K24" t="s">
        <v>89</v>
      </c>
      <c r="L24" t="s">
        <v>90</v>
      </c>
      <c r="N24" t="s">
        <v>91</v>
      </c>
      <c r="P24">
        <v>212.9</v>
      </c>
      <c r="Q24">
        <v>117.89999999999999</v>
      </c>
      <c r="S24">
        <v>50.1</v>
      </c>
      <c r="W24">
        <v>44.9</v>
      </c>
      <c r="X24">
        <v>44.9</v>
      </c>
      <c r="Y24">
        <v>0</v>
      </c>
      <c r="AG24" t="s">
        <v>124</v>
      </c>
      <c r="AK24" t="s">
        <v>124</v>
      </c>
      <c r="AL24" t="s">
        <v>93</v>
      </c>
      <c r="AM24">
        <v>99999</v>
      </c>
      <c r="AN24">
        <v>99999</v>
      </c>
      <c r="AO24">
        <v>799</v>
      </c>
      <c r="AP24" t="b">
        <v>1</v>
      </c>
      <c r="AQ24" t="b">
        <v>1</v>
      </c>
      <c r="AS24">
        <v>250</v>
      </c>
      <c r="AT24" t="s">
        <v>94</v>
      </c>
      <c r="AU24" t="b">
        <v>0</v>
      </c>
      <c r="AW24">
        <v>12</v>
      </c>
      <c r="AX24" t="s">
        <v>95</v>
      </c>
      <c r="AY24" t="s">
        <v>121</v>
      </c>
    </row>
    <row r="25" spans="2:51" x14ac:dyDescent="0.25">
      <c r="B25" t="s">
        <v>87</v>
      </c>
      <c r="C25" t="s">
        <v>88</v>
      </c>
      <c r="D25">
        <v>99999</v>
      </c>
      <c r="F25">
        <v>5000</v>
      </c>
      <c r="K25" t="s">
        <v>89</v>
      </c>
      <c r="L25" t="s">
        <v>90</v>
      </c>
      <c r="N25" t="s">
        <v>91</v>
      </c>
      <c r="P25">
        <v>199.9</v>
      </c>
      <c r="Q25">
        <v>104.9</v>
      </c>
      <c r="S25">
        <v>50.1</v>
      </c>
      <c r="W25">
        <v>44.9</v>
      </c>
      <c r="X25">
        <v>44.9</v>
      </c>
      <c r="Y25">
        <v>0</v>
      </c>
      <c r="AG25" t="s">
        <v>125</v>
      </c>
      <c r="AK25" t="s">
        <v>125</v>
      </c>
      <c r="AL25" t="s">
        <v>93</v>
      </c>
      <c r="AM25">
        <v>99999</v>
      </c>
      <c r="AN25">
        <v>99999</v>
      </c>
      <c r="AO25">
        <v>799</v>
      </c>
      <c r="AP25" t="b">
        <v>1</v>
      </c>
      <c r="AQ25" t="b">
        <v>1</v>
      </c>
      <c r="AS25">
        <v>250</v>
      </c>
      <c r="AT25" t="s">
        <v>94</v>
      </c>
      <c r="AU25" t="b">
        <v>0</v>
      </c>
      <c r="AW25">
        <v>12</v>
      </c>
      <c r="AX25" t="s">
        <v>95</v>
      </c>
      <c r="AY25" t="s">
        <v>126</v>
      </c>
    </row>
    <row r="26" spans="2:51" x14ac:dyDescent="0.25">
      <c r="B26" t="s">
        <v>87</v>
      </c>
      <c r="C26" t="s">
        <v>88</v>
      </c>
      <c r="D26">
        <v>99999</v>
      </c>
      <c r="F26">
        <v>5000</v>
      </c>
      <c r="K26" t="s">
        <v>89</v>
      </c>
      <c r="L26" t="s">
        <v>90</v>
      </c>
      <c r="N26" t="s">
        <v>91</v>
      </c>
      <c r="P26">
        <v>209.9</v>
      </c>
      <c r="Q26">
        <v>114.9</v>
      </c>
      <c r="S26">
        <v>50.1</v>
      </c>
      <c r="W26">
        <v>44.9</v>
      </c>
      <c r="X26">
        <v>44.9</v>
      </c>
      <c r="Y26">
        <v>0</v>
      </c>
      <c r="AG26" t="s">
        <v>127</v>
      </c>
      <c r="AK26" t="s">
        <v>127</v>
      </c>
      <c r="AL26" t="s">
        <v>93</v>
      </c>
      <c r="AM26">
        <v>99999</v>
      </c>
      <c r="AN26">
        <v>99999</v>
      </c>
      <c r="AO26">
        <v>799</v>
      </c>
      <c r="AP26" t="b">
        <v>1</v>
      </c>
      <c r="AQ26" t="b">
        <v>1</v>
      </c>
      <c r="AS26">
        <v>250</v>
      </c>
      <c r="AT26" t="s">
        <v>94</v>
      </c>
      <c r="AU26" t="b">
        <v>0</v>
      </c>
      <c r="AW26">
        <v>12</v>
      </c>
      <c r="AX26" t="s">
        <v>95</v>
      </c>
      <c r="AY26" t="s">
        <v>126</v>
      </c>
    </row>
    <row r="27" spans="2:51" x14ac:dyDescent="0.25">
      <c r="B27" t="s">
        <v>87</v>
      </c>
      <c r="C27" t="s">
        <v>88</v>
      </c>
      <c r="D27">
        <v>99999</v>
      </c>
      <c r="F27">
        <v>5000</v>
      </c>
      <c r="K27" t="s">
        <v>89</v>
      </c>
      <c r="L27" t="s">
        <v>90</v>
      </c>
      <c r="N27" t="s">
        <v>91</v>
      </c>
      <c r="P27">
        <v>218.9</v>
      </c>
      <c r="Q27">
        <v>123.9</v>
      </c>
      <c r="S27">
        <v>50.1</v>
      </c>
      <c r="W27">
        <v>44.9</v>
      </c>
      <c r="X27">
        <v>44.9</v>
      </c>
      <c r="Y27">
        <v>0</v>
      </c>
      <c r="AG27" t="s">
        <v>128</v>
      </c>
      <c r="AK27" t="s">
        <v>128</v>
      </c>
      <c r="AL27" t="s">
        <v>93</v>
      </c>
      <c r="AM27">
        <v>99999</v>
      </c>
      <c r="AN27">
        <v>99999</v>
      </c>
      <c r="AO27">
        <v>799</v>
      </c>
      <c r="AP27" t="b">
        <v>1</v>
      </c>
      <c r="AQ27" t="b">
        <v>1</v>
      </c>
      <c r="AS27">
        <v>250</v>
      </c>
      <c r="AT27" t="s">
        <v>94</v>
      </c>
      <c r="AU27" t="b">
        <v>0</v>
      </c>
      <c r="AW27">
        <v>12</v>
      </c>
      <c r="AX27" t="s">
        <v>95</v>
      </c>
      <c r="AY27" t="s">
        <v>126</v>
      </c>
    </row>
    <row r="28" spans="2:51" x14ac:dyDescent="0.25">
      <c r="B28" t="s">
        <v>87</v>
      </c>
      <c r="C28" t="s">
        <v>88</v>
      </c>
      <c r="D28">
        <v>99999</v>
      </c>
      <c r="F28">
        <v>5000</v>
      </c>
      <c r="K28" t="s">
        <v>89</v>
      </c>
      <c r="L28" t="s">
        <v>90</v>
      </c>
      <c r="N28" t="s">
        <v>91</v>
      </c>
      <c r="P28">
        <v>229.9</v>
      </c>
      <c r="Q28">
        <v>134.9</v>
      </c>
      <c r="S28">
        <v>50.1</v>
      </c>
      <c r="W28">
        <v>44.9</v>
      </c>
      <c r="X28">
        <v>44.9</v>
      </c>
      <c r="Y28">
        <v>0</v>
      </c>
      <c r="AG28" t="s">
        <v>129</v>
      </c>
      <c r="AK28" t="s">
        <v>129</v>
      </c>
      <c r="AL28" t="s">
        <v>93</v>
      </c>
      <c r="AM28">
        <v>99999</v>
      </c>
      <c r="AN28">
        <v>99999</v>
      </c>
      <c r="AO28">
        <v>799</v>
      </c>
      <c r="AP28" t="b">
        <v>1</v>
      </c>
      <c r="AQ28" t="b">
        <v>1</v>
      </c>
      <c r="AS28">
        <v>250</v>
      </c>
      <c r="AT28" t="s">
        <v>94</v>
      </c>
      <c r="AU28" t="b">
        <v>0</v>
      </c>
      <c r="AW28">
        <v>12</v>
      </c>
      <c r="AX28" t="s">
        <v>95</v>
      </c>
      <c r="AY28" t="s">
        <v>126</v>
      </c>
    </row>
    <row r="29" spans="2:51" x14ac:dyDescent="0.25">
      <c r="B29" t="s">
        <v>130</v>
      </c>
      <c r="C29" t="s">
        <v>88</v>
      </c>
      <c r="D29">
        <v>99999</v>
      </c>
      <c r="F29">
        <v>0</v>
      </c>
      <c r="K29" t="s">
        <v>89</v>
      </c>
      <c r="L29" t="s">
        <v>131</v>
      </c>
      <c r="N29" t="s">
        <v>91</v>
      </c>
      <c r="P29">
        <v>154.9</v>
      </c>
      <c r="Q29">
        <v>59.9</v>
      </c>
      <c r="S29">
        <v>50.1</v>
      </c>
      <c r="W29">
        <v>44.9</v>
      </c>
      <c r="X29">
        <v>44.9</v>
      </c>
      <c r="Y29">
        <v>0</v>
      </c>
      <c r="AG29" t="s">
        <v>132</v>
      </c>
      <c r="AK29" t="s">
        <v>132</v>
      </c>
      <c r="AL29" t="s">
        <v>133</v>
      </c>
      <c r="AM29">
        <v>99999</v>
      </c>
      <c r="AN29">
        <v>99999</v>
      </c>
      <c r="AO29">
        <v>599</v>
      </c>
      <c r="AP29" t="b">
        <v>1</v>
      </c>
      <c r="AQ29" t="b">
        <v>1</v>
      </c>
      <c r="AS29">
        <v>50</v>
      </c>
      <c r="AT29" t="s">
        <v>94</v>
      </c>
      <c r="AU29" t="b">
        <v>0</v>
      </c>
      <c r="AW29">
        <v>12</v>
      </c>
      <c r="AX29" t="s">
        <v>95</v>
      </c>
      <c r="AY29" t="s">
        <v>134</v>
      </c>
    </row>
    <row r="30" spans="2:51" x14ac:dyDescent="0.25">
      <c r="B30" t="s">
        <v>130</v>
      </c>
      <c r="C30" t="s">
        <v>88</v>
      </c>
      <c r="D30">
        <v>99999</v>
      </c>
      <c r="F30">
        <v>0</v>
      </c>
      <c r="K30" t="s">
        <v>89</v>
      </c>
      <c r="L30" t="s">
        <v>131</v>
      </c>
      <c r="N30" t="s">
        <v>91</v>
      </c>
      <c r="P30">
        <v>169.9</v>
      </c>
      <c r="Q30">
        <v>74.900000000000006</v>
      </c>
      <c r="S30">
        <v>50.1</v>
      </c>
      <c r="W30">
        <v>44.9</v>
      </c>
      <c r="X30">
        <v>44.9</v>
      </c>
      <c r="Y30">
        <v>0</v>
      </c>
      <c r="AG30" t="s">
        <v>135</v>
      </c>
      <c r="AK30" t="s">
        <v>135</v>
      </c>
      <c r="AL30" t="s">
        <v>133</v>
      </c>
      <c r="AM30">
        <v>99999</v>
      </c>
      <c r="AN30">
        <v>99999</v>
      </c>
      <c r="AO30">
        <v>599</v>
      </c>
      <c r="AP30" t="b">
        <v>1</v>
      </c>
      <c r="AQ30" t="b">
        <v>1</v>
      </c>
      <c r="AS30">
        <v>50</v>
      </c>
      <c r="AT30" t="s">
        <v>94</v>
      </c>
      <c r="AU30" t="b">
        <v>0</v>
      </c>
      <c r="AW30">
        <v>12</v>
      </c>
      <c r="AX30" t="s">
        <v>95</v>
      </c>
      <c r="AY30" t="s">
        <v>134</v>
      </c>
    </row>
    <row r="31" spans="2:51" x14ac:dyDescent="0.25">
      <c r="B31" t="s">
        <v>130</v>
      </c>
      <c r="C31" t="s">
        <v>88</v>
      </c>
      <c r="D31">
        <v>99999</v>
      </c>
      <c r="F31">
        <v>0</v>
      </c>
      <c r="K31" t="s">
        <v>89</v>
      </c>
      <c r="L31" t="s">
        <v>136</v>
      </c>
      <c r="N31" t="s">
        <v>91</v>
      </c>
      <c r="P31">
        <v>154.9</v>
      </c>
      <c r="Q31">
        <v>59.9</v>
      </c>
      <c r="S31">
        <v>50.1</v>
      </c>
      <c r="W31">
        <v>44.9</v>
      </c>
      <c r="X31">
        <v>44.9</v>
      </c>
      <c r="Y31">
        <v>0</v>
      </c>
      <c r="AF31" t="s">
        <v>137</v>
      </c>
      <c r="AJ31" t="s">
        <v>137</v>
      </c>
      <c r="AL31" t="s">
        <v>138</v>
      </c>
      <c r="AM31">
        <v>0</v>
      </c>
      <c r="AN31">
        <v>99999</v>
      </c>
      <c r="AO31">
        <v>599</v>
      </c>
      <c r="AP31" t="b">
        <v>1</v>
      </c>
      <c r="AQ31" t="b">
        <v>1</v>
      </c>
      <c r="AS31">
        <v>500</v>
      </c>
      <c r="AT31" t="s">
        <v>94</v>
      </c>
      <c r="AU31" t="b">
        <v>0</v>
      </c>
      <c r="AW31">
        <v>12</v>
      </c>
      <c r="AX31" t="s">
        <v>95</v>
      </c>
      <c r="AY31" t="s">
        <v>139</v>
      </c>
    </row>
    <row r="32" spans="2:51" x14ac:dyDescent="0.25">
      <c r="B32" t="s">
        <v>130</v>
      </c>
      <c r="C32" t="s">
        <v>88</v>
      </c>
      <c r="D32">
        <v>99999</v>
      </c>
      <c r="F32">
        <v>0</v>
      </c>
      <c r="K32" t="s">
        <v>89</v>
      </c>
      <c r="L32" t="s">
        <v>136</v>
      </c>
      <c r="N32" t="s">
        <v>91</v>
      </c>
      <c r="P32">
        <v>169.9</v>
      </c>
      <c r="Q32">
        <v>74.900000000000006</v>
      </c>
      <c r="S32">
        <v>50.1</v>
      </c>
      <c r="W32">
        <v>44.9</v>
      </c>
      <c r="X32">
        <v>44.9</v>
      </c>
      <c r="Y32">
        <v>0</v>
      </c>
      <c r="AF32" t="s">
        <v>140</v>
      </c>
      <c r="AJ32" t="s">
        <v>140</v>
      </c>
      <c r="AL32" t="s">
        <v>138</v>
      </c>
      <c r="AM32">
        <v>0</v>
      </c>
      <c r="AN32">
        <v>99999</v>
      </c>
      <c r="AO32">
        <v>599</v>
      </c>
      <c r="AP32" t="b">
        <v>1</v>
      </c>
      <c r="AQ32" t="b">
        <v>1</v>
      </c>
      <c r="AS32">
        <v>500</v>
      </c>
      <c r="AT32" t="s">
        <v>94</v>
      </c>
      <c r="AU32" t="b">
        <v>0</v>
      </c>
      <c r="AW32">
        <v>12</v>
      </c>
      <c r="AX32" t="s">
        <v>95</v>
      </c>
      <c r="AY32" t="s">
        <v>139</v>
      </c>
    </row>
    <row r="33" spans="2:51" x14ac:dyDescent="0.25">
      <c r="B33" t="s">
        <v>130</v>
      </c>
      <c r="C33" t="s">
        <v>88</v>
      </c>
      <c r="D33">
        <v>99999</v>
      </c>
      <c r="F33">
        <v>1000</v>
      </c>
      <c r="K33" t="s">
        <v>89</v>
      </c>
      <c r="L33" t="s">
        <v>131</v>
      </c>
      <c r="N33" t="s">
        <v>91</v>
      </c>
      <c r="P33">
        <v>144.9</v>
      </c>
      <c r="Q33">
        <v>49.9</v>
      </c>
      <c r="S33">
        <v>50.1</v>
      </c>
      <c r="W33">
        <v>44.9</v>
      </c>
      <c r="X33">
        <v>44.9</v>
      </c>
      <c r="Y33">
        <v>0</v>
      </c>
      <c r="AG33" t="s">
        <v>141</v>
      </c>
      <c r="AK33" t="s">
        <v>141</v>
      </c>
      <c r="AL33" t="s">
        <v>133</v>
      </c>
      <c r="AM33">
        <v>99999</v>
      </c>
      <c r="AN33">
        <v>99999</v>
      </c>
      <c r="AO33">
        <v>599</v>
      </c>
      <c r="AP33" t="b">
        <v>1</v>
      </c>
      <c r="AQ33" t="b">
        <v>1</v>
      </c>
      <c r="AS33">
        <v>50</v>
      </c>
      <c r="AT33" t="s">
        <v>94</v>
      </c>
      <c r="AU33" t="b">
        <v>0</v>
      </c>
      <c r="AW33">
        <v>12</v>
      </c>
      <c r="AX33" t="s">
        <v>95</v>
      </c>
      <c r="AY33" t="s">
        <v>142</v>
      </c>
    </row>
    <row r="34" spans="2:51" x14ac:dyDescent="0.25">
      <c r="B34" t="s">
        <v>130</v>
      </c>
      <c r="C34" t="s">
        <v>88</v>
      </c>
      <c r="D34">
        <v>99999</v>
      </c>
      <c r="F34">
        <v>1000</v>
      </c>
      <c r="K34" t="s">
        <v>89</v>
      </c>
      <c r="L34" t="s">
        <v>131</v>
      </c>
      <c r="N34" t="s">
        <v>91</v>
      </c>
      <c r="P34">
        <v>154.9</v>
      </c>
      <c r="Q34">
        <v>59.9</v>
      </c>
      <c r="S34">
        <v>50.1</v>
      </c>
      <c r="W34">
        <v>44.9</v>
      </c>
      <c r="X34">
        <v>44.9</v>
      </c>
      <c r="Y34">
        <v>0</v>
      </c>
      <c r="AG34" t="s">
        <v>143</v>
      </c>
      <c r="AK34" t="s">
        <v>143</v>
      </c>
      <c r="AL34" t="s">
        <v>133</v>
      </c>
      <c r="AM34">
        <v>99999</v>
      </c>
      <c r="AN34">
        <v>99999</v>
      </c>
      <c r="AO34">
        <v>599</v>
      </c>
      <c r="AP34" t="b">
        <v>1</v>
      </c>
      <c r="AQ34" t="b">
        <v>1</v>
      </c>
      <c r="AS34">
        <v>50</v>
      </c>
      <c r="AT34" t="s">
        <v>94</v>
      </c>
      <c r="AU34" t="b">
        <v>0</v>
      </c>
      <c r="AW34">
        <v>12</v>
      </c>
      <c r="AX34" t="s">
        <v>95</v>
      </c>
      <c r="AY34" t="s">
        <v>142</v>
      </c>
    </row>
    <row r="35" spans="2:51" x14ac:dyDescent="0.25">
      <c r="B35" t="s">
        <v>130</v>
      </c>
      <c r="C35" t="s">
        <v>88</v>
      </c>
      <c r="D35">
        <v>99999</v>
      </c>
      <c r="F35">
        <v>1000</v>
      </c>
      <c r="K35" t="s">
        <v>89</v>
      </c>
      <c r="L35" t="s">
        <v>131</v>
      </c>
      <c r="N35" t="s">
        <v>91</v>
      </c>
      <c r="P35">
        <v>158.9</v>
      </c>
      <c r="Q35">
        <v>63.9</v>
      </c>
      <c r="S35">
        <v>50.1</v>
      </c>
      <c r="W35">
        <v>44.9</v>
      </c>
      <c r="X35">
        <v>44.9</v>
      </c>
      <c r="Y35">
        <v>0</v>
      </c>
      <c r="AG35" t="s">
        <v>144</v>
      </c>
      <c r="AK35" t="s">
        <v>144</v>
      </c>
      <c r="AL35" t="s">
        <v>133</v>
      </c>
      <c r="AM35">
        <v>99999</v>
      </c>
      <c r="AN35">
        <v>99999</v>
      </c>
      <c r="AO35">
        <v>599</v>
      </c>
      <c r="AP35" t="b">
        <v>1</v>
      </c>
      <c r="AQ35" t="b">
        <v>1</v>
      </c>
      <c r="AS35">
        <v>50</v>
      </c>
      <c r="AT35" t="s">
        <v>94</v>
      </c>
      <c r="AU35" t="b">
        <v>0</v>
      </c>
      <c r="AW35">
        <v>12</v>
      </c>
      <c r="AX35" t="s">
        <v>95</v>
      </c>
      <c r="AY35" t="s">
        <v>142</v>
      </c>
    </row>
    <row r="36" spans="2:51" x14ac:dyDescent="0.25">
      <c r="B36" t="s">
        <v>130</v>
      </c>
      <c r="C36" t="s">
        <v>88</v>
      </c>
      <c r="D36">
        <v>99999</v>
      </c>
      <c r="F36">
        <v>1000</v>
      </c>
      <c r="K36" t="s">
        <v>89</v>
      </c>
      <c r="L36" t="s">
        <v>131</v>
      </c>
      <c r="N36" t="s">
        <v>91</v>
      </c>
      <c r="P36">
        <v>169.9</v>
      </c>
      <c r="Q36">
        <v>74.899999999999991</v>
      </c>
      <c r="S36">
        <v>50.1</v>
      </c>
      <c r="W36">
        <v>44.9</v>
      </c>
      <c r="X36">
        <v>44.9</v>
      </c>
      <c r="Y36">
        <v>0</v>
      </c>
      <c r="AG36" t="s">
        <v>145</v>
      </c>
      <c r="AK36" t="s">
        <v>145</v>
      </c>
      <c r="AL36" t="s">
        <v>133</v>
      </c>
      <c r="AM36">
        <v>99999</v>
      </c>
      <c r="AN36">
        <v>99999</v>
      </c>
      <c r="AO36">
        <v>599</v>
      </c>
      <c r="AP36" t="b">
        <v>1</v>
      </c>
      <c r="AQ36" t="b">
        <v>1</v>
      </c>
      <c r="AS36">
        <v>50</v>
      </c>
      <c r="AT36" t="s">
        <v>94</v>
      </c>
      <c r="AU36" t="b">
        <v>0</v>
      </c>
      <c r="AW36">
        <v>12</v>
      </c>
      <c r="AX36" t="s">
        <v>95</v>
      </c>
      <c r="AY36" t="s">
        <v>142</v>
      </c>
    </row>
    <row r="37" spans="2:51" x14ac:dyDescent="0.25">
      <c r="B37" t="s">
        <v>130</v>
      </c>
      <c r="C37" t="s">
        <v>88</v>
      </c>
      <c r="D37">
        <v>99999</v>
      </c>
      <c r="F37">
        <v>1000</v>
      </c>
      <c r="K37" t="s">
        <v>89</v>
      </c>
      <c r="L37" t="s">
        <v>136</v>
      </c>
      <c r="N37" t="s">
        <v>91</v>
      </c>
      <c r="P37">
        <v>144.9</v>
      </c>
      <c r="Q37">
        <v>49.9</v>
      </c>
      <c r="S37">
        <v>50.1</v>
      </c>
      <c r="W37">
        <v>44.9</v>
      </c>
      <c r="X37">
        <v>44.9</v>
      </c>
      <c r="Y37">
        <v>0</v>
      </c>
      <c r="AF37" t="s">
        <v>146</v>
      </c>
      <c r="AJ37" t="s">
        <v>146</v>
      </c>
      <c r="AL37" t="s">
        <v>138</v>
      </c>
      <c r="AM37">
        <v>0</v>
      </c>
      <c r="AN37">
        <v>99999</v>
      </c>
      <c r="AO37">
        <v>599</v>
      </c>
      <c r="AP37" t="b">
        <v>1</v>
      </c>
      <c r="AQ37" t="b">
        <v>1</v>
      </c>
      <c r="AS37">
        <v>500</v>
      </c>
      <c r="AT37" t="s">
        <v>94</v>
      </c>
      <c r="AU37" t="b">
        <v>0</v>
      </c>
      <c r="AW37">
        <v>12</v>
      </c>
      <c r="AX37" t="s">
        <v>95</v>
      </c>
      <c r="AY37" t="s">
        <v>147</v>
      </c>
    </row>
    <row r="38" spans="2:51" x14ac:dyDescent="0.25">
      <c r="B38" t="s">
        <v>130</v>
      </c>
      <c r="C38" t="s">
        <v>88</v>
      </c>
      <c r="D38">
        <v>99999</v>
      </c>
      <c r="F38">
        <v>1000</v>
      </c>
      <c r="K38" t="s">
        <v>89</v>
      </c>
      <c r="L38" t="s">
        <v>136</v>
      </c>
      <c r="N38" t="s">
        <v>91</v>
      </c>
      <c r="P38">
        <v>154.9</v>
      </c>
      <c r="Q38">
        <v>59.9</v>
      </c>
      <c r="S38">
        <v>50.1</v>
      </c>
      <c r="W38">
        <v>44.9</v>
      </c>
      <c r="X38">
        <v>44.9</v>
      </c>
      <c r="Y38">
        <v>0</v>
      </c>
      <c r="AF38" t="s">
        <v>148</v>
      </c>
      <c r="AJ38" t="s">
        <v>148</v>
      </c>
      <c r="AL38" t="s">
        <v>138</v>
      </c>
      <c r="AM38">
        <v>0</v>
      </c>
      <c r="AN38">
        <v>99999</v>
      </c>
      <c r="AO38">
        <v>599</v>
      </c>
      <c r="AP38" t="b">
        <v>1</v>
      </c>
      <c r="AQ38" t="b">
        <v>1</v>
      </c>
      <c r="AS38">
        <v>500</v>
      </c>
      <c r="AT38" t="s">
        <v>94</v>
      </c>
      <c r="AU38" t="b">
        <v>0</v>
      </c>
      <c r="AW38">
        <v>12</v>
      </c>
      <c r="AX38" t="s">
        <v>95</v>
      </c>
      <c r="AY38" t="s">
        <v>147</v>
      </c>
    </row>
    <row r="39" spans="2:51" x14ac:dyDescent="0.25">
      <c r="B39" t="s">
        <v>130</v>
      </c>
      <c r="C39" t="s">
        <v>88</v>
      </c>
      <c r="D39">
        <v>99999</v>
      </c>
      <c r="F39">
        <v>1000</v>
      </c>
      <c r="K39" t="s">
        <v>89</v>
      </c>
      <c r="L39" t="s">
        <v>136</v>
      </c>
      <c r="N39" t="s">
        <v>91</v>
      </c>
      <c r="P39">
        <v>158.9</v>
      </c>
      <c r="Q39">
        <v>63.9</v>
      </c>
      <c r="S39">
        <v>50.1</v>
      </c>
      <c r="W39">
        <v>44.9</v>
      </c>
      <c r="X39">
        <v>44.9</v>
      </c>
      <c r="Y39">
        <v>0</v>
      </c>
      <c r="AF39" t="s">
        <v>149</v>
      </c>
      <c r="AJ39" t="s">
        <v>149</v>
      </c>
      <c r="AL39" t="s">
        <v>138</v>
      </c>
      <c r="AM39">
        <v>0</v>
      </c>
      <c r="AN39">
        <v>99999</v>
      </c>
      <c r="AO39">
        <v>599</v>
      </c>
      <c r="AP39" t="b">
        <v>1</v>
      </c>
      <c r="AQ39" t="b">
        <v>1</v>
      </c>
      <c r="AS39">
        <v>500</v>
      </c>
      <c r="AT39" t="s">
        <v>94</v>
      </c>
      <c r="AU39" t="b">
        <v>0</v>
      </c>
      <c r="AW39">
        <v>12</v>
      </c>
      <c r="AX39" t="s">
        <v>95</v>
      </c>
      <c r="AY39" t="s">
        <v>147</v>
      </c>
    </row>
    <row r="40" spans="2:51" x14ac:dyDescent="0.25">
      <c r="B40" t="s">
        <v>130</v>
      </c>
      <c r="C40" t="s">
        <v>88</v>
      </c>
      <c r="D40">
        <v>99999</v>
      </c>
      <c r="F40">
        <v>1000</v>
      </c>
      <c r="K40" t="s">
        <v>89</v>
      </c>
      <c r="L40" t="s">
        <v>136</v>
      </c>
      <c r="N40" t="s">
        <v>91</v>
      </c>
      <c r="P40">
        <v>169.9</v>
      </c>
      <c r="Q40">
        <v>74.899999999999991</v>
      </c>
      <c r="S40">
        <v>50.1</v>
      </c>
      <c r="W40">
        <v>44.9</v>
      </c>
      <c r="X40">
        <v>44.9</v>
      </c>
      <c r="Y40">
        <v>0</v>
      </c>
      <c r="AF40" t="s">
        <v>150</v>
      </c>
      <c r="AJ40" t="s">
        <v>150</v>
      </c>
      <c r="AL40" t="s">
        <v>138</v>
      </c>
      <c r="AM40">
        <v>0</v>
      </c>
      <c r="AN40">
        <v>99999</v>
      </c>
      <c r="AO40">
        <v>599</v>
      </c>
      <c r="AP40" t="b">
        <v>1</v>
      </c>
      <c r="AQ40" t="b">
        <v>1</v>
      </c>
      <c r="AS40">
        <v>500</v>
      </c>
      <c r="AT40" t="s">
        <v>94</v>
      </c>
      <c r="AU40" t="b">
        <v>0</v>
      </c>
      <c r="AW40">
        <v>12</v>
      </c>
      <c r="AX40" t="s">
        <v>95</v>
      </c>
      <c r="AY40" t="s">
        <v>147</v>
      </c>
    </row>
    <row r="41" spans="2:51" x14ac:dyDescent="0.25">
      <c r="B41" t="s">
        <v>130</v>
      </c>
      <c r="C41" t="s">
        <v>88</v>
      </c>
      <c r="D41">
        <v>99999</v>
      </c>
      <c r="F41">
        <v>10000</v>
      </c>
      <c r="K41" t="s">
        <v>89</v>
      </c>
      <c r="L41" t="s">
        <v>131</v>
      </c>
      <c r="N41" t="s">
        <v>91</v>
      </c>
      <c r="P41">
        <v>209.9</v>
      </c>
      <c r="Q41">
        <v>114.9</v>
      </c>
      <c r="S41">
        <v>50.1</v>
      </c>
      <c r="W41">
        <v>44.9</v>
      </c>
      <c r="X41">
        <v>44.9</v>
      </c>
      <c r="Y41">
        <v>0</v>
      </c>
      <c r="AG41" t="s">
        <v>151</v>
      </c>
      <c r="AK41" t="s">
        <v>151</v>
      </c>
      <c r="AL41" t="s">
        <v>133</v>
      </c>
      <c r="AM41">
        <v>99999</v>
      </c>
      <c r="AN41">
        <v>99999</v>
      </c>
      <c r="AO41">
        <v>599</v>
      </c>
      <c r="AP41" t="b">
        <v>1</v>
      </c>
      <c r="AQ41" t="b">
        <v>1</v>
      </c>
      <c r="AS41">
        <v>50</v>
      </c>
      <c r="AT41" t="s">
        <v>94</v>
      </c>
      <c r="AU41" t="b">
        <v>0</v>
      </c>
      <c r="AW41">
        <v>12</v>
      </c>
      <c r="AX41" t="s">
        <v>95</v>
      </c>
      <c r="AY41" t="s">
        <v>152</v>
      </c>
    </row>
    <row r="42" spans="2:51" x14ac:dyDescent="0.25">
      <c r="B42" t="s">
        <v>130</v>
      </c>
      <c r="C42" t="s">
        <v>88</v>
      </c>
      <c r="D42">
        <v>99999</v>
      </c>
      <c r="F42">
        <v>10000</v>
      </c>
      <c r="K42" t="s">
        <v>89</v>
      </c>
      <c r="L42" t="s">
        <v>131</v>
      </c>
      <c r="N42" t="s">
        <v>91</v>
      </c>
      <c r="P42">
        <v>219.9</v>
      </c>
      <c r="Q42">
        <v>124.9</v>
      </c>
      <c r="S42">
        <v>50.1</v>
      </c>
      <c r="W42">
        <v>44.9</v>
      </c>
      <c r="X42">
        <v>44.9</v>
      </c>
      <c r="Y42">
        <v>0</v>
      </c>
      <c r="AG42" t="s">
        <v>153</v>
      </c>
      <c r="AK42" t="s">
        <v>153</v>
      </c>
      <c r="AL42" t="s">
        <v>133</v>
      </c>
      <c r="AM42">
        <v>99999</v>
      </c>
      <c r="AN42">
        <v>99999</v>
      </c>
      <c r="AO42">
        <v>599</v>
      </c>
      <c r="AP42" t="b">
        <v>1</v>
      </c>
      <c r="AQ42" t="b">
        <v>1</v>
      </c>
      <c r="AS42">
        <v>50</v>
      </c>
      <c r="AT42" t="s">
        <v>94</v>
      </c>
      <c r="AU42" t="b">
        <v>0</v>
      </c>
      <c r="AW42">
        <v>12</v>
      </c>
      <c r="AX42" t="s">
        <v>95</v>
      </c>
      <c r="AY42" t="s">
        <v>152</v>
      </c>
    </row>
    <row r="43" spans="2:51" x14ac:dyDescent="0.25">
      <c r="B43" t="s">
        <v>130</v>
      </c>
      <c r="C43" t="s">
        <v>88</v>
      </c>
      <c r="D43">
        <v>99999</v>
      </c>
      <c r="F43">
        <v>10000</v>
      </c>
      <c r="K43" t="s">
        <v>89</v>
      </c>
      <c r="L43" t="s">
        <v>136</v>
      </c>
      <c r="N43" t="s">
        <v>91</v>
      </c>
      <c r="P43">
        <v>209.9</v>
      </c>
      <c r="Q43">
        <v>114.9</v>
      </c>
      <c r="S43">
        <v>50.1</v>
      </c>
      <c r="W43">
        <v>44.9</v>
      </c>
      <c r="X43">
        <v>44.9</v>
      </c>
      <c r="Y43">
        <v>0</v>
      </c>
      <c r="AF43" t="s">
        <v>154</v>
      </c>
      <c r="AJ43" t="s">
        <v>154</v>
      </c>
      <c r="AL43" t="s">
        <v>138</v>
      </c>
      <c r="AM43">
        <v>0</v>
      </c>
      <c r="AN43">
        <v>99999</v>
      </c>
      <c r="AO43">
        <v>599</v>
      </c>
      <c r="AP43" t="b">
        <v>1</v>
      </c>
      <c r="AQ43" t="b">
        <v>1</v>
      </c>
      <c r="AS43">
        <v>500</v>
      </c>
      <c r="AT43" t="s">
        <v>94</v>
      </c>
      <c r="AU43" t="b">
        <v>0</v>
      </c>
      <c r="AW43">
        <v>12</v>
      </c>
      <c r="AX43" t="s">
        <v>95</v>
      </c>
      <c r="AY43" t="s">
        <v>155</v>
      </c>
    </row>
    <row r="44" spans="2:51" x14ac:dyDescent="0.25">
      <c r="B44" t="s">
        <v>130</v>
      </c>
      <c r="C44" t="s">
        <v>88</v>
      </c>
      <c r="D44">
        <v>99999</v>
      </c>
      <c r="F44">
        <v>10000</v>
      </c>
      <c r="K44" t="s">
        <v>89</v>
      </c>
      <c r="L44" t="s">
        <v>136</v>
      </c>
      <c r="N44" t="s">
        <v>91</v>
      </c>
      <c r="P44">
        <v>219.9</v>
      </c>
      <c r="Q44">
        <v>124.9</v>
      </c>
      <c r="S44">
        <v>50.1</v>
      </c>
      <c r="W44">
        <v>44.9</v>
      </c>
      <c r="X44">
        <v>44.9</v>
      </c>
      <c r="Y44">
        <v>0</v>
      </c>
      <c r="AF44" t="s">
        <v>156</v>
      </c>
      <c r="AJ44" t="s">
        <v>156</v>
      </c>
      <c r="AL44" t="s">
        <v>138</v>
      </c>
      <c r="AM44">
        <v>0</v>
      </c>
      <c r="AN44">
        <v>99999</v>
      </c>
      <c r="AO44">
        <v>599</v>
      </c>
      <c r="AP44" t="b">
        <v>1</v>
      </c>
      <c r="AQ44" t="b">
        <v>1</v>
      </c>
      <c r="AS44">
        <v>500</v>
      </c>
      <c r="AT44" t="s">
        <v>94</v>
      </c>
      <c r="AU44" t="b">
        <v>0</v>
      </c>
      <c r="AW44">
        <v>12</v>
      </c>
      <c r="AX44" t="s">
        <v>95</v>
      </c>
      <c r="AY44" t="s">
        <v>155</v>
      </c>
    </row>
    <row r="45" spans="2:51" x14ac:dyDescent="0.25">
      <c r="B45" t="s">
        <v>130</v>
      </c>
      <c r="C45" t="s">
        <v>88</v>
      </c>
      <c r="D45">
        <v>99999</v>
      </c>
      <c r="F45">
        <v>10000</v>
      </c>
      <c r="K45" t="s">
        <v>89</v>
      </c>
      <c r="L45" t="s">
        <v>136</v>
      </c>
      <c r="N45" t="s">
        <v>91</v>
      </c>
      <c r="P45">
        <v>229.9</v>
      </c>
      <c r="Q45">
        <v>134.9</v>
      </c>
      <c r="S45">
        <v>50.1</v>
      </c>
      <c r="W45">
        <v>44.9</v>
      </c>
      <c r="X45">
        <v>44.9</v>
      </c>
      <c r="Y45">
        <v>0</v>
      </c>
      <c r="AF45" t="s">
        <v>157</v>
      </c>
      <c r="AJ45" t="s">
        <v>157</v>
      </c>
      <c r="AL45" t="s">
        <v>138</v>
      </c>
      <c r="AM45">
        <v>0</v>
      </c>
      <c r="AN45">
        <v>99999</v>
      </c>
      <c r="AO45">
        <v>599</v>
      </c>
      <c r="AP45" t="b">
        <v>1</v>
      </c>
      <c r="AQ45" t="b">
        <v>1</v>
      </c>
      <c r="AS45">
        <v>500</v>
      </c>
      <c r="AT45" t="s">
        <v>94</v>
      </c>
      <c r="AU45" t="b">
        <v>0</v>
      </c>
      <c r="AW45">
        <v>12</v>
      </c>
      <c r="AX45" t="s">
        <v>95</v>
      </c>
      <c r="AY45" t="s">
        <v>155</v>
      </c>
    </row>
    <row r="46" spans="2:51" x14ac:dyDescent="0.25">
      <c r="B46" t="s">
        <v>130</v>
      </c>
      <c r="C46" t="s">
        <v>88</v>
      </c>
      <c r="D46">
        <v>99999</v>
      </c>
      <c r="F46">
        <v>10000</v>
      </c>
      <c r="K46" t="s">
        <v>89</v>
      </c>
      <c r="L46" t="s">
        <v>136</v>
      </c>
      <c r="N46" t="s">
        <v>91</v>
      </c>
      <c r="P46">
        <v>240.9</v>
      </c>
      <c r="Q46">
        <v>145.9</v>
      </c>
      <c r="S46">
        <v>50.1</v>
      </c>
      <c r="W46">
        <v>44.9</v>
      </c>
      <c r="X46">
        <v>44.9</v>
      </c>
      <c r="Y46">
        <v>0</v>
      </c>
      <c r="AF46" t="s">
        <v>158</v>
      </c>
      <c r="AJ46" t="s">
        <v>158</v>
      </c>
      <c r="AL46" t="s">
        <v>138</v>
      </c>
      <c r="AM46">
        <v>0</v>
      </c>
      <c r="AN46">
        <v>99999</v>
      </c>
      <c r="AO46">
        <v>599</v>
      </c>
      <c r="AP46" t="b">
        <v>1</v>
      </c>
      <c r="AQ46" t="b">
        <v>1</v>
      </c>
      <c r="AS46">
        <v>500</v>
      </c>
      <c r="AT46" t="s">
        <v>94</v>
      </c>
      <c r="AU46" t="b">
        <v>0</v>
      </c>
      <c r="AW46">
        <v>12</v>
      </c>
      <c r="AX46" t="s">
        <v>95</v>
      </c>
      <c r="AY46" t="s">
        <v>155</v>
      </c>
    </row>
    <row r="47" spans="2:51" x14ac:dyDescent="0.25">
      <c r="B47" t="s">
        <v>130</v>
      </c>
      <c r="C47" t="s">
        <v>88</v>
      </c>
      <c r="D47">
        <v>99999</v>
      </c>
      <c r="F47">
        <v>2000</v>
      </c>
      <c r="K47" t="s">
        <v>89</v>
      </c>
      <c r="L47" t="s">
        <v>131</v>
      </c>
      <c r="N47" t="s">
        <v>91</v>
      </c>
      <c r="P47">
        <v>154.9</v>
      </c>
      <c r="Q47">
        <v>59.900000000000006</v>
      </c>
      <c r="S47">
        <v>50.1</v>
      </c>
      <c r="W47">
        <v>44.9</v>
      </c>
      <c r="X47">
        <v>44.9</v>
      </c>
      <c r="Y47">
        <v>0</v>
      </c>
      <c r="AG47" t="s">
        <v>159</v>
      </c>
      <c r="AK47" t="s">
        <v>159</v>
      </c>
      <c r="AL47" t="s">
        <v>133</v>
      </c>
      <c r="AM47">
        <v>99999</v>
      </c>
      <c r="AN47">
        <v>99999</v>
      </c>
      <c r="AO47">
        <v>599</v>
      </c>
      <c r="AP47" t="b">
        <v>1</v>
      </c>
      <c r="AQ47" t="b">
        <v>1</v>
      </c>
      <c r="AS47">
        <v>50</v>
      </c>
      <c r="AT47" t="s">
        <v>94</v>
      </c>
      <c r="AU47" t="b">
        <v>0</v>
      </c>
      <c r="AW47">
        <v>12</v>
      </c>
      <c r="AX47" t="s">
        <v>95</v>
      </c>
      <c r="AY47" t="s">
        <v>160</v>
      </c>
    </row>
    <row r="48" spans="2:51" x14ac:dyDescent="0.25">
      <c r="B48" t="s">
        <v>130</v>
      </c>
      <c r="C48" t="s">
        <v>88</v>
      </c>
      <c r="D48">
        <v>99999</v>
      </c>
      <c r="F48">
        <v>2000</v>
      </c>
      <c r="K48" t="s">
        <v>89</v>
      </c>
      <c r="L48" t="s">
        <v>131</v>
      </c>
      <c r="N48" t="s">
        <v>91</v>
      </c>
      <c r="P48">
        <v>164.9</v>
      </c>
      <c r="Q48">
        <v>69.900000000000006</v>
      </c>
      <c r="S48">
        <v>50.1</v>
      </c>
      <c r="W48">
        <v>44.9</v>
      </c>
      <c r="X48">
        <v>44.9</v>
      </c>
      <c r="Y48">
        <v>0</v>
      </c>
      <c r="AG48" t="s">
        <v>161</v>
      </c>
      <c r="AK48" t="s">
        <v>161</v>
      </c>
      <c r="AL48" t="s">
        <v>133</v>
      </c>
      <c r="AM48">
        <v>99999</v>
      </c>
      <c r="AN48">
        <v>99999</v>
      </c>
      <c r="AO48">
        <v>599</v>
      </c>
      <c r="AP48" t="b">
        <v>1</v>
      </c>
      <c r="AQ48" t="b">
        <v>1</v>
      </c>
      <c r="AS48">
        <v>50</v>
      </c>
      <c r="AT48" t="s">
        <v>94</v>
      </c>
      <c r="AU48" t="b">
        <v>0</v>
      </c>
      <c r="AW48">
        <v>12</v>
      </c>
      <c r="AX48" t="s">
        <v>95</v>
      </c>
      <c r="AY48" t="s">
        <v>160</v>
      </c>
    </row>
    <row r="49" spans="2:51" x14ac:dyDescent="0.25">
      <c r="B49" t="s">
        <v>130</v>
      </c>
      <c r="C49" t="s">
        <v>88</v>
      </c>
      <c r="D49">
        <v>99999</v>
      </c>
      <c r="F49">
        <v>2000</v>
      </c>
      <c r="K49" t="s">
        <v>89</v>
      </c>
      <c r="L49" t="s">
        <v>131</v>
      </c>
      <c r="N49" t="s">
        <v>91</v>
      </c>
      <c r="P49">
        <v>169.9</v>
      </c>
      <c r="Q49">
        <v>74.899999999999991</v>
      </c>
      <c r="S49">
        <v>50.1</v>
      </c>
      <c r="W49">
        <v>44.9</v>
      </c>
      <c r="X49">
        <v>44.9</v>
      </c>
      <c r="Y49">
        <v>0</v>
      </c>
      <c r="AG49" t="s">
        <v>162</v>
      </c>
      <c r="AK49" t="s">
        <v>162</v>
      </c>
      <c r="AL49" t="s">
        <v>133</v>
      </c>
      <c r="AM49">
        <v>99999</v>
      </c>
      <c r="AN49">
        <v>99999</v>
      </c>
      <c r="AO49">
        <v>599</v>
      </c>
      <c r="AP49" t="b">
        <v>1</v>
      </c>
      <c r="AQ49" t="b">
        <v>1</v>
      </c>
      <c r="AS49">
        <v>50</v>
      </c>
      <c r="AT49" t="s">
        <v>94</v>
      </c>
      <c r="AU49" t="b">
        <v>0</v>
      </c>
      <c r="AW49">
        <v>12</v>
      </c>
      <c r="AX49" t="s">
        <v>95</v>
      </c>
      <c r="AY49" t="s">
        <v>160</v>
      </c>
    </row>
    <row r="50" spans="2:51" x14ac:dyDescent="0.25">
      <c r="B50" t="s">
        <v>130</v>
      </c>
      <c r="C50" t="s">
        <v>88</v>
      </c>
      <c r="D50">
        <v>99999</v>
      </c>
      <c r="F50">
        <v>2000</v>
      </c>
      <c r="K50" t="s">
        <v>89</v>
      </c>
      <c r="L50" t="s">
        <v>131</v>
      </c>
      <c r="N50" t="s">
        <v>91</v>
      </c>
      <c r="P50">
        <v>180.9</v>
      </c>
      <c r="Q50">
        <v>85.899999999999991</v>
      </c>
      <c r="S50">
        <v>50.1</v>
      </c>
      <c r="W50">
        <v>44.9</v>
      </c>
      <c r="X50">
        <v>44.9</v>
      </c>
      <c r="Y50">
        <v>0</v>
      </c>
      <c r="AG50" t="s">
        <v>163</v>
      </c>
      <c r="AK50" t="s">
        <v>163</v>
      </c>
      <c r="AL50" t="s">
        <v>133</v>
      </c>
      <c r="AM50">
        <v>99999</v>
      </c>
      <c r="AN50">
        <v>99999</v>
      </c>
      <c r="AO50">
        <v>599</v>
      </c>
      <c r="AP50" t="b">
        <v>1</v>
      </c>
      <c r="AQ50" t="b">
        <v>1</v>
      </c>
      <c r="AS50">
        <v>50</v>
      </c>
      <c r="AT50" t="s">
        <v>94</v>
      </c>
      <c r="AU50" t="b">
        <v>0</v>
      </c>
      <c r="AW50">
        <v>12</v>
      </c>
      <c r="AX50" t="s">
        <v>95</v>
      </c>
      <c r="AY50" t="s">
        <v>160</v>
      </c>
    </row>
    <row r="51" spans="2:51" x14ac:dyDescent="0.25">
      <c r="B51" t="s">
        <v>130</v>
      </c>
      <c r="C51" t="s">
        <v>88</v>
      </c>
      <c r="D51">
        <v>99999</v>
      </c>
      <c r="F51">
        <v>2000</v>
      </c>
      <c r="K51" t="s">
        <v>89</v>
      </c>
      <c r="L51" t="s">
        <v>136</v>
      </c>
      <c r="N51" t="s">
        <v>91</v>
      </c>
      <c r="P51">
        <v>154.9</v>
      </c>
      <c r="Q51">
        <v>59.900000000000006</v>
      </c>
      <c r="S51">
        <v>50.1</v>
      </c>
      <c r="W51">
        <v>44.9</v>
      </c>
      <c r="X51">
        <v>44.9</v>
      </c>
      <c r="Y51">
        <v>0</v>
      </c>
      <c r="AF51" t="s">
        <v>164</v>
      </c>
      <c r="AJ51" t="s">
        <v>164</v>
      </c>
      <c r="AL51" t="s">
        <v>138</v>
      </c>
      <c r="AM51">
        <v>0</v>
      </c>
      <c r="AN51">
        <v>99999</v>
      </c>
      <c r="AO51">
        <v>599</v>
      </c>
      <c r="AP51" t="b">
        <v>1</v>
      </c>
      <c r="AQ51" t="b">
        <v>1</v>
      </c>
      <c r="AS51">
        <v>500</v>
      </c>
      <c r="AT51" t="s">
        <v>94</v>
      </c>
      <c r="AU51" t="b">
        <v>0</v>
      </c>
      <c r="AW51">
        <v>12</v>
      </c>
      <c r="AX51" t="s">
        <v>95</v>
      </c>
      <c r="AY51" t="s">
        <v>165</v>
      </c>
    </row>
    <row r="52" spans="2:51" x14ac:dyDescent="0.25">
      <c r="B52" t="s">
        <v>130</v>
      </c>
      <c r="C52" t="s">
        <v>88</v>
      </c>
      <c r="D52">
        <v>99999</v>
      </c>
      <c r="F52">
        <v>2000</v>
      </c>
      <c r="K52" t="s">
        <v>89</v>
      </c>
      <c r="L52" t="s">
        <v>136</v>
      </c>
      <c r="N52" t="s">
        <v>91</v>
      </c>
      <c r="P52">
        <v>164.9</v>
      </c>
      <c r="Q52">
        <v>69.900000000000006</v>
      </c>
      <c r="S52">
        <v>50.1</v>
      </c>
      <c r="W52">
        <v>44.9</v>
      </c>
      <c r="X52">
        <v>44.9</v>
      </c>
      <c r="Y52">
        <v>0</v>
      </c>
      <c r="AF52" t="s">
        <v>166</v>
      </c>
      <c r="AJ52" t="s">
        <v>166</v>
      </c>
      <c r="AL52" t="s">
        <v>138</v>
      </c>
      <c r="AM52">
        <v>0</v>
      </c>
      <c r="AN52">
        <v>99999</v>
      </c>
      <c r="AO52">
        <v>599</v>
      </c>
      <c r="AP52" t="b">
        <v>1</v>
      </c>
      <c r="AQ52" t="b">
        <v>1</v>
      </c>
      <c r="AS52">
        <v>500</v>
      </c>
      <c r="AT52" t="s">
        <v>94</v>
      </c>
      <c r="AU52" t="b">
        <v>0</v>
      </c>
      <c r="AW52">
        <v>12</v>
      </c>
      <c r="AX52" t="s">
        <v>95</v>
      </c>
      <c r="AY52" t="s">
        <v>165</v>
      </c>
    </row>
    <row r="53" spans="2:51" x14ac:dyDescent="0.25">
      <c r="B53" t="s">
        <v>130</v>
      </c>
      <c r="C53" t="s">
        <v>88</v>
      </c>
      <c r="D53">
        <v>99999</v>
      </c>
      <c r="F53">
        <v>2000</v>
      </c>
      <c r="K53" t="s">
        <v>89</v>
      </c>
      <c r="L53" t="s">
        <v>136</v>
      </c>
      <c r="N53" t="s">
        <v>91</v>
      </c>
      <c r="P53">
        <v>169.9</v>
      </c>
      <c r="Q53">
        <v>74.899999999999991</v>
      </c>
      <c r="S53">
        <v>50.1</v>
      </c>
      <c r="W53">
        <v>44.9</v>
      </c>
      <c r="X53">
        <v>44.9</v>
      </c>
      <c r="Y53">
        <v>0</v>
      </c>
      <c r="AF53" t="s">
        <v>167</v>
      </c>
      <c r="AJ53" t="s">
        <v>167</v>
      </c>
      <c r="AL53" t="s">
        <v>138</v>
      </c>
      <c r="AM53">
        <v>0</v>
      </c>
      <c r="AN53">
        <v>99999</v>
      </c>
      <c r="AO53">
        <v>599</v>
      </c>
      <c r="AP53" t="b">
        <v>1</v>
      </c>
      <c r="AQ53" t="b">
        <v>1</v>
      </c>
      <c r="AS53">
        <v>500</v>
      </c>
      <c r="AT53" t="s">
        <v>94</v>
      </c>
      <c r="AU53" t="b">
        <v>0</v>
      </c>
      <c r="AW53">
        <v>12</v>
      </c>
      <c r="AX53" t="s">
        <v>95</v>
      </c>
      <c r="AY53" t="s">
        <v>165</v>
      </c>
    </row>
    <row r="54" spans="2:51" x14ac:dyDescent="0.25">
      <c r="B54" t="s">
        <v>130</v>
      </c>
      <c r="C54" t="s">
        <v>88</v>
      </c>
      <c r="D54">
        <v>99999</v>
      </c>
      <c r="F54">
        <v>2000</v>
      </c>
      <c r="K54" t="s">
        <v>89</v>
      </c>
      <c r="L54" t="s">
        <v>136</v>
      </c>
      <c r="N54" t="s">
        <v>91</v>
      </c>
      <c r="P54">
        <v>180.9</v>
      </c>
      <c r="Q54">
        <v>85.899999999999991</v>
      </c>
      <c r="S54">
        <v>50.1</v>
      </c>
      <c r="W54">
        <v>44.9</v>
      </c>
      <c r="X54">
        <v>44.9</v>
      </c>
      <c r="Y54">
        <v>0</v>
      </c>
      <c r="AF54" t="s">
        <v>168</v>
      </c>
      <c r="AJ54" t="s">
        <v>168</v>
      </c>
      <c r="AL54" t="s">
        <v>138</v>
      </c>
      <c r="AM54">
        <v>0</v>
      </c>
      <c r="AN54">
        <v>99999</v>
      </c>
      <c r="AO54">
        <v>599</v>
      </c>
      <c r="AP54" t="b">
        <v>1</v>
      </c>
      <c r="AQ54" t="b">
        <v>1</v>
      </c>
      <c r="AS54">
        <v>500</v>
      </c>
      <c r="AT54" t="s">
        <v>94</v>
      </c>
      <c r="AU54" t="b">
        <v>0</v>
      </c>
      <c r="AW54">
        <v>12</v>
      </c>
      <c r="AX54" t="s">
        <v>95</v>
      </c>
      <c r="AY54" t="s">
        <v>165</v>
      </c>
    </row>
    <row r="55" spans="2:51" x14ac:dyDescent="0.25">
      <c r="B55" t="s">
        <v>130</v>
      </c>
      <c r="C55" t="s">
        <v>88</v>
      </c>
      <c r="D55">
        <v>99999</v>
      </c>
      <c r="F55">
        <v>3000</v>
      </c>
      <c r="K55" t="s">
        <v>89</v>
      </c>
      <c r="L55" t="s">
        <v>131</v>
      </c>
      <c r="N55" t="s">
        <v>91</v>
      </c>
      <c r="P55">
        <v>164.9</v>
      </c>
      <c r="Q55">
        <v>69.899999999999991</v>
      </c>
      <c r="S55">
        <v>50.1</v>
      </c>
      <c r="W55">
        <v>44.9</v>
      </c>
      <c r="X55">
        <v>44.9</v>
      </c>
      <c r="Y55">
        <v>0</v>
      </c>
      <c r="AG55" t="s">
        <v>169</v>
      </c>
      <c r="AK55" t="s">
        <v>169</v>
      </c>
      <c r="AL55" t="s">
        <v>133</v>
      </c>
      <c r="AM55">
        <v>99999</v>
      </c>
      <c r="AN55">
        <v>99999</v>
      </c>
      <c r="AO55">
        <v>599</v>
      </c>
      <c r="AP55" t="b">
        <v>1</v>
      </c>
      <c r="AQ55" t="b">
        <v>1</v>
      </c>
      <c r="AS55">
        <v>50</v>
      </c>
      <c r="AT55" t="s">
        <v>94</v>
      </c>
      <c r="AU55" t="b">
        <v>0</v>
      </c>
      <c r="AW55">
        <v>12</v>
      </c>
      <c r="AX55" t="s">
        <v>95</v>
      </c>
      <c r="AY55" t="s">
        <v>170</v>
      </c>
    </row>
    <row r="56" spans="2:51" x14ac:dyDescent="0.25">
      <c r="B56" t="s">
        <v>130</v>
      </c>
      <c r="C56" t="s">
        <v>88</v>
      </c>
      <c r="D56">
        <v>99999</v>
      </c>
      <c r="F56">
        <v>3000</v>
      </c>
      <c r="K56" t="s">
        <v>89</v>
      </c>
      <c r="L56" t="s">
        <v>131</v>
      </c>
      <c r="N56" t="s">
        <v>91</v>
      </c>
      <c r="P56">
        <v>174.9</v>
      </c>
      <c r="Q56">
        <v>79.899999999999991</v>
      </c>
      <c r="S56">
        <v>50.1</v>
      </c>
      <c r="W56">
        <v>44.9</v>
      </c>
      <c r="X56">
        <v>44.9</v>
      </c>
      <c r="Y56">
        <v>0</v>
      </c>
      <c r="AG56" t="s">
        <v>171</v>
      </c>
      <c r="AK56" t="s">
        <v>171</v>
      </c>
      <c r="AL56" t="s">
        <v>133</v>
      </c>
      <c r="AM56">
        <v>99999</v>
      </c>
      <c r="AN56">
        <v>99999</v>
      </c>
      <c r="AO56">
        <v>599</v>
      </c>
      <c r="AP56" t="b">
        <v>1</v>
      </c>
      <c r="AQ56" t="b">
        <v>1</v>
      </c>
      <c r="AS56">
        <v>50</v>
      </c>
      <c r="AT56" t="s">
        <v>94</v>
      </c>
      <c r="AU56" t="b">
        <v>0</v>
      </c>
      <c r="AW56">
        <v>12</v>
      </c>
      <c r="AX56" t="s">
        <v>95</v>
      </c>
      <c r="AY56" t="s">
        <v>170</v>
      </c>
    </row>
    <row r="57" spans="2:51" x14ac:dyDescent="0.25">
      <c r="B57" t="s">
        <v>130</v>
      </c>
      <c r="C57" t="s">
        <v>88</v>
      </c>
      <c r="D57">
        <v>99999</v>
      </c>
      <c r="F57">
        <v>3000</v>
      </c>
      <c r="K57" t="s">
        <v>89</v>
      </c>
      <c r="L57" t="s">
        <v>131</v>
      </c>
      <c r="N57" t="s">
        <v>91</v>
      </c>
      <c r="P57">
        <v>180.9</v>
      </c>
      <c r="Q57">
        <v>85.899999999999991</v>
      </c>
      <c r="S57">
        <v>50.1</v>
      </c>
      <c r="W57">
        <v>44.9</v>
      </c>
      <c r="X57">
        <v>44.9</v>
      </c>
      <c r="Y57">
        <v>0</v>
      </c>
      <c r="AG57" t="s">
        <v>172</v>
      </c>
      <c r="AK57" t="s">
        <v>172</v>
      </c>
      <c r="AL57" t="s">
        <v>133</v>
      </c>
      <c r="AM57">
        <v>99999</v>
      </c>
      <c r="AN57">
        <v>99999</v>
      </c>
      <c r="AO57">
        <v>599</v>
      </c>
      <c r="AP57" t="b">
        <v>1</v>
      </c>
      <c r="AQ57" t="b">
        <v>1</v>
      </c>
      <c r="AS57">
        <v>50</v>
      </c>
      <c r="AT57" t="s">
        <v>94</v>
      </c>
      <c r="AU57" t="b">
        <v>0</v>
      </c>
      <c r="AW57">
        <v>12</v>
      </c>
      <c r="AX57" t="s">
        <v>95</v>
      </c>
      <c r="AY57" t="s">
        <v>170</v>
      </c>
    </row>
    <row r="58" spans="2:51" x14ac:dyDescent="0.25">
      <c r="B58" t="s">
        <v>130</v>
      </c>
      <c r="C58" t="s">
        <v>88</v>
      </c>
      <c r="D58">
        <v>99999</v>
      </c>
      <c r="F58">
        <v>3000</v>
      </c>
      <c r="K58" t="s">
        <v>89</v>
      </c>
      <c r="L58" t="s">
        <v>136</v>
      </c>
      <c r="N58" t="s">
        <v>91</v>
      </c>
      <c r="P58">
        <v>164.9</v>
      </c>
      <c r="Q58">
        <v>69.899999999999991</v>
      </c>
      <c r="S58">
        <v>50.1</v>
      </c>
      <c r="W58">
        <v>44.9</v>
      </c>
      <c r="X58">
        <v>44.9</v>
      </c>
      <c r="Y58">
        <v>0</v>
      </c>
      <c r="AF58" t="s">
        <v>173</v>
      </c>
      <c r="AJ58" t="s">
        <v>173</v>
      </c>
      <c r="AL58" t="s">
        <v>138</v>
      </c>
      <c r="AM58">
        <v>0</v>
      </c>
      <c r="AN58">
        <v>99999</v>
      </c>
      <c r="AO58">
        <v>599</v>
      </c>
      <c r="AP58" t="b">
        <v>1</v>
      </c>
      <c r="AQ58" t="b">
        <v>1</v>
      </c>
      <c r="AS58">
        <v>500</v>
      </c>
      <c r="AT58" t="s">
        <v>94</v>
      </c>
      <c r="AU58" t="b">
        <v>0</v>
      </c>
      <c r="AW58">
        <v>12</v>
      </c>
      <c r="AX58" t="s">
        <v>95</v>
      </c>
      <c r="AY58" t="s">
        <v>174</v>
      </c>
    </row>
    <row r="59" spans="2:51" x14ac:dyDescent="0.25">
      <c r="B59" t="s">
        <v>130</v>
      </c>
      <c r="C59" t="s">
        <v>88</v>
      </c>
      <c r="D59">
        <v>99999</v>
      </c>
      <c r="F59">
        <v>3000</v>
      </c>
      <c r="K59" t="s">
        <v>89</v>
      </c>
      <c r="L59" t="s">
        <v>136</v>
      </c>
      <c r="N59" t="s">
        <v>91</v>
      </c>
      <c r="P59">
        <v>174.9</v>
      </c>
      <c r="Q59">
        <v>79.899999999999991</v>
      </c>
      <c r="S59">
        <v>50.1</v>
      </c>
      <c r="W59">
        <v>44.9</v>
      </c>
      <c r="X59">
        <v>44.9</v>
      </c>
      <c r="Y59">
        <v>0</v>
      </c>
      <c r="AF59" t="s">
        <v>175</v>
      </c>
      <c r="AJ59" t="s">
        <v>175</v>
      </c>
      <c r="AL59" t="s">
        <v>138</v>
      </c>
      <c r="AM59">
        <v>0</v>
      </c>
      <c r="AN59">
        <v>99999</v>
      </c>
      <c r="AO59">
        <v>599</v>
      </c>
      <c r="AP59" t="b">
        <v>1</v>
      </c>
      <c r="AQ59" t="b">
        <v>1</v>
      </c>
      <c r="AS59">
        <v>500</v>
      </c>
      <c r="AT59" t="s">
        <v>94</v>
      </c>
      <c r="AU59" t="b">
        <v>0</v>
      </c>
      <c r="AW59">
        <v>12</v>
      </c>
      <c r="AX59" t="s">
        <v>95</v>
      </c>
      <c r="AY59" t="s">
        <v>174</v>
      </c>
    </row>
    <row r="60" spans="2:51" x14ac:dyDescent="0.25">
      <c r="B60" t="s">
        <v>130</v>
      </c>
      <c r="C60" t="s">
        <v>88</v>
      </c>
      <c r="D60">
        <v>99999</v>
      </c>
      <c r="F60">
        <v>3000</v>
      </c>
      <c r="K60" t="s">
        <v>89</v>
      </c>
      <c r="L60" t="s">
        <v>136</v>
      </c>
      <c r="N60" t="s">
        <v>91</v>
      </c>
      <c r="P60">
        <v>180.9</v>
      </c>
      <c r="Q60">
        <v>85.899999999999991</v>
      </c>
      <c r="S60">
        <v>50.1</v>
      </c>
      <c r="W60">
        <v>44.9</v>
      </c>
      <c r="X60">
        <v>44.9</v>
      </c>
      <c r="Y60">
        <v>0</v>
      </c>
      <c r="AF60" t="s">
        <v>176</v>
      </c>
      <c r="AJ60" t="s">
        <v>176</v>
      </c>
      <c r="AL60" t="s">
        <v>138</v>
      </c>
      <c r="AM60">
        <v>0</v>
      </c>
      <c r="AN60">
        <v>99999</v>
      </c>
      <c r="AO60">
        <v>599</v>
      </c>
      <c r="AP60" t="b">
        <v>1</v>
      </c>
      <c r="AQ60" t="b">
        <v>1</v>
      </c>
      <c r="AS60">
        <v>500</v>
      </c>
      <c r="AT60" t="s">
        <v>94</v>
      </c>
      <c r="AU60" t="b">
        <v>0</v>
      </c>
      <c r="AW60">
        <v>12</v>
      </c>
      <c r="AX60" t="s">
        <v>95</v>
      </c>
      <c r="AY60" t="s">
        <v>174</v>
      </c>
    </row>
    <row r="61" spans="2:51" x14ac:dyDescent="0.25">
      <c r="B61" t="s">
        <v>130</v>
      </c>
      <c r="C61" t="s">
        <v>88</v>
      </c>
      <c r="D61">
        <v>99999</v>
      </c>
      <c r="F61">
        <v>3000</v>
      </c>
      <c r="K61" t="s">
        <v>89</v>
      </c>
      <c r="L61" t="s">
        <v>136</v>
      </c>
      <c r="N61" t="s">
        <v>91</v>
      </c>
      <c r="P61">
        <v>191.9</v>
      </c>
      <c r="Q61">
        <v>96.899999999999991</v>
      </c>
      <c r="S61">
        <v>50.1</v>
      </c>
      <c r="W61">
        <v>44.9</v>
      </c>
      <c r="X61">
        <v>44.9</v>
      </c>
      <c r="Y61">
        <v>0</v>
      </c>
      <c r="AF61" t="s">
        <v>177</v>
      </c>
      <c r="AJ61" t="s">
        <v>177</v>
      </c>
      <c r="AL61" t="s">
        <v>138</v>
      </c>
      <c r="AM61">
        <v>0</v>
      </c>
      <c r="AN61">
        <v>99999</v>
      </c>
      <c r="AO61">
        <v>599</v>
      </c>
      <c r="AP61" t="b">
        <v>1</v>
      </c>
      <c r="AQ61" t="b">
        <v>1</v>
      </c>
      <c r="AS61">
        <v>500</v>
      </c>
      <c r="AT61" t="s">
        <v>94</v>
      </c>
      <c r="AU61" t="b">
        <v>0</v>
      </c>
      <c r="AW61">
        <v>12</v>
      </c>
      <c r="AX61" t="s">
        <v>95</v>
      </c>
      <c r="AY61" t="s">
        <v>174</v>
      </c>
    </row>
    <row r="62" spans="2:51" x14ac:dyDescent="0.25">
      <c r="B62" t="s">
        <v>130</v>
      </c>
      <c r="C62" t="s">
        <v>88</v>
      </c>
      <c r="D62">
        <v>99999</v>
      </c>
      <c r="F62">
        <v>5000</v>
      </c>
      <c r="K62" t="s">
        <v>89</v>
      </c>
      <c r="L62" t="s">
        <v>131</v>
      </c>
      <c r="N62" t="s">
        <v>91</v>
      </c>
      <c r="P62">
        <v>179.9</v>
      </c>
      <c r="Q62">
        <v>84.9</v>
      </c>
      <c r="S62">
        <v>50.1</v>
      </c>
      <c r="W62">
        <v>44.9</v>
      </c>
      <c r="X62">
        <v>44.9</v>
      </c>
      <c r="Y62">
        <v>0</v>
      </c>
      <c r="AG62" t="s">
        <v>178</v>
      </c>
      <c r="AK62" t="s">
        <v>178</v>
      </c>
      <c r="AL62" t="s">
        <v>133</v>
      </c>
      <c r="AM62">
        <v>99999</v>
      </c>
      <c r="AN62">
        <v>99999</v>
      </c>
      <c r="AO62">
        <v>599</v>
      </c>
      <c r="AP62" t="b">
        <v>1</v>
      </c>
      <c r="AQ62" t="b">
        <v>1</v>
      </c>
      <c r="AS62">
        <v>50</v>
      </c>
      <c r="AT62" t="s">
        <v>94</v>
      </c>
      <c r="AU62" t="b">
        <v>0</v>
      </c>
      <c r="AW62">
        <v>12</v>
      </c>
      <c r="AX62" t="s">
        <v>95</v>
      </c>
      <c r="AY62" t="s">
        <v>179</v>
      </c>
    </row>
    <row r="63" spans="2:51" x14ac:dyDescent="0.25">
      <c r="B63" t="s">
        <v>130</v>
      </c>
      <c r="C63" t="s">
        <v>88</v>
      </c>
      <c r="D63">
        <v>99999</v>
      </c>
      <c r="F63">
        <v>5000</v>
      </c>
      <c r="K63" t="s">
        <v>89</v>
      </c>
      <c r="L63" t="s">
        <v>131</v>
      </c>
      <c r="N63" t="s">
        <v>91</v>
      </c>
      <c r="P63">
        <v>189.9</v>
      </c>
      <c r="Q63">
        <v>94.9</v>
      </c>
      <c r="S63">
        <v>50.1</v>
      </c>
      <c r="W63">
        <v>44.9</v>
      </c>
      <c r="X63">
        <v>44.9</v>
      </c>
      <c r="Y63">
        <v>0</v>
      </c>
      <c r="AG63" t="s">
        <v>180</v>
      </c>
      <c r="AK63" t="s">
        <v>180</v>
      </c>
      <c r="AL63" t="s">
        <v>133</v>
      </c>
      <c r="AM63">
        <v>99999</v>
      </c>
      <c r="AN63">
        <v>99999</v>
      </c>
      <c r="AO63">
        <v>599</v>
      </c>
      <c r="AP63" t="b">
        <v>1</v>
      </c>
      <c r="AQ63" t="b">
        <v>1</v>
      </c>
      <c r="AS63">
        <v>50</v>
      </c>
      <c r="AT63" t="s">
        <v>94</v>
      </c>
      <c r="AU63" t="b">
        <v>0</v>
      </c>
      <c r="AW63">
        <v>12</v>
      </c>
      <c r="AX63" t="s">
        <v>95</v>
      </c>
      <c r="AY63" t="s">
        <v>179</v>
      </c>
    </row>
    <row r="64" spans="2:51" x14ac:dyDescent="0.25">
      <c r="B64" t="s">
        <v>130</v>
      </c>
      <c r="C64" t="s">
        <v>88</v>
      </c>
      <c r="D64">
        <v>99999</v>
      </c>
      <c r="F64">
        <v>5000</v>
      </c>
      <c r="K64" t="s">
        <v>89</v>
      </c>
      <c r="L64" t="s">
        <v>136</v>
      </c>
      <c r="N64" t="s">
        <v>91</v>
      </c>
      <c r="P64">
        <v>179.9</v>
      </c>
      <c r="Q64">
        <v>84.9</v>
      </c>
      <c r="S64">
        <v>50.1</v>
      </c>
      <c r="W64">
        <v>44.9</v>
      </c>
      <c r="X64">
        <v>44.9</v>
      </c>
      <c r="Y64">
        <v>0</v>
      </c>
      <c r="AF64" t="s">
        <v>181</v>
      </c>
      <c r="AJ64" t="s">
        <v>181</v>
      </c>
      <c r="AL64" t="s">
        <v>138</v>
      </c>
      <c r="AM64">
        <v>0</v>
      </c>
      <c r="AN64">
        <v>99999</v>
      </c>
      <c r="AO64">
        <v>599</v>
      </c>
      <c r="AP64" t="b">
        <v>1</v>
      </c>
      <c r="AQ64" t="b">
        <v>1</v>
      </c>
      <c r="AS64">
        <v>500</v>
      </c>
      <c r="AT64" t="s">
        <v>94</v>
      </c>
      <c r="AU64" t="b">
        <v>0</v>
      </c>
      <c r="AW64">
        <v>12</v>
      </c>
      <c r="AX64" t="s">
        <v>95</v>
      </c>
      <c r="AY64" t="s">
        <v>182</v>
      </c>
    </row>
    <row r="65" spans="2:51" x14ac:dyDescent="0.25">
      <c r="B65" t="s">
        <v>130</v>
      </c>
      <c r="C65" t="s">
        <v>88</v>
      </c>
      <c r="D65">
        <v>99999</v>
      </c>
      <c r="F65">
        <v>5000</v>
      </c>
      <c r="K65" t="s">
        <v>89</v>
      </c>
      <c r="L65" t="s">
        <v>136</v>
      </c>
      <c r="N65" t="s">
        <v>91</v>
      </c>
      <c r="P65">
        <v>189.9</v>
      </c>
      <c r="Q65">
        <v>94.9</v>
      </c>
      <c r="S65">
        <v>50.1</v>
      </c>
      <c r="W65">
        <v>44.9</v>
      </c>
      <c r="X65">
        <v>44.9</v>
      </c>
      <c r="Y65">
        <v>0</v>
      </c>
      <c r="AF65" t="s">
        <v>183</v>
      </c>
      <c r="AJ65" t="s">
        <v>183</v>
      </c>
      <c r="AL65" t="s">
        <v>138</v>
      </c>
      <c r="AM65">
        <v>0</v>
      </c>
      <c r="AN65">
        <v>99999</v>
      </c>
      <c r="AO65">
        <v>599</v>
      </c>
      <c r="AP65" t="b">
        <v>1</v>
      </c>
      <c r="AQ65" t="b">
        <v>1</v>
      </c>
      <c r="AS65">
        <v>500</v>
      </c>
      <c r="AT65" t="s">
        <v>94</v>
      </c>
      <c r="AU65" t="b">
        <v>0</v>
      </c>
      <c r="AW65">
        <v>12</v>
      </c>
      <c r="AX65" t="s">
        <v>95</v>
      </c>
      <c r="AY65" t="s">
        <v>182</v>
      </c>
    </row>
    <row r="66" spans="2:51" x14ac:dyDescent="0.25">
      <c r="B66" t="s">
        <v>130</v>
      </c>
      <c r="C66" t="s">
        <v>88</v>
      </c>
      <c r="D66">
        <v>99999</v>
      </c>
      <c r="F66">
        <v>5000</v>
      </c>
      <c r="K66" t="s">
        <v>89</v>
      </c>
      <c r="L66" t="s">
        <v>136</v>
      </c>
      <c r="N66" t="s">
        <v>91</v>
      </c>
      <c r="P66">
        <v>196.9</v>
      </c>
      <c r="Q66">
        <v>101.9</v>
      </c>
      <c r="S66">
        <v>50.1</v>
      </c>
      <c r="W66">
        <v>44.9</v>
      </c>
      <c r="X66">
        <v>44.9</v>
      </c>
      <c r="Y66">
        <v>0</v>
      </c>
      <c r="AF66" t="s">
        <v>184</v>
      </c>
      <c r="AJ66" t="s">
        <v>184</v>
      </c>
      <c r="AL66" t="s">
        <v>138</v>
      </c>
      <c r="AM66">
        <v>0</v>
      </c>
      <c r="AN66">
        <v>99999</v>
      </c>
      <c r="AO66">
        <v>599</v>
      </c>
      <c r="AP66" t="b">
        <v>1</v>
      </c>
      <c r="AQ66" t="b">
        <v>1</v>
      </c>
      <c r="AS66">
        <v>500</v>
      </c>
      <c r="AT66" t="s">
        <v>94</v>
      </c>
      <c r="AU66" t="b">
        <v>0</v>
      </c>
      <c r="AW66">
        <v>12</v>
      </c>
      <c r="AX66" t="s">
        <v>95</v>
      </c>
      <c r="AY66" t="s">
        <v>182</v>
      </c>
    </row>
    <row r="67" spans="2:51" x14ac:dyDescent="0.25">
      <c r="B67" t="s">
        <v>130</v>
      </c>
      <c r="C67" t="s">
        <v>88</v>
      </c>
      <c r="D67">
        <v>99999</v>
      </c>
      <c r="F67">
        <v>5000</v>
      </c>
      <c r="K67" t="s">
        <v>89</v>
      </c>
      <c r="L67" t="s">
        <v>136</v>
      </c>
      <c r="N67" t="s">
        <v>91</v>
      </c>
      <c r="P67">
        <v>207.9</v>
      </c>
      <c r="Q67">
        <v>112.9</v>
      </c>
      <c r="S67">
        <v>50.1</v>
      </c>
      <c r="W67">
        <v>44.9</v>
      </c>
      <c r="X67">
        <v>44.9</v>
      </c>
      <c r="Y67">
        <v>0</v>
      </c>
      <c r="AF67" t="s">
        <v>185</v>
      </c>
      <c r="AJ67" t="s">
        <v>185</v>
      </c>
      <c r="AL67" t="s">
        <v>138</v>
      </c>
      <c r="AM67">
        <v>0</v>
      </c>
      <c r="AN67">
        <v>99999</v>
      </c>
      <c r="AO67">
        <v>599</v>
      </c>
      <c r="AP67" t="b">
        <v>1</v>
      </c>
      <c r="AQ67" t="b">
        <v>1</v>
      </c>
      <c r="AS67">
        <v>500</v>
      </c>
      <c r="AT67" t="s">
        <v>94</v>
      </c>
      <c r="AU67" t="b">
        <v>0</v>
      </c>
      <c r="AW67">
        <v>12</v>
      </c>
      <c r="AX67" t="s">
        <v>95</v>
      </c>
      <c r="AY67" t="s">
        <v>182</v>
      </c>
    </row>
    <row r="68" spans="2:51" x14ac:dyDescent="0.25">
      <c r="B68" t="s">
        <v>186</v>
      </c>
      <c r="C68" t="s">
        <v>88</v>
      </c>
      <c r="D68">
        <v>99999</v>
      </c>
      <c r="F68">
        <v>0</v>
      </c>
      <c r="K68" t="s">
        <v>89</v>
      </c>
      <c r="L68" t="s">
        <v>187</v>
      </c>
      <c r="N68" t="s">
        <v>91</v>
      </c>
      <c r="P68">
        <v>159.9</v>
      </c>
      <c r="Q68">
        <v>64.900000000000006</v>
      </c>
      <c r="S68">
        <v>50.1</v>
      </c>
      <c r="W68">
        <v>44.9</v>
      </c>
      <c r="X68">
        <v>44.9</v>
      </c>
      <c r="Y68">
        <v>0</v>
      </c>
      <c r="AG68" t="s">
        <v>188</v>
      </c>
      <c r="AK68" t="s">
        <v>188</v>
      </c>
      <c r="AL68" t="s">
        <v>189</v>
      </c>
      <c r="AM68">
        <v>99999</v>
      </c>
      <c r="AN68">
        <v>99999</v>
      </c>
      <c r="AO68">
        <v>699</v>
      </c>
      <c r="AP68" t="b">
        <v>1</v>
      </c>
      <c r="AQ68" t="b">
        <v>1</v>
      </c>
      <c r="AS68">
        <v>100</v>
      </c>
      <c r="AT68" t="s">
        <v>94</v>
      </c>
      <c r="AU68" t="b">
        <v>0</v>
      </c>
      <c r="AW68">
        <v>12</v>
      </c>
      <c r="AX68" t="s">
        <v>95</v>
      </c>
      <c r="AY68" t="s">
        <v>190</v>
      </c>
    </row>
    <row r="69" spans="2:51" x14ac:dyDescent="0.25">
      <c r="B69" t="s">
        <v>186</v>
      </c>
      <c r="C69" t="s">
        <v>88</v>
      </c>
      <c r="D69">
        <v>99999</v>
      </c>
      <c r="F69">
        <v>0</v>
      </c>
      <c r="K69" t="s">
        <v>89</v>
      </c>
      <c r="L69" t="s">
        <v>187</v>
      </c>
      <c r="N69" t="s">
        <v>91</v>
      </c>
      <c r="P69">
        <v>174.9</v>
      </c>
      <c r="Q69">
        <v>79.900000000000006</v>
      </c>
      <c r="S69">
        <v>50.1</v>
      </c>
      <c r="W69">
        <v>44.9</v>
      </c>
      <c r="X69">
        <v>44.9</v>
      </c>
      <c r="Y69">
        <v>0</v>
      </c>
      <c r="AG69" t="s">
        <v>191</v>
      </c>
      <c r="AK69" t="s">
        <v>191</v>
      </c>
      <c r="AL69" t="s">
        <v>189</v>
      </c>
      <c r="AM69">
        <v>99999</v>
      </c>
      <c r="AN69">
        <v>99999</v>
      </c>
      <c r="AO69">
        <v>699</v>
      </c>
      <c r="AP69" t="b">
        <v>1</v>
      </c>
      <c r="AQ69" t="b">
        <v>1</v>
      </c>
      <c r="AS69">
        <v>100</v>
      </c>
      <c r="AT69" t="s">
        <v>94</v>
      </c>
      <c r="AU69" t="b">
        <v>0</v>
      </c>
      <c r="AW69">
        <v>12</v>
      </c>
      <c r="AX69" t="s">
        <v>95</v>
      </c>
      <c r="AY69" t="s">
        <v>190</v>
      </c>
    </row>
    <row r="70" spans="2:51" x14ac:dyDescent="0.25">
      <c r="B70" t="s">
        <v>186</v>
      </c>
      <c r="C70" t="s">
        <v>88</v>
      </c>
      <c r="D70">
        <v>99999</v>
      </c>
      <c r="F70">
        <v>0</v>
      </c>
      <c r="K70" t="s">
        <v>89</v>
      </c>
      <c r="L70" t="s">
        <v>103</v>
      </c>
      <c r="N70" t="s">
        <v>91</v>
      </c>
      <c r="P70">
        <v>159.9</v>
      </c>
      <c r="Q70">
        <v>64.900000000000006</v>
      </c>
      <c r="S70">
        <v>50.1</v>
      </c>
      <c r="W70">
        <v>44.9</v>
      </c>
      <c r="X70">
        <v>44.9</v>
      </c>
      <c r="Y70">
        <v>0</v>
      </c>
      <c r="AF70" t="s">
        <v>192</v>
      </c>
      <c r="AJ70" t="s">
        <v>192</v>
      </c>
      <c r="AL70" t="s">
        <v>105</v>
      </c>
      <c r="AM70">
        <v>0</v>
      </c>
      <c r="AN70">
        <v>99999</v>
      </c>
      <c r="AO70">
        <v>699</v>
      </c>
      <c r="AP70" t="b">
        <v>1</v>
      </c>
      <c r="AQ70" t="b">
        <v>1</v>
      </c>
      <c r="AS70">
        <v>1000</v>
      </c>
      <c r="AT70" t="s">
        <v>94</v>
      </c>
      <c r="AU70" t="b">
        <v>0</v>
      </c>
      <c r="AW70">
        <v>12</v>
      </c>
      <c r="AX70" t="s">
        <v>95</v>
      </c>
      <c r="AY70" t="s">
        <v>193</v>
      </c>
    </row>
    <row r="71" spans="2:51" x14ac:dyDescent="0.25">
      <c r="B71" t="s">
        <v>186</v>
      </c>
      <c r="C71" t="s">
        <v>88</v>
      </c>
      <c r="D71">
        <v>99999</v>
      </c>
      <c r="F71">
        <v>0</v>
      </c>
      <c r="K71" t="s">
        <v>89</v>
      </c>
      <c r="L71" t="s">
        <v>103</v>
      </c>
      <c r="N71" t="s">
        <v>91</v>
      </c>
      <c r="P71">
        <v>174.9</v>
      </c>
      <c r="Q71">
        <v>79.900000000000006</v>
      </c>
      <c r="S71">
        <v>50.1</v>
      </c>
      <c r="W71">
        <v>44.9</v>
      </c>
      <c r="X71">
        <v>44.9</v>
      </c>
      <c r="Y71">
        <v>0</v>
      </c>
      <c r="AF71" t="s">
        <v>194</v>
      </c>
      <c r="AJ71" t="s">
        <v>194</v>
      </c>
      <c r="AL71" t="s">
        <v>105</v>
      </c>
      <c r="AM71">
        <v>0</v>
      </c>
      <c r="AN71">
        <v>99999</v>
      </c>
      <c r="AO71">
        <v>699</v>
      </c>
      <c r="AP71" t="b">
        <v>1</v>
      </c>
      <c r="AQ71" t="b">
        <v>1</v>
      </c>
      <c r="AS71">
        <v>1000</v>
      </c>
      <c r="AT71" t="s">
        <v>94</v>
      </c>
      <c r="AU71" t="b">
        <v>0</v>
      </c>
      <c r="AW71">
        <v>12</v>
      </c>
      <c r="AX71" t="s">
        <v>95</v>
      </c>
      <c r="AY71" t="s">
        <v>193</v>
      </c>
    </row>
    <row r="72" spans="2:51" x14ac:dyDescent="0.25">
      <c r="B72" t="s">
        <v>186</v>
      </c>
      <c r="C72" t="s">
        <v>88</v>
      </c>
      <c r="D72">
        <v>99999</v>
      </c>
      <c r="F72">
        <v>1000</v>
      </c>
      <c r="K72" t="s">
        <v>89</v>
      </c>
      <c r="L72" t="s">
        <v>187</v>
      </c>
      <c r="N72" t="s">
        <v>91</v>
      </c>
      <c r="P72">
        <v>149.9</v>
      </c>
      <c r="Q72">
        <v>54.9</v>
      </c>
      <c r="S72">
        <v>50.1</v>
      </c>
      <c r="W72">
        <v>44.9</v>
      </c>
      <c r="X72">
        <v>44.9</v>
      </c>
      <c r="Y72">
        <v>0</v>
      </c>
      <c r="AG72" t="s">
        <v>195</v>
      </c>
      <c r="AK72" t="s">
        <v>195</v>
      </c>
      <c r="AL72" t="s">
        <v>189</v>
      </c>
      <c r="AM72">
        <v>99999</v>
      </c>
      <c r="AN72">
        <v>99999</v>
      </c>
      <c r="AO72">
        <v>699</v>
      </c>
      <c r="AP72" t="b">
        <v>1</v>
      </c>
      <c r="AQ72" t="b">
        <v>1</v>
      </c>
      <c r="AS72">
        <v>100</v>
      </c>
      <c r="AT72" t="s">
        <v>94</v>
      </c>
      <c r="AU72" t="b">
        <v>0</v>
      </c>
      <c r="AW72">
        <v>12</v>
      </c>
      <c r="AX72" t="s">
        <v>95</v>
      </c>
      <c r="AY72" t="s">
        <v>196</v>
      </c>
    </row>
    <row r="73" spans="2:51" x14ac:dyDescent="0.25">
      <c r="B73" t="s">
        <v>186</v>
      </c>
      <c r="C73" t="s">
        <v>88</v>
      </c>
      <c r="D73">
        <v>99999</v>
      </c>
      <c r="F73">
        <v>1000</v>
      </c>
      <c r="K73" t="s">
        <v>89</v>
      </c>
      <c r="L73" t="s">
        <v>187</v>
      </c>
      <c r="N73" t="s">
        <v>91</v>
      </c>
      <c r="P73">
        <v>159.9</v>
      </c>
      <c r="Q73">
        <v>64.899999999999991</v>
      </c>
      <c r="S73">
        <v>50.1</v>
      </c>
      <c r="W73">
        <v>44.9</v>
      </c>
      <c r="X73">
        <v>44.9</v>
      </c>
      <c r="Y73">
        <v>0</v>
      </c>
      <c r="AG73" t="s">
        <v>197</v>
      </c>
      <c r="AK73" t="s">
        <v>197</v>
      </c>
      <c r="AL73" t="s">
        <v>189</v>
      </c>
      <c r="AM73">
        <v>99999</v>
      </c>
      <c r="AN73">
        <v>99999</v>
      </c>
      <c r="AO73">
        <v>699</v>
      </c>
      <c r="AP73" t="b">
        <v>1</v>
      </c>
      <c r="AQ73" t="b">
        <v>1</v>
      </c>
      <c r="AS73">
        <v>100</v>
      </c>
      <c r="AT73" t="s">
        <v>94</v>
      </c>
      <c r="AU73" t="b">
        <v>0</v>
      </c>
      <c r="AW73">
        <v>12</v>
      </c>
      <c r="AX73" t="s">
        <v>95</v>
      </c>
      <c r="AY73" t="s">
        <v>196</v>
      </c>
    </row>
    <row r="74" spans="2:51" x14ac:dyDescent="0.25">
      <c r="B74" t="s">
        <v>186</v>
      </c>
      <c r="C74" t="s">
        <v>88</v>
      </c>
      <c r="D74">
        <v>99999</v>
      </c>
      <c r="F74">
        <v>1000</v>
      </c>
      <c r="K74" t="s">
        <v>89</v>
      </c>
      <c r="L74" t="s">
        <v>187</v>
      </c>
      <c r="N74" t="s">
        <v>91</v>
      </c>
      <c r="P74">
        <v>163.9</v>
      </c>
      <c r="Q74">
        <v>68.899999999999991</v>
      </c>
      <c r="S74">
        <v>50.1</v>
      </c>
      <c r="W74">
        <v>44.9</v>
      </c>
      <c r="X74">
        <v>44.9</v>
      </c>
      <c r="Y74">
        <v>0</v>
      </c>
      <c r="AG74" t="s">
        <v>198</v>
      </c>
      <c r="AK74" t="s">
        <v>198</v>
      </c>
      <c r="AL74" t="s">
        <v>189</v>
      </c>
      <c r="AM74">
        <v>99999</v>
      </c>
      <c r="AN74">
        <v>99999</v>
      </c>
      <c r="AO74">
        <v>699</v>
      </c>
      <c r="AP74" t="b">
        <v>1</v>
      </c>
      <c r="AQ74" t="b">
        <v>1</v>
      </c>
      <c r="AS74">
        <v>100</v>
      </c>
      <c r="AT74" t="s">
        <v>94</v>
      </c>
      <c r="AU74" t="b">
        <v>0</v>
      </c>
      <c r="AW74">
        <v>12</v>
      </c>
      <c r="AX74" t="s">
        <v>95</v>
      </c>
      <c r="AY74" t="s">
        <v>196</v>
      </c>
    </row>
    <row r="75" spans="2:51" x14ac:dyDescent="0.25">
      <c r="B75" t="s">
        <v>186</v>
      </c>
      <c r="C75" t="s">
        <v>88</v>
      </c>
      <c r="D75">
        <v>99999</v>
      </c>
      <c r="F75">
        <v>1000</v>
      </c>
      <c r="K75" t="s">
        <v>89</v>
      </c>
      <c r="L75" t="s">
        <v>187</v>
      </c>
      <c r="N75" t="s">
        <v>91</v>
      </c>
      <c r="P75">
        <v>174.9</v>
      </c>
      <c r="Q75">
        <v>79.899999999999991</v>
      </c>
      <c r="S75">
        <v>50.1</v>
      </c>
      <c r="W75">
        <v>44.9</v>
      </c>
      <c r="X75">
        <v>44.9</v>
      </c>
      <c r="Y75">
        <v>0</v>
      </c>
      <c r="AG75" t="s">
        <v>199</v>
      </c>
      <c r="AK75" t="s">
        <v>199</v>
      </c>
      <c r="AL75" t="s">
        <v>189</v>
      </c>
      <c r="AM75">
        <v>99999</v>
      </c>
      <c r="AN75">
        <v>99999</v>
      </c>
      <c r="AO75">
        <v>699</v>
      </c>
      <c r="AP75" t="b">
        <v>1</v>
      </c>
      <c r="AQ75" t="b">
        <v>1</v>
      </c>
      <c r="AS75">
        <v>100</v>
      </c>
      <c r="AT75" t="s">
        <v>94</v>
      </c>
      <c r="AU75" t="b">
        <v>0</v>
      </c>
      <c r="AW75">
        <v>12</v>
      </c>
      <c r="AX75" t="s">
        <v>95</v>
      </c>
      <c r="AY75" t="s">
        <v>196</v>
      </c>
    </row>
    <row r="76" spans="2:51" x14ac:dyDescent="0.25">
      <c r="B76" t="s">
        <v>186</v>
      </c>
      <c r="C76" t="s">
        <v>88</v>
      </c>
      <c r="D76">
        <v>99999</v>
      </c>
      <c r="F76">
        <v>1000</v>
      </c>
      <c r="K76" t="s">
        <v>89</v>
      </c>
      <c r="L76" t="s">
        <v>103</v>
      </c>
      <c r="N76" t="s">
        <v>91</v>
      </c>
      <c r="P76">
        <v>149.9</v>
      </c>
      <c r="Q76">
        <v>54.9</v>
      </c>
      <c r="S76">
        <v>50.1</v>
      </c>
      <c r="W76">
        <v>44.9</v>
      </c>
      <c r="X76">
        <v>44.9</v>
      </c>
      <c r="Y76">
        <v>0</v>
      </c>
      <c r="AF76" t="s">
        <v>200</v>
      </c>
      <c r="AJ76" t="s">
        <v>200</v>
      </c>
      <c r="AL76" t="s">
        <v>105</v>
      </c>
      <c r="AM76">
        <v>0</v>
      </c>
      <c r="AN76">
        <v>99999</v>
      </c>
      <c r="AO76">
        <v>699</v>
      </c>
      <c r="AP76" t="b">
        <v>1</v>
      </c>
      <c r="AQ76" t="b">
        <v>1</v>
      </c>
      <c r="AS76">
        <v>1000</v>
      </c>
      <c r="AT76" t="s">
        <v>94</v>
      </c>
      <c r="AU76" t="b">
        <v>0</v>
      </c>
      <c r="AW76">
        <v>12</v>
      </c>
      <c r="AX76" t="s">
        <v>95</v>
      </c>
      <c r="AY76" t="s">
        <v>201</v>
      </c>
    </row>
    <row r="77" spans="2:51" x14ac:dyDescent="0.25">
      <c r="B77" t="s">
        <v>186</v>
      </c>
      <c r="C77" t="s">
        <v>88</v>
      </c>
      <c r="D77">
        <v>99999</v>
      </c>
      <c r="F77">
        <v>1000</v>
      </c>
      <c r="K77" t="s">
        <v>89</v>
      </c>
      <c r="L77" t="s">
        <v>103</v>
      </c>
      <c r="N77" t="s">
        <v>91</v>
      </c>
      <c r="P77">
        <v>159.9</v>
      </c>
      <c r="Q77">
        <v>64.899999999999991</v>
      </c>
      <c r="S77">
        <v>50.1</v>
      </c>
      <c r="W77">
        <v>44.9</v>
      </c>
      <c r="X77">
        <v>44.9</v>
      </c>
      <c r="Y77">
        <v>0</v>
      </c>
      <c r="AF77" t="s">
        <v>202</v>
      </c>
      <c r="AJ77" t="s">
        <v>202</v>
      </c>
      <c r="AL77" t="s">
        <v>105</v>
      </c>
      <c r="AM77">
        <v>0</v>
      </c>
      <c r="AN77">
        <v>99999</v>
      </c>
      <c r="AO77">
        <v>699</v>
      </c>
      <c r="AP77" t="b">
        <v>1</v>
      </c>
      <c r="AQ77" t="b">
        <v>1</v>
      </c>
      <c r="AS77">
        <v>1000</v>
      </c>
      <c r="AT77" t="s">
        <v>94</v>
      </c>
      <c r="AU77" t="b">
        <v>0</v>
      </c>
      <c r="AW77">
        <v>12</v>
      </c>
      <c r="AX77" t="s">
        <v>95</v>
      </c>
      <c r="AY77" t="s">
        <v>201</v>
      </c>
    </row>
    <row r="78" spans="2:51" x14ac:dyDescent="0.25">
      <c r="B78" t="s">
        <v>186</v>
      </c>
      <c r="C78" t="s">
        <v>88</v>
      </c>
      <c r="D78">
        <v>99999</v>
      </c>
      <c r="F78">
        <v>1000</v>
      </c>
      <c r="K78" t="s">
        <v>89</v>
      </c>
      <c r="L78" t="s">
        <v>103</v>
      </c>
      <c r="N78" t="s">
        <v>91</v>
      </c>
      <c r="P78">
        <v>163.9</v>
      </c>
      <c r="Q78">
        <v>68.899999999999991</v>
      </c>
      <c r="S78">
        <v>50.1</v>
      </c>
      <c r="W78">
        <v>44.9</v>
      </c>
      <c r="X78">
        <v>44.9</v>
      </c>
      <c r="Y78">
        <v>0</v>
      </c>
      <c r="AF78" t="s">
        <v>203</v>
      </c>
      <c r="AJ78" t="s">
        <v>203</v>
      </c>
      <c r="AL78" t="s">
        <v>105</v>
      </c>
      <c r="AM78">
        <v>0</v>
      </c>
      <c r="AN78">
        <v>99999</v>
      </c>
      <c r="AO78">
        <v>699</v>
      </c>
      <c r="AP78" t="b">
        <v>1</v>
      </c>
      <c r="AQ78" t="b">
        <v>1</v>
      </c>
      <c r="AS78">
        <v>1000</v>
      </c>
      <c r="AT78" t="s">
        <v>94</v>
      </c>
      <c r="AU78" t="b">
        <v>0</v>
      </c>
      <c r="AW78">
        <v>12</v>
      </c>
      <c r="AX78" t="s">
        <v>95</v>
      </c>
      <c r="AY78" t="s">
        <v>201</v>
      </c>
    </row>
    <row r="79" spans="2:51" x14ac:dyDescent="0.25">
      <c r="B79" t="s">
        <v>186</v>
      </c>
      <c r="C79" t="s">
        <v>88</v>
      </c>
      <c r="D79">
        <v>99999</v>
      </c>
      <c r="F79">
        <v>1000</v>
      </c>
      <c r="K79" t="s">
        <v>89</v>
      </c>
      <c r="L79" t="s">
        <v>103</v>
      </c>
      <c r="N79" t="s">
        <v>91</v>
      </c>
      <c r="P79">
        <v>174.9</v>
      </c>
      <c r="Q79">
        <v>79.899999999999991</v>
      </c>
      <c r="S79">
        <v>50.1</v>
      </c>
      <c r="W79">
        <v>44.9</v>
      </c>
      <c r="X79">
        <v>44.9</v>
      </c>
      <c r="Y79">
        <v>0</v>
      </c>
      <c r="AF79" t="s">
        <v>204</v>
      </c>
      <c r="AJ79" t="s">
        <v>204</v>
      </c>
      <c r="AL79" t="s">
        <v>105</v>
      </c>
      <c r="AM79">
        <v>0</v>
      </c>
      <c r="AN79">
        <v>99999</v>
      </c>
      <c r="AO79">
        <v>699</v>
      </c>
      <c r="AP79" t="b">
        <v>1</v>
      </c>
      <c r="AQ79" t="b">
        <v>1</v>
      </c>
      <c r="AS79">
        <v>1000</v>
      </c>
      <c r="AT79" t="s">
        <v>94</v>
      </c>
      <c r="AU79" t="b">
        <v>0</v>
      </c>
      <c r="AW79">
        <v>12</v>
      </c>
      <c r="AX79" t="s">
        <v>95</v>
      </c>
      <c r="AY79" t="s">
        <v>201</v>
      </c>
    </row>
    <row r="80" spans="2:51" x14ac:dyDescent="0.25">
      <c r="B80" t="s">
        <v>186</v>
      </c>
      <c r="C80" t="s">
        <v>88</v>
      </c>
      <c r="D80">
        <v>99999</v>
      </c>
      <c r="F80">
        <v>10000</v>
      </c>
      <c r="K80" t="s">
        <v>89</v>
      </c>
      <c r="L80" t="s">
        <v>187</v>
      </c>
      <c r="N80" t="s">
        <v>91</v>
      </c>
      <c r="P80">
        <v>214.9</v>
      </c>
      <c r="Q80">
        <v>119.9</v>
      </c>
      <c r="S80">
        <v>50.1</v>
      </c>
      <c r="W80">
        <v>44.9</v>
      </c>
      <c r="X80">
        <v>44.9</v>
      </c>
      <c r="Y80">
        <v>0</v>
      </c>
      <c r="AG80" t="s">
        <v>205</v>
      </c>
      <c r="AK80" t="s">
        <v>205</v>
      </c>
      <c r="AL80" t="s">
        <v>189</v>
      </c>
      <c r="AM80">
        <v>99999</v>
      </c>
      <c r="AN80">
        <v>99999</v>
      </c>
      <c r="AO80">
        <v>699</v>
      </c>
      <c r="AP80" t="b">
        <v>1</v>
      </c>
      <c r="AQ80" t="b">
        <v>1</v>
      </c>
      <c r="AS80">
        <v>100</v>
      </c>
      <c r="AT80" t="s">
        <v>94</v>
      </c>
      <c r="AU80" t="b">
        <v>0</v>
      </c>
      <c r="AW80">
        <v>12</v>
      </c>
      <c r="AX80" t="s">
        <v>95</v>
      </c>
      <c r="AY80" t="s">
        <v>206</v>
      </c>
    </row>
    <row r="81" spans="2:51" x14ac:dyDescent="0.25">
      <c r="B81" t="s">
        <v>186</v>
      </c>
      <c r="C81" t="s">
        <v>88</v>
      </c>
      <c r="D81">
        <v>99999</v>
      </c>
      <c r="F81">
        <v>10000</v>
      </c>
      <c r="K81" t="s">
        <v>89</v>
      </c>
      <c r="L81" t="s">
        <v>187</v>
      </c>
      <c r="N81" t="s">
        <v>91</v>
      </c>
      <c r="P81">
        <v>224.9</v>
      </c>
      <c r="Q81">
        <v>129.9</v>
      </c>
      <c r="S81">
        <v>50.1</v>
      </c>
      <c r="W81">
        <v>44.9</v>
      </c>
      <c r="X81">
        <v>44.9</v>
      </c>
      <c r="Y81">
        <v>0</v>
      </c>
      <c r="AG81" t="s">
        <v>207</v>
      </c>
      <c r="AK81" t="s">
        <v>207</v>
      </c>
      <c r="AL81" t="s">
        <v>189</v>
      </c>
      <c r="AM81">
        <v>99999</v>
      </c>
      <c r="AN81">
        <v>99999</v>
      </c>
      <c r="AO81">
        <v>699</v>
      </c>
      <c r="AP81" t="b">
        <v>1</v>
      </c>
      <c r="AQ81" t="b">
        <v>1</v>
      </c>
      <c r="AS81">
        <v>100</v>
      </c>
      <c r="AT81" t="s">
        <v>94</v>
      </c>
      <c r="AU81" t="b">
        <v>0</v>
      </c>
      <c r="AW81">
        <v>12</v>
      </c>
      <c r="AX81" t="s">
        <v>95</v>
      </c>
      <c r="AY81" t="s">
        <v>206</v>
      </c>
    </row>
    <row r="82" spans="2:51" x14ac:dyDescent="0.25">
      <c r="B82" t="s">
        <v>186</v>
      </c>
      <c r="C82" t="s">
        <v>88</v>
      </c>
      <c r="D82">
        <v>99999</v>
      </c>
      <c r="F82">
        <v>10000</v>
      </c>
      <c r="K82" t="s">
        <v>89</v>
      </c>
      <c r="L82" t="s">
        <v>187</v>
      </c>
      <c r="N82" t="s">
        <v>91</v>
      </c>
      <c r="P82">
        <v>234.9</v>
      </c>
      <c r="Q82">
        <v>139.9</v>
      </c>
      <c r="S82">
        <v>50.1</v>
      </c>
      <c r="W82">
        <v>44.9</v>
      </c>
      <c r="X82">
        <v>44.9</v>
      </c>
      <c r="Y82">
        <v>0</v>
      </c>
      <c r="AG82" t="s">
        <v>208</v>
      </c>
      <c r="AK82" t="s">
        <v>208</v>
      </c>
      <c r="AL82" t="s">
        <v>189</v>
      </c>
      <c r="AM82">
        <v>99999</v>
      </c>
      <c r="AN82">
        <v>99999</v>
      </c>
      <c r="AO82">
        <v>699</v>
      </c>
      <c r="AP82" t="b">
        <v>1</v>
      </c>
      <c r="AQ82" t="b">
        <v>1</v>
      </c>
      <c r="AS82">
        <v>100</v>
      </c>
      <c r="AT82" t="s">
        <v>94</v>
      </c>
      <c r="AU82" t="b">
        <v>0</v>
      </c>
      <c r="AW82">
        <v>12</v>
      </c>
      <c r="AX82" t="s">
        <v>95</v>
      </c>
      <c r="AY82" t="s">
        <v>206</v>
      </c>
    </row>
    <row r="83" spans="2:51" x14ac:dyDescent="0.25">
      <c r="B83" t="s">
        <v>186</v>
      </c>
      <c r="C83" t="s">
        <v>88</v>
      </c>
      <c r="D83">
        <v>99999</v>
      </c>
      <c r="F83">
        <v>10000</v>
      </c>
      <c r="K83" t="s">
        <v>89</v>
      </c>
      <c r="L83" t="s">
        <v>187</v>
      </c>
      <c r="N83" t="s">
        <v>91</v>
      </c>
      <c r="P83">
        <v>245.9</v>
      </c>
      <c r="Q83">
        <v>150.9</v>
      </c>
      <c r="S83">
        <v>50.1</v>
      </c>
      <c r="W83">
        <v>44.9</v>
      </c>
      <c r="X83">
        <v>44.9</v>
      </c>
      <c r="Y83">
        <v>0</v>
      </c>
      <c r="AG83" t="s">
        <v>209</v>
      </c>
      <c r="AK83" t="s">
        <v>209</v>
      </c>
      <c r="AL83" t="s">
        <v>189</v>
      </c>
      <c r="AM83">
        <v>99999</v>
      </c>
      <c r="AN83">
        <v>99999</v>
      </c>
      <c r="AO83">
        <v>699</v>
      </c>
      <c r="AP83" t="b">
        <v>1</v>
      </c>
      <c r="AQ83" t="b">
        <v>1</v>
      </c>
      <c r="AS83">
        <v>100</v>
      </c>
      <c r="AT83" t="s">
        <v>94</v>
      </c>
      <c r="AU83" t="b">
        <v>0</v>
      </c>
      <c r="AW83">
        <v>12</v>
      </c>
      <c r="AX83" t="s">
        <v>95</v>
      </c>
      <c r="AY83" t="s">
        <v>206</v>
      </c>
    </row>
    <row r="84" spans="2:51" x14ac:dyDescent="0.25">
      <c r="B84" t="s">
        <v>186</v>
      </c>
      <c r="C84" t="s">
        <v>88</v>
      </c>
      <c r="D84">
        <v>99999</v>
      </c>
      <c r="F84">
        <v>2000</v>
      </c>
      <c r="K84" t="s">
        <v>89</v>
      </c>
      <c r="L84" t="s">
        <v>187</v>
      </c>
      <c r="N84" t="s">
        <v>91</v>
      </c>
      <c r="P84">
        <v>159.9</v>
      </c>
      <c r="Q84">
        <v>64.900000000000006</v>
      </c>
      <c r="S84">
        <v>50.1</v>
      </c>
      <c r="W84">
        <v>44.9</v>
      </c>
      <c r="X84">
        <v>44.9</v>
      </c>
      <c r="Y84">
        <v>0</v>
      </c>
      <c r="AG84" t="s">
        <v>210</v>
      </c>
      <c r="AK84" t="s">
        <v>210</v>
      </c>
      <c r="AL84" t="s">
        <v>189</v>
      </c>
      <c r="AM84">
        <v>99999</v>
      </c>
      <c r="AN84">
        <v>99999</v>
      </c>
      <c r="AO84">
        <v>699</v>
      </c>
      <c r="AP84" t="b">
        <v>1</v>
      </c>
      <c r="AQ84" t="b">
        <v>1</v>
      </c>
      <c r="AS84">
        <v>100</v>
      </c>
      <c r="AT84" t="s">
        <v>94</v>
      </c>
      <c r="AU84" t="b">
        <v>0</v>
      </c>
      <c r="AW84">
        <v>12</v>
      </c>
      <c r="AX84" t="s">
        <v>95</v>
      </c>
      <c r="AY84" t="s">
        <v>211</v>
      </c>
    </row>
    <row r="85" spans="2:51" x14ac:dyDescent="0.25">
      <c r="B85" t="s">
        <v>186</v>
      </c>
      <c r="C85" t="s">
        <v>88</v>
      </c>
      <c r="D85">
        <v>99999</v>
      </c>
      <c r="F85">
        <v>2000</v>
      </c>
      <c r="K85" t="s">
        <v>89</v>
      </c>
      <c r="L85" t="s">
        <v>187</v>
      </c>
      <c r="N85" t="s">
        <v>91</v>
      </c>
      <c r="P85">
        <v>169.9</v>
      </c>
      <c r="Q85">
        <v>74.899999999999991</v>
      </c>
      <c r="S85">
        <v>50.1</v>
      </c>
      <c r="W85">
        <v>44.9</v>
      </c>
      <c r="X85">
        <v>44.9</v>
      </c>
      <c r="Y85">
        <v>0</v>
      </c>
      <c r="AG85" t="s">
        <v>212</v>
      </c>
      <c r="AK85" t="s">
        <v>212</v>
      </c>
      <c r="AL85" t="s">
        <v>189</v>
      </c>
      <c r="AM85">
        <v>99999</v>
      </c>
      <c r="AN85">
        <v>99999</v>
      </c>
      <c r="AO85">
        <v>699</v>
      </c>
      <c r="AP85" t="b">
        <v>1</v>
      </c>
      <c r="AQ85" t="b">
        <v>1</v>
      </c>
      <c r="AS85">
        <v>100</v>
      </c>
      <c r="AT85" t="s">
        <v>94</v>
      </c>
      <c r="AU85" t="b">
        <v>0</v>
      </c>
      <c r="AW85">
        <v>12</v>
      </c>
      <c r="AX85" t="s">
        <v>95</v>
      </c>
      <c r="AY85" t="s">
        <v>211</v>
      </c>
    </row>
    <row r="86" spans="2:51" x14ac:dyDescent="0.25">
      <c r="B86" t="s">
        <v>186</v>
      </c>
      <c r="C86" t="s">
        <v>88</v>
      </c>
      <c r="D86">
        <v>99999</v>
      </c>
      <c r="F86">
        <v>2000</v>
      </c>
      <c r="K86" t="s">
        <v>89</v>
      </c>
      <c r="L86" t="s">
        <v>187</v>
      </c>
      <c r="N86" t="s">
        <v>91</v>
      </c>
      <c r="P86">
        <v>174.9</v>
      </c>
      <c r="Q86">
        <v>79.899999999999991</v>
      </c>
      <c r="S86">
        <v>50.1</v>
      </c>
      <c r="W86">
        <v>44.9</v>
      </c>
      <c r="X86">
        <v>44.9</v>
      </c>
      <c r="Y86">
        <v>0</v>
      </c>
      <c r="AG86" t="s">
        <v>213</v>
      </c>
      <c r="AK86" t="s">
        <v>213</v>
      </c>
      <c r="AL86" t="s">
        <v>189</v>
      </c>
      <c r="AM86">
        <v>99999</v>
      </c>
      <c r="AN86">
        <v>99999</v>
      </c>
      <c r="AO86">
        <v>699</v>
      </c>
      <c r="AP86" t="b">
        <v>1</v>
      </c>
      <c r="AQ86" t="b">
        <v>1</v>
      </c>
      <c r="AS86">
        <v>100</v>
      </c>
      <c r="AT86" t="s">
        <v>94</v>
      </c>
      <c r="AU86" t="b">
        <v>0</v>
      </c>
      <c r="AW86">
        <v>12</v>
      </c>
      <c r="AX86" t="s">
        <v>95</v>
      </c>
      <c r="AY86" t="s">
        <v>211</v>
      </c>
    </row>
    <row r="87" spans="2:51" x14ac:dyDescent="0.25">
      <c r="B87" t="s">
        <v>186</v>
      </c>
      <c r="C87" t="s">
        <v>88</v>
      </c>
      <c r="D87">
        <v>99999</v>
      </c>
      <c r="F87">
        <v>2000</v>
      </c>
      <c r="K87" t="s">
        <v>89</v>
      </c>
      <c r="L87" t="s">
        <v>187</v>
      </c>
      <c r="N87" t="s">
        <v>91</v>
      </c>
      <c r="P87">
        <v>185.9</v>
      </c>
      <c r="Q87">
        <v>90.899999999999991</v>
      </c>
      <c r="S87">
        <v>50.1</v>
      </c>
      <c r="W87">
        <v>44.9</v>
      </c>
      <c r="X87">
        <v>44.9</v>
      </c>
      <c r="Y87">
        <v>0</v>
      </c>
      <c r="AG87" t="s">
        <v>214</v>
      </c>
      <c r="AK87" t="s">
        <v>214</v>
      </c>
      <c r="AL87" t="s">
        <v>189</v>
      </c>
      <c r="AM87">
        <v>99999</v>
      </c>
      <c r="AN87">
        <v>99999</v>
      </c>
      <c r="AO87">
        <v>699</v>
      </c>
      <c r="AP87" t="b">
        <v>1</v>
      </c>
      <c r="AQ87" t="b">
        <v>1</v>
      </c>
      <c r="AS87">
        <v>100</v>
      </c>
      <c r="AT87" t="s">
        <v>94</v>
      </c>
      <c r="AU87" t="b">
        <v>0</v>
      </c>
      <c r="AW87">
        <v>12</v>
      </c>
      <c r="AX87" t="s">
        <v>95</v>
      </c>
      <c r="AY87" t="s">
        <v>211</v>
      </c>
    </row>
    <row r="88" spans="2:51" x14ac:dyDescent="0.25">
      <c r="B88" t="s">
        <v>186</v>
      </c>
      <c r="C88" t="s">
        <v>88</v>
      </c>
      <c r="D88">
        <v>99999</v>
      </c>
      <c r="F88">
        <v>2000</v>
      </c>
      <c r="K88" t="s">
        <v>89</v>
      </c>
      <c r="L88" t="s">
        <v>103</v>
      </c>
      <c r="N88" t="s">
        <v>91</v>
      </c>
      <c r="P88">
        <v>159.9</v>
      </c>
      <c r="Q88">
        <v>64.900000000000006</v>
      </c>
      <c r="S88">
        <v>50.1</v>
      </c>
      <c r="W88">
        <v>44.9</v>
      </c>
      <c r="X88">
        <v>44.9</v>
      </c>
      <c r="Y88">
        <v>0</v>
      </c>
      <c r="AF88" t="s">
        <v>215</v>
      </c>
      <c r="AJ88" t="s">
        <v>215</v>
      </c>
      <c r="AL88" t="s">
        <v>105</v>
      </c>
      <c r="AM88">
        <v>0</v>
      </c>
      <c r="AN88">
        <v>99999</v>
      </c>
      <c r="AO88">
        <v>699</v>
      </c>
      <c r="AP88" t="b">
        <v>1</v>
      </c>
      <c r="AQ88" t="b">
        <v>1</v>
      </c>
      <c r="AS88">
        <v>1000</v>
      </c>
      <c r="AT88" t="s">
        <v>94</v>
      </c>
      <c r="AU88" t="b">
        <v>0</v>
      </c>
      <c r="AW88">
        <v>12</v>
      </c>
      <c r="AX88" t="s">
        <v>95</v>
      </c>
      <c r="AY88" t="s">
        <v>216</v>
      </c>
    </row>
    <row r="89" spans="2:51" x14ac:dyDescent="0.25">
      <c r="B89" t="s">
        <v>186</v>
      </c>
      <c r="C89" t="s">
        <v>88</v>
      </c>
      <c r="D89">
        <v>99999</v>
      </c>
      <c r="F89">
        <v>2000</v>
      </c>
      <c r="K89" t="s">
        <v>89</v>
      </c>
      <c r="L89" t="s">
        <v>103</v>
      </c>
      <c r="N89" t="s">
        <v>91</v>
      </c>
      <c r="P89">
        <v>169.9</v>
      </c>
      <c r="Q89">
        <v>74.899999999999991</v>
      </c>
      <c r="S89">
        <v>50.1</v>
      </c>
      <c r="W89">
        <v>44.9</v>
      </c>
      <c r="X89">
        <v>44.9</v>
      </c>
      <c r="Y89">
        <v>0</v>
      </c>
      <c r="AF89" t="s">
        <v>217</v>
      </c>
      <c r="AJ89" t="s">
        <v>217</v>
      </c>
      <c r="AL89" t="s">
        <v>105</v>
      </c>
      <c r="AM89">
        <v>0</v>
      </c>
      <c r="AN89">
        <v>99999</v>
      </c>
      <c r="AO89">
        <v>699</v>
      </c>
      <c r="AP89" t="b">
        <v>1</v>
      </c>
      <c r="AQ89" t="b">
        <v>1</v>
      </c>
      <c r="AS89">
        <v>1000</v>
      </c>
      <c r="AT89" t="s">
        <v>94</v>
      </c>
      <c r="AU89" t="b">
        <v>0</v>
      </c>
      <c r="AW89">
        <v>12</v>
      </c>
      <c r="AX89" t="s">
        <v>95</v>
      </c>
      <c r="AY89" t="s">
        <v>216</v>
      </c>
    </row>
    <row r="90" spans="2:51" x14ac:dyDescent="0.25">
      <c r="B90" t="s">
        <v>186</v>
      </c>
      <c r="C90" t="s">
        <v>88</v>
      </c>
      <c r="D90">
        <v>99999</v>
      </c>
      <c r="F90">
        <v>2000</v>
      </c>
      <c r="K90" t="s">
        <v>89</v>
      </c>
      <c r="L90" t="s">
        <v>103</v>
      </c>
      <c r="N90" t="s">
        <v>91</v>
      </c>
      <c r="P90">
        <v>174.9</v>
      </c>
      <c r="Q90">
        <v>79.899999999999991</v>
      </c>
      <c r="S90">
        <v>50.1</v>
      </c>
      <c r="W90">
        <v>44.9</v>
      </c>
      <c r="X90">
        <v>44.9</v>
      </c>
      <c r="Y90">
        <v>0</v>
      </c>
      <c r="AF90" t="s">
        <v>218</v>
      </c>
      <c r="AJ90" t="s">
        <v>218</v>
      </c>
      <c r="AL90" t="s">
        <v>105</v>
      </c>
      <c r="AM90">
        <v>0</v>
      </c>
      <c r="AN90">
        <v>99999</v>
      </c>
      <c r="AO90">
        <v>699</v>
      </c>
      <c r="AP90" t="b">
        <v>1</v>
      </c>
      <c r="AQ90" t="b">
        <v>1</v>
      </c>
      <c r="AS90">
        <v>1000</v>
      </c>
      <c r="AT90" t="s">
        <v>94</v>
      </c>
      <c r="AU90" t="b">
        <v>0</v>
      </c>
      <c r="AW90">
        <v>12</v>
      </c>
      <c r="AX90" t="s">
        <v>95</v>
      </c>
      <c r="AY90" t="s">
        <v>216</v>
      </c>
    </row>
    <row r="91" spans="2:51" x14ac:dyDescent="0.25">
      <c r="B91" t="s">
        <v>186</v>
      </c>
      <c r="C91" t="s">
        <v>88</v>
      </c>
      <c r="D91">
        <v>99999</v>
      </c>
      <c r="F91">
        <v>2000</v>
      </c>
      <c r="K91" t="s">
        <v>89</v>
      </c>
      <c r="L91" t="s">
        <v>103</v>
      </c>
      <c r="N91" t="s">
        <v>91</v>
      </c>
      <c r="P91">
        <v>185.9</v>
      </c>
      <c r="Q91">
        <v>90.899999999999991</v>
      </c>
      <c r="S91">
        <v>50.1</v>
      </c>
      <c r="W91">
        <v>44.9</v>
      </c>
      <c r="X91">
        <v>44.9</v>
      </c>
      <c r="Y91">
        <v>0</v>
      </c>
      <c r="AF91" t="s">
        <v>219</v>
      </c>
      <c r="AJ91" t="s">
        <v>219</v>
      </c>
      <c r="AL91" t="s">
        <v>105</v>
      </c>
      <c r="AM91">
        <v>0</v>
      </c>
      <c r="AN91">
        <v>99999</v>
      </c>
      <c r="AO91">
        <v>699</v>
      </c>
      <c r="AP91" t="b">
        <v>1</v>
      </c>
      <c r="AQ91" t="b">
        <v>1</v>
      </c>
      <c r="AS91">
        <v>1000</v>
      </c>
      <c r="AT91" t="s">
        <v>94</v>
      </c>
      <c r="AU91" t="b">
        <v>0</v>
      </c>
      <c r="AW91">
        <v>12</v>
      </c>
      <c r="AX91" t="s">
        <v>95</v>
      </c>
      <c r="AY91" t="s">
        <v>216</v>
      </c>
    </row>
    <row r="92" spans="2:51" x14ac:dyDescent="0.25">
      <c r="B92" t="s">
        <v>186</v>
      </c>
      <c r="C92" t="s">
        <v>88</v>
      </c>
      <c r="D92">
        <v>99999</v>
      </c>
      <c r="F92">
        <v>3000</v>
      </c>
      <c r="K92" t="s">
        <v>89</v>
      </c>
      <c r="L92" t="s">
        <v>187</v>
      </c>
      <c r="N92" t="s">
        <v>91</v>
      </c>
      <c r="P92">
        <v>169.9</v>
      </c>
      <c r="Q92">
        <v>74.899999999999991</v>
      </c>
      <c r="S92">
        <v>50.1</v>
      </c>
      <c r="W92">
        <v>44.9</v>
      </c>
      <c r="X92">
        <v>44.9</v>
      </c>
      <c r="Y92">
        <v>0</v>
      </c>
      <c r="AG92" t="s">
        <v>220</v>
      </c>
      <c r="AK92" t="s">
        <v>220</v>
      </c>
      <c r="AL92" t="s">
        <v>189</v>
      </c>
      <c r="AM92">
        <v>99999</v>
      </c>
      <c r="AN92">
        <v>99999</v>
      </c>
      <c r="AO92">
        <v>699</v>
      </c>
      <c r="AP92" t="b">
        <v>1</v>
      </c>
      <c r="AQ92" t="b">
        <v>1</v>
      </c>
      <c r="AS92">
        <v>100</v>
      </c>
      <c r="AT92" t="s">
        <v>94</v>
      </c>
      <c r="AU92" t="b">
        <v>0</v>
      </c>
      <c r="AW92">
        <v>12</v>
      </c>
      <c r="AX92" t="s">
        <v>95</v>
      </c>
      <c r="AY92" t="s">
        <v>221</v>
      </c>
    </row>
    <row r="93" spans="2:51" x14ac:dyDescent="0.25">
      <c r="B93" t="s">
        <v>186</v>
      </c>
      <c r="C93" t="s">
        <v>88</v>
      </c>
      <c r="D93">
        <v>99999</v>
      </c>
      <c r="F93">
        <v>3000</v>
      </c>
      <c r="K93" t="s">
        <v>89</v>
      </c>
      <c r="L93" t="s">
        <v>187</v>
      </c>
      <c r="N93" t="s">
        <v>91</v>
      </c>
      <c r="P93">
        <v>179.9</v>
      </c>
      <c r="Q93">
        <v>84.899999999999991</v>
      </c>
      <c r="S93">
        <v>50.1</v>
      </c>
      <c r="W93">
        <v>44.9</v>
      </c>
      <c r="X93">
        <v>44.9</v>
      </c>
      <c r="Y93">
        <v>0</v>
      </c>
      <c r="AG93" t="s">
        <v>222</v>
      </c>
      <c r="AK93" t="s">
        <v>222</v>
      </c>
      <c r="AL93" t="s">
        <v>189</v>
      </c>
      <c r="AM93">
        <v>99999</v>
      </c>
      <c r="AN93">
        <v>99999</v>
      </c>
      <c r="AO93">
        <v>699</v>
      </c>
      <c r="AP93" t="b">
        <v>1</v>
      </c>
      <c r="AQ93" t="b">
        <v>1</v>
      </c>
      <c r="AS93">
        <v>100</v>
      </c>
      <c r="AT93" t="s">
        <v>94</v>
      </c>
      <c r="AU93" t="b">
        <v>0</v>
      </c>
      <c r="AW93">
        <v>12</v>
      </c>
      <c r="AX93" t="s">
        <v>95</v>
      </c>
      <c r="AY93" t="s">
        <v>221</v>
      </c>
    </row>
    <row r="94" spans="2:51" x14ac:dyDescent="0.25">
      <c r="B94" t="s">
        <v>186</v>
      </c>
      <c r="C94" t="s">
        <v>88</v>
      </c>
      <c r="D94">
        <v>99999</v>
      </c>
      <c r="F94">
        <v>3000</v>
      </c>
      <c r="K94" t="s">
        <v>89</v>
      </c>
      <c r="L94" t="s">
        <v>187</v>
      </c>
      <c r="N94" t="s">
        <v>91</v>
      </c>
      <c r="P94">
        <v>185.9</v>
      </c>
      <c r="Q94">
        <v>90.899999999999991</v>
      </c>
      <c r="S94">
        <v>50.1</v>
      </c>
      <c r="W94">
        <v>44.9</v>
      </c>
      <c r="X94">
        <v>44.9</v>
      </c>
      <c r="Y94">
        <v>0</v>
      </c>
      <c r="AG94" t="s">
        <v>223</v>
      </c>
      <c r="AK94" t="s">
        <v>223</v>
      </c>
      <c r="AL94" t="s">
        <v>189</v>
      </c>
      <c r="AM94">
        <v>99999</v>
      </c>
      <c r="AN94">
        <v>99999</v>
      </c>
      <c r="AO94">
        <v>699</v>
      </c>
      <c r="AP94" t="b">
        <v>1</v>
      </c>
      <c r="AQ94" t="b">
        <v>1</v>
      </c>
      <c r="AS94">
        <v>100</v>
      </c>
      <c r="AT94" t="s">
        <v>94</v>
      </c>
      <c r="AU94" t="b">
        <v>0</v>
      </c>
      <c r="AW94">
        <v>12</v>
      </c>
      <c r="AX94" t="s">
        <v>95</v>
      </c>
      <c r="AY94" t="s">
        <v>221</v>
      </c>
    </row>
    <row r="95" spans="2:51" x14ac:dyDescent="0.25">
      <c r="B95" t="s">
        <v>186</v>
      </c>
      <c r="C95" t="s">
        <v>88</v>
      </c>
      <c r="D95">
        <v>99999</v>
      </c>
      <c r="F95">
        <v>3000</v>
      </c>
      <c r="K95" t="s">
        <v>89</v>
      </c>
      <c r="L95" t="s">
        <v>187</v>
      </c>
      <c r="N95" t="s">
        <v>91</v>
      </c>
      <c r="P95">
        <v>196.9</v>
      </c>
      <c r="Q95">
        <v>101.89999999999999</v>
      </c>
      <c r="S95">
        <v>50.1</v>
      </c>
      <c r="W95">
        <v>44.9</v>
      </c>
      <c r="X95">
        <v>44.9</v>
      </c>
      <c r="Y95">
        <v>0</v>
      </c>
      <c r="AG95" t="s">
        <v>224</v>
      </c>
      <c r="AK95" t="s">
        <v>224</v>
      </c>
      <c r="AL95" t="s">
        <v>189</v>
      </c>
      <c r="AM95">
        <v>99999</v>
      </c>
      <c r="AN95">
        <v>99999</v>
      </c>
      <c r="AO95">
        <v>699</v>
      </c>
      <c r="AP95" t="b">
        <v>1</v>
      </c>
      <c r="AQ95" t="b">
        <v>1</v>
      </c>
      <c r="AS95">
        <v>100</v>
      </c>
      <c r="AT95" t="s">
        <v>94</v>
      </c>
      <c r="AU95" t="b">
        <v>0</v>
      </c>
      <c r="AW95">
        <v>12</v>
      </c>
      <c r="AX95" t="s">
        <v>95</v>
      </c>
      <c r="AY95" t="s">
        <v>221</v>
      </c>
    </row>
    <row r="96" spans="2:51" x14ac:dyDescent="0.25">
      <c r="B96" t="s">
        <v>186</v>
      </c>
      <c r="C96" t="s">
        <v>88</v>
      </c>
      <c r="D96">
        <v>99999</v>
      </c>
      <c r="F96">
        <v>3000</v>
      </c>
      <c r="K96" t="s">
        <v>89</v>
      </c>
      <c r="L96" t="s">
        <v>103</v>
      </c>
      <c r="N96" t="s">
        <v>91</v>
      </c>
      <c r="P96">
        <v>169.9</v>
      </c>
      <c r="Q96">
        <v>74.899999999999991</v>
      </c>
      <c r="S96">
        <v>50.1</v>
      </c>
      <c r="W96">
        <v>44.9</v>
      </c>
      <c r="X96">
        <v>44.9</v>
      </c>
      <c r="Y96">
        <v>0</v>
      </c>
      <c r="AF96" t="s">
        <v>225</v>
      </c>
      <c r="AJ96" t="s">
        <v>225</v>
      </c>
      <c r="AL96" t="s">
        <v>105</v>
      </c>
      <c r="AM96">
        <v>0</v>
      </c>
      <c r="AN96">
        <v>99999</v>
      </c>
      <c r="AO96">
        <v>699</v>
      </c>
      <c r="AP96" t="b">
        <v>1</v>
      </c>
      <c r="AQ96" t="b">
        <v>1</v>
      </c>
      <c r="AS96">
        <v>1000</v>
      </c>
      <c r="AT96" t="s">
        <v>94</v>
      </c>
      <c r="AU96" t="b">
        <v>0</v>
      </c>
      <c r="AW96">
        <v>12</v>
      </c>
      <c r="AX96" t="s">
        <v>95</v>
      </c>
      <c r="AY96" t="s">
        <v>226</v>
      </c>
    </row>
    <row r="97" spans="2:51" x14ac:dyDescent="0.25">
      <c r="B97" t="s">
        <v>186</v>
      </c>
      <c r="C97" t="s">
        <v>88</v>
      </c>
      <c r="D97">
        <v>99999</v>
      </c>
      <c r="F97">
        <v>3000</v>
      </c>
      <c r="K97" t="s">
        <v>89</v>
      </c>
      <c r="L97" t="s">
        <v>103</v>
      </c>
      <c r="N97" t="s">
        <v>91</v>
      </c>
      <c r="P97">
        <v>179.9</v>
      </c>
      <c r="Q97">
        <v>84.899999999999991</v>
      </c>
      <c r="S97">
        <v>50.1</v>
      </c>
      <c r="W97">
        <v>44.9</v>
      </c>
      <c r="X97">
        <v>44.9</v>
      </c>
      <c r="Y97">
        <v>0</v>
      </c>
      <c r="AF97" t="s">
        <v>227</v>
      </c>
      <c r="AJ97" t="s">
        <v>227</v>
      </c>
      <c r="AL97" t="s">
        <v>105</v>
      </c>
      <c r="AM97">
        <v>0</v>
      </c>
      <c r="AN97">
        <v>99999</v>
      </c>
      <c r="AO97">
        <v>699</v>
      </c>
      <c r="AP97" t="b">
        <v>1</v>
      </c>
      <c r="AQ97" t="b">
        <v>1</v>
      </c>
      <c r="AS97">
        <v>1000</v>
      </c>
      <c r="AT97" t="s">
        <v>94</v>
      </c>
      <c r="AU97" t="b">
        <v>0</v>
      </c>
      <c r="AW97">
        <v>12</v>
      </c>
      <c r="AX97" t="s">
        <v>95</v>
      </c>
      <c r="AY97" t="s">
        <v>226</v>
      </c>
    </row>
    <row r="98" spans="2:51" x14ac:dyDescent="0.25">
      <c r="B98" t="s">
        <v>186</v>
      </c>
      <c r="C98" t="s">
        <v>88</v>
      </c>
      <c r="D98">
        <v>99999</v>
      </c>
      <c r="F98">
        <v>3000</v>
      </c>
      <c r="K98" t="s">
        <v>89</v>
      </c>
      <c r="L98" t="s">
        <v>103</v>
      </c>
      <c r="N98" t="s">
        <v>91</v>
      </c>
      <c r="P98">
        <v>185.9</v>
      </c>
      <c r="Q98">
        <v>90.899999999999991</v>
      </c>
      <c r="S98">
        <v>50.1</v>
      </c>
      <c r="W98">
        <v>44.9</v>
      </c>
      <c r="X98">
        <v>44.9</v>
      </c>
      <c r="Y98">
        <v>0</v>
      </c>
      <c r="AF98" t="s">
        <v>228</v>
      </c>
      <c r="AJ98" t="s">
        <v>228</v>
      </c>
      <c r="AL98" t="s">
        <v>105</v>
      </c>
      <c r="AM98">
        <v>0</v>
      </c>
      <c r="AN98">
        <v>99999</v>
      </c>
      <c r="AO98">
        <v>699</v>
      </c>
      <c r="AP98" t="b">
        <v>1</v>
      </c>
      <c r="AQ98" t="b">
        <v>1</v>
      </c>
      <c r="AS98">
        <v>1000</v>
      </c>
      <c r="AT98" t="s">
        <v>94</v>
      </c>
      <c r="AU98" t="b">
        <v>0</v>
      </c>
      <c r="AW98">
        <v>12</v>
      </c>
      <c r="AX98" t="s">
        <v>95</v>
      </c>
      <c r="AY98" t="s">
        <v>226</v>
      </c>
    </row>
    <row r="99" spans="2:51" x14ac:dyDescent="0.25">
      <c r="B99" t="s">
        <v>186</v>
      </c>
      <c r="C99" t="s">
        <v>88</v>
      </c>
      <c r="D99">
        <v>99999</v>
      </c>
      <c r="F99">
        <v>3000</v>
      </c>
      <c r="K99" t="s">
        <v>89</v>
      </c>
      <c r="L99" t="s">
        <v>103</v>
      </c>
      <c r="N99" t="s">
        <v>91</v>
      </c>
      <c r="P99">
        <v>196.9</v>
      </c>
      <c r="Q99">
        <v>101.89999999999999</v>
      </c>
      <c r="S99">
        <v>50.1</v>
      </c>
      <c r="W99">
        <v>44.9</v>
      </c>
      <c r="X99">
        <v>44.9</v>
      </c>
      <c r="Y99">
        <v>0</v>
      </c>
      <c r="AF99" t="s">
        <v>229</v>
      </c>
      <c r="AJ99" t="s">
        <v>229</v>
      </c>
      <c r="AL99" t="s">
        <v>105</v>
      </c>
      <c r="AM99">
        <v>0</v>
      </c>
      <c r="AN99">
        <v>99999</v>
      </c>
      <c r="AO99">
        <v>699</v>
      </c>
      <c r="AP99" t="b">
        <v>1</v>
      </c>
      <c r="AQ99" t="b">
        <v>1</v>
      </c>
      <c r="AS99">
        <v>1000</v>
      </c>
      <c r="AT99" t="s">
        <v>94</v>
      </c>
      <c r="AU99" t="b">
        <v>0</v>
      </c>
      <c r="AW99">
        <v>12</v>
      </c>
      <c r="AX99" t="s">
        <v>95</v>
      </c>
      <c r="AY99" t="s">
        <v>226</v>
      </c>
    </row>
    <row r="100" spans="2:51" x14ac:dyDescent="0.25">
      <c r="B100" t="s">
        <v>186</v>
      </c>
      <c r="C100" t="s">
        <v>88</v>
      </c>
      <c r="D100">
        <v>99999</v>
      </c>
      <c r="F100">
        <v>5000</v>
      </c>
      <c r="K100" t="s">
        <v>89</v>
      </c>
      <c r="L100" t="s">
        <v>187</v>
      </c>
      <c r="N100" t="s">
        <v>91</v>
      </c>
      <c r="P100">
        <v>184.9</v>
      </c>
      <c r="Q100">
        <v>89.9</v>
      </c>
      <c r="S100">
        <v>50.1</v>
      </c>
      <c r="W100">
        <v>44.9</v>
      </c>
      <c r="X100">
        <v>44.9</v>
      </c>
      <c r="Y100">
        <v>0</v>
      </c>
      <c r="AG100" t="s">
        <v>230</v>
      </c>
      <c r="AK100" t="s">
        <v>230</v>
      </c>
      <c r="AL100" t="s">
        <v>189</v>
      </c>
      <c r="AM100">
        <v>99999</v>
      </c>
      <c r="AN100">
        <v>99999</v>
      </c>
      <c r="AO100">
        <v>699</v>
      </c>
      <c r="AP100" t="b">
        <v>1</v>
      </c>
      <c r="AQ100" t="b">
        <v>1</v>
      </c>
      <c r="AS100">
        <v>100</v>
      </c>
      <c r="AT100" t="s">
        <v>94</v>
      </c>
      <c r="AU100" t="b">
        <v>0</v>
      </c>
      <c r="AW100">
        <v>12</v>
      </c>
      <c r="AX100" t="s">
        <v>95</v>
      </c>
      <c r="AY100" t="s">
        <v>231</v>
      </c>
    </row>
    <row r="101" spans="2:51" x14ac:dyDescent="0.25">
      <c r="B101" t="s">
        <v>186</v>
      </c>
      <c r="C101" t="s">
        <v>88</v>
      </c>
      <c r="D101">
        <v>99999</v>
      </c>
      <c r="F101">
        <v>5000</v>
      </c>
      <c r="K101" t="s">
        <v>89</v>
      </c>
      <c r="L101" t="s">
        <v>187</v>
      </c>
      <c r="N101" t="s">
        <v>91</v>
      </c>
      <c r="P101">
        <v>194.9</v>
      </c>
      <c r="Q101">
        <v>99.9</v>
      </c>
      <c r="S101">
        <v>50.1</v>
      </c>
      <c r="W101">
        <v>44.9</v>
      </c>
      <c r="X101">
        <v>44.9</v>
      </c>
      <c r="Y101">
        <v>0</v>
      </c>
      <c r="AG101" t="s">
        <v>232</v>
      </c>
      <c r="AK101" t="s">
        <v>232</v>
      </c>
      <c r="AL101" t="s">
        <v>189</v>
      </c>
      <c r="AM101">
        <v>99999</v>
      </c>
      <c r="AN101">
        <v>99999</v>
      </c>
      <c r="AO101">
        <v>699</v>
      </c>
      <c r="AP101" t="b">
        <v>1</v>
      </c>
      <c r="AQ101" t="b">
        <v>1</v>
      </c>
      <c r="AS101">
        <v>100</v>
      </c>
      <c r="AT101" t="s">
        <v>94</v>
      </c>
      <c r="AU101" t="b">
        <v>0</v>
      </c>
      <c r="AW101">
        <v>12</v>
      </c>
      <c r="AX101" t="s">
        <v>95</v>
      </c>
      <c r="AY101" t="s">
        <v>231</v>
      </c>
    </row>
    <row r="102" spans="2:51" x14ac:dyDescent="0.25">
      <c r="B102" t="s">
        <v>186</v>
      </c>
      <c r="C102" t="s">
        <v>88</v>
      </c>
      <c r="D102">
        <v>99999</v>
      </c>
      <c r="F102">
        <v>5000</v>
      </c>
      <c r="K102" t="s">
        <v>89</v>
      </c>
      <c r="L102" t="s">
        <v>187</v>
      </c>
      <c r="N102" t="s">
        <v>91</v>
      </c>
      <c r="P102">
        <v>201.9</v>
      </c>
      <c r="Q102">
        <v>106.9</v>
      </c>
      <c r="S102">
        <v>50.1</v>
      </c>
      <c r="W102">
        <v>44.9</v>
      </c>
      <c r="X102">
        <v>44.9</v>
      </c>
      <c r="Y102">
        <v>0</v>
      </c>
      <c r="AG102" t="s">
        <v>233</v>
      </c>
      <c r="AK102" t="s">
        <v>233</v>
      </c>
      <c r="AL102" t="s">
        <v>189</v>
      </c>
      <c r="AM102">
        <v>99999</v>
      </c>
      <c r="AN102">
        <v>99999</v>
      </c>
      <c r="AO102">
        <v>699</v>
      </c>
      <c r="AP102" t="b">
        <v>1</v>
      </c>
      <c r="AQ102" t="b">
        <v>1</v>
      </c>
      <c r="AS102">
        <v>100</v>
      </c>
      <c r="AT102" t="s">
        <v>94</v>
      </c>
      <c r="AU102" t="b">
        <v>0</v>
      </c>
      <c r="AW102">
        <v>12</v>
      </c>
      <c r="AX102" t="s">
        <v>95</v>
      </c>
      <c r="AY102" t="s">
        <v>231</v>
      </c>
    </row>
    <row r="103" spans="2:51" x14ac:dyDescent="0.25">
      <c r="B103" t="s">
        <v>186</v>
      </c>
      <c r="C103" t="s">
        <v>88</v>
      </c>
      <c r="D103">
        <v>99999</v>
      </c>
      <c r="F103">
        <v>5000</v>
      </c>
      <c r="K103" t="s">
        <v>89</v>
      </c>
      <c r="L103" t="s">
        <v>187</v>
      </c>
      <c r="N103" t="s">
        <v>91</v>
      </c>
      <c r="P103">
        <v>212.9</v>
      </c>
      <c r="Q103">
        <v>117.9</v>
      </c>
      <c r="S103">
        <v>50.1</v>
      </c>
      <c r="W103">
        <v>44.9</v>
      </c>
      <c r="X103">
        <v>44.9</v>
      </c>
      <c r="Y103">
        <v>0</v>
      </c>
      <c r="AG103" t="s">
        <v>234</v>
      </c>
      <c r="AK103" t="s">
        <v>234</v>
      </c>
      <c r="AL103" t="s">
        <v>189</v>
      </c>
      <c r="AM103">
        <v>99999</v>
      </c>
      <c r="AN103">
        <v>99999</v>
      </c>
      <c r="AO103">
        <v>699</v>
      </c>
      <c r="AP103" t="b">
        <v>1</v>
      </c>
      <c r="AQ103" t="b">
        <v>1</v>
      </c>
      <c r="AS103">
        <v>100</v>
      </c>
      <c r="AT103" t="s">
        <v>94</v>
      </c>
      <c r="AU103" t="b">
        <v>0</v>
      </c>
      <c r="AW103">
        <v>12</v>
      </c>
      <c r="AX103" t="s">
        <v>95</v>
      </c>
      <c r="AY103" t="s">
        <v>231</v>
      </c>
    </row>
    <row r="104" spans="2:51" x14ac:dyDescent="0.25">
      <c r="B104" t="s">
        <v>186</v>
      </c>
      <c r="C104" t="s">
        <v>88</v>
      </c>
      <c r="D104">
        <v>99999</v>
      </c>
      <c r="F104">
        <v>5000</v>
      </c>
      <c r="K104" t="s">
        <v>89</v>
      </c>
      <c r="L104" t="s">
        <v>103</v>
      </c>
      <c r="N104" t="s">
        <v>91</v>
      </c>
      <c r="P104">
        <v>184.9</v>
      </c>
      <c r="Q104">
        <v>89.9</v>
      </c>
      <c r="S104">
        <v>50.1</v>
      </c>
      <c r="W104">
        <v>44.9</v>
      </c>
      <c r="X104">
        <v>44.9</v>
      </c>
      <c r="Y104">
        <v>0</v>
      </c>
      <c r="AF104" t="s">
        <v>235</v>
      </c>
      <c r="AJ104" t="s">
        <v>235</v>
      </c>
      <c r="AL104" t="s">
        <v>105</v>
      </c>
      <c r="AM104">
        <v>0</v>
      </c>
      <c r="AN104">
        <v>99999</v>
      </c>
      <c r="AO104">
        <v>699</v>
      </c>
      <c r="AP104" t="b">
        <v>1</v>
      </c>
      <c r="AQ104" t="b">
        <v>1</v>
      </c>
      <c r="AS104">
        <v>1000</v>
      </c>
      <c r="AT104" t="s">
        <v>94</v>
      </c>
      <c r="AU104" t="b">
        <v>0</v>
      </c>
      <c r="AW104">
        <v>12</v>
      </c>
      <c r="AX104" t="s">
        <v>95</v>
      </c>
      <c r="AY104" t="s">
        <v>236</v>
      </c>
    </row>
    <row r="105" spans="2:51" x14ac:dyDescent="0.25">
      <c r="B105" t="s">
        <v>186</v>
      </c>
      <c r="C105" t="s">
        <v>88</v>
      </c>
      <c r="D105">
        <v>99999</v>
      </c>
      <c r="F105">
        <v>5000</v>
      </c>
      <c r="K105" t="s">
        <v>89</v>
      </c>
      <c r="L105" t="s">
        <v>103</v>
      </c>
      <c r="N105" t="s">
        <v>91</v>
      </c>
      <c r="P105">
        <v>194.9</v>
      </c>
      <c r="Q105">
        <v>99.9</v>
      </c>
      <c r="S105">
        <v>50.1</v>
      </c>
      <c r="W105">
        <v>44.9</v>
      </c>
      <c r="X105">
        <v>44.9</v>
      </c>
      <c r="Y105">
        <v>0</v>
      </c>
      <c r="AF105" t="s">
        <v>237</v>
      </c>
      <c r="AJ105" t="s">
        <v>237</v>
      </c>
      <c r="AL105" t="s">
        <v>105</v>
      </c>
      <c r="AM105">
        <v>0</v>
      </c>
      <c r="AN105">
        <v>99999</v>
      </c>
      <c r="AO105">
        <v>699</v>
      </c>
      <c r="AP105" t="b">
        <v>1</v>
      </c>
      <c r="AQ105" t="b">
        <v>1</v>
      </c>
      <c r="AS105">
        <v>1000</v>
      </c>
      <c r="AT105" t="s">
        <v>94</v>
      </c>
      <c r="AU105" t="b">
        <v>0</v>
      </c>
      <c r="AW105">
        <v>12</v>
      </c>
      <c r="AX105" t="s">
        <v>95</v>
      </c>
      <c r="AY105" t="s">
        <v>236</v>
      </c>
    </row>
    <row r="106" spans="2:51" x14ac:dyDescent="0.25">
      <c r="B106" t="s">
        <v>186</v>
      </c>
      <c r="C106" t="s">
        <v>88</v>
      </c>
      <c r="D106">
        <v>99999</v>
      </c>
      <c r="F106">
        <v>5000</v>
      </c>
      <c r="K106" t="s">
        <v>89</v>
      </c>
      <c r="L106" t="s">
        <v>103</v>
      </c>
      <c r="N106" t="s">
        <v>91</v>
      </c>
      <c r="P106">
        <v>201.9</v>
      </c>
      <c r="Q106">
        <v>106.9</v>
      </c>
      <c r="S106">
        <v>50.1</v>
      </c>
      <c r="W106">
        <v>44.9</v>
      </c>
      <c r="X106">
        <v>44.9</v>
      </c>
      <c r="Y106">
        <v>0</v>
      </c>
      <c r="AF106" t="s">
        <v>238</v>
      </c>
      <c r="AJ106" t="s">
        <v>238</v>
      </c>
      <c r="AL106" t="s">
        <v>105</v>
      </c>
      <c r="AM106">
        <v>0</v>
      </c>
      <c r="AN106">
        <v>99999</v>
      </c>
      <c r="AO106">
        <v>699</v>
      </c>
      <c r="AP106" t="b">
        <v>1</v>
      </c>
      <c r="AQ106" t="b">
        <v>1</v>
      </c>
      <c r="AS106">
        <v>1000</v>
      </c>
      <c r="AT106" t="s">
        <v>94</v>
      </c>
      <c r="AU106" t="b">
        <v>0</v>
      </c>
      <c r="AW106">
        <v>12</v>
      </c>
      <c r="AX106" t="s">
        <v>95</v>
      </c>
      <c r="AY106" t="s">
        <v>236</v>
      </c>
    </row>
    <row r="107" spans="2:51" x14ac:dyDescent="0.25">
      <c r="B107" t="s">
        <v>186</v>
      </c>
      <c r="C107" t="s">
        <v>88</v>
      </c>
      <c r="D107">
        <v>99999</v>
      </c>
      <c r="F107">
        <v>5000</v>
      </c>
      <c r="K107" t="s">
        <v>89</v>
      </c>
      <c r="L107" t="s">
        <v>103</v>
      </c>
      <c r="N107" t="s">
        <v>91</v>
      </c>
      <c r="P107">
        <v>212.9</v>
      </c>
      <c r="Q107">
        <v>117.9</v>
      </c>
      <c r="S107">
        <v>50.1</v>
      </c>
      <c r="W107">
        <v>44.9</v>
      </c>
      <c r="X107">
        <v>44.9</v>
      </c>
      <c r="Y107">
        <v>0</v>
      </c>
      <c r="AF107" t="s">
        <v>239</v>
      </c>
      <c r="AJ107" t="s">
        <v>239</v>
      </c>
      <c r="AL107" t="s">
        <v>105</v>
      </c>
      <c r="AM107">
        <v>0</v>
      </c>
      <c r="AN107">
        <v>99999</v>
      </c>
      <c r="AO107">
        <v>699</v>
      </c>
      <c r="AP107" t="b">
        <v>1</v>
      </c>
      <c r="AQ107" t="b">
        <v>1</v>
      </c>
      <c r="AS107">
        <v>1000</v>
      </c>
      <c r="AT107" t="s">
        <v>94</v>
      </c>
      <c r="AU107" t="b">
        <v>0</v>
      </c>
      <c r="AW107">
        <v>12</v>
      </c>
      <c r="AX107" t="s">
        <v>95</v>
      </c>
      <c r="AY107" t="s">
        <v>236</v>
      </c>
    </row>
    <row r="108" spans="2:51" x14ac:dyDescent="0.25">
      <c r="B108" t="s">
        <v>240</v>
      </c>
      <c r="C108" t="s">
        <v>88</v>
      </c>
      <c r="D108">
        <v>99999</v>
      </c>
      <c r="F108">
        <v>0</v>
      </c>
      <c r="K108" t="s">
        <v>89</v>
      </c>
      <c r="L108" t="s">
        <v>241</v>
      </c>
      <c r="N108" t="s">
        <v>91</v>
      </c>
      <c r="P108">
        <v>194.9</v>
      </c>
      <c r="Q108">
        <v>99.9</v>
      </c>
      <c r="S108">
        <v>50.1</v>
      </c>
      <c r="W108">
        <v>44.9</v>
      </c>
      <c r="X108">
        <v>44.9</v>
      </c>
      <c r="Y108">
        <v>0</v>
      </c>
      <c r="AG108" t="s">
        <v>242</v>
      </c>
      <c r="AK108" t="s">
        <v>242</v>
      </c>
      <c r="AL108" t="s">
        <v>243</v>
      </c>
      <c r="AM108">
        <v>99999</v>
      </c>
      <c r="AN108">
        <v>99999</v>
      </c>
      <c r="AO108">
        <v>899</v>
      </c>
      <c r="AP108" t="b">
        <v>1</v>
      </c>
      <c r="AQ108" t="b">
        <v>1</v>
      </c>
      <c r="AS108">
        <v>500</v>
      </c>
      <c r="AT108" t="s">
        <v>94</v>
      </c>
      <c r="AU108" t="b">
        <v>0</v>
      </c>
      <c r="AW108">
        <v>12</v>
      </c>
      <c r="AX108" t="s">
        <v>95</v>
      </c>
      <c r="AY108" t="s">
        <v>244</v>
      </c>
    </row>
    <row r="109" spans="2:51" x14ac:dyDescent="0.25">
      <c r="B109" t="s">
        <v>240</v>
      </c>
      <c r="C109" t="s">
        <v>88</v>
      </c>
      <c r="D109">
        <v>99999</v>
      </c>
      <c r="F109">
        <v>0</v>
      </c>
      <c r="K109" t="s">
        <v>89</v>
      </c>
      <c r="L109" t="s">
        <v>241</v>
      </c>
      <c r="N109" t="s">
        <v>91</v>
      </c>
      <c r="P109">
        <v>212.9</v>
      </c>
      <c r="Q109">
        <v>117.9</v>
      </c>
      <c r="S109">
        <v>50.1</v>
      </c>
      <c r="W109">
        <v>44.9</v>
      </c>
      <c r="X109">
        <v>44.9</v>
      </c>
      <c r="Y109">
        <v>0</v>
      </c>
      <c r="AG109" t="s">
        <v>245</v>
      </c>
      <c r="AK109" t="s">
        <v>245</v>
      </c>
      <c r="AL109" t="s">
        <v>243</v>
      </c>
      <c r="AM109">
        <v>99999</v>
      </c>
      <c r="AN109">
        <v>99999</v>
      </c>
      <c r="AO109">
        <v>899</v>
      </c>
      <c r="AP109" t="b">
        <v>1</v>
      </c>
      <c r="AQ109" t="b">
        <v>1</v>
      </c>
      <c r="AS109">
        <v>500</v>
      </c>
      <c r="AT109" t="s">
        <v>94</v>
      </c>
      <c r="AU109" t="b">
        <v>0</v>
      </c>
      <c r="AW109">
        <v>12</v>
      </c>
      <c r="AX109" t="s">
        <v>95</v>
      </c>
      <c r="AY109" t="s">
        <v>244</v>
      </c>
    </row>
    <row r="110" spans="2:51" x14ac:dyDescent="0.25">
      <c r="B110" t="s">
        <v>240</v>
      </c>
      <c r="C110" t="s">
        <v>88</v>
      </c>
      <c r="D110">
        <v>99999</v>
      </c>
      <c r="F110">
        <v>0</v>
      </c>
      <c r="K110" t="s">
        <v>89</v>
      </c>
      <c r="L110" t="s">
        <v>246</v>
      </c>
      <c r="N110" t="s">
        <v>91</v>
      </c>
      <c r="P110">
        <v>179.9</v>
      </c>
      <c r="Q110">
        <v>84.9</v>
      </c>
      <c r="S110">
        <v>50.1</v>
      </c>
      <c r="W110">
        <v>44.9</v>
      </c>
      <c r="X110">
        <v>44.9</v>
      </c>
      <c r="Y110">
        <v>0</v>
      </c>
      <c r="AF110" t="s">
        <v>247</v>
      </c>
      <c r="AJ110" t="s">
        <v>247</v>
      </c>
      <c r="AL110" t="s">
        <v>248</v>
      </c>
      <c r="AM110">
        <v>0</v>
      </c>
      <c r="AN110">
        <v>99999</v>
      </c>
      <c r="AO110">
        <v>899</v>
      </c>
      <c r="AP110" t="b">
        <v>1</v>
      </c>
      <c r="AQ110" t="b">
        <v>1</v>
      </c>
      <c r="AS110">
        <v>99999</v>
      </c>
      <c r="AT110" t="s">
        <v>94</v>
      </c>
      <c r="AU110" t="b">
        <v>0</v>
      </c>
      <c r="AW110">
        <v>12</v>
      </c>
      <c r="AX110" t="s">
        <v>95</v>
      </c>
      <c r="AY110" t="s">
        <v>249</v>
      </c>
    </row>
    <row r="111" spans="2:51" x14ac:dyDescent="0.25">
      <c r="B111" t="s">
        <v>240</v>
      </c>
      <c r="C111" t="s">
        <v>88</v>
      </c>
      <c r="D111">
        <v>99999</v>
      </c>
      <c r="F111">
        <v>0</v>
      </c>
      <c r="K111" t="s">
        <v>89</v>
      </c>
      <c r="L111" t="s">
        <v>246</v>
      </c>
      <c r="N111" t="s">
        <v>91</v>
      </c>
      <c r="P111">
        <v>196.9</v>
      </c>
      <c r="Q111">
        <v>101.9</v>
      </c>
      <c r="S111">
        <v>50.1</v>
      </c>
      <c r="W111">
        <v>44.9</v>
      </c>
      <c r="X111">
        <v>44.9</v>
      </c>
      <c r="Y111">
        <v>0</v>
      </c>
      <c r="AF111" t="s">
        <v>250</v>
      </c>
      <c r="AJ111" t="s">
        <v>250</v>
      </c>
      <c r="AL111" t="s">
        <v>248</v>
      </c>
      <c r="AM111">
        <v>0</v>
      </c>
      <c r="AN111">
        <v>99999</v>
      </c>
      <c r="AO111">
        <v>899</v>
      </c>
      <c r="AP111" t="b">
        <v>1</v>
      </c>
      <c r="AQ111" t="b">
        <v>1</v>
      </c>
      <c r="AS111">
        <v>99999</v>
      </c>
      <c r="AT111" t="s">
        <v>94</v>
      </c>
      <c r="AU111" t="b">
        <v>0</v>
      </c>
      <c r="AW111">
        <v>12</v>
      </c>
      <c r="AX111" t="s">
        <v>95</v>
      </c>
      <c r="AY111" t="s">
        <v>249</v>
      </c>
    </row>
    <row r="112" spans="2:51" x14ac:dyDescent="0.25">
      <c r="B112" t="s">
        <v>240</v>
      </c>
      <c r="C112" t="s">
        <v>88</v>
      </c>
      <c r="D112">
        <v>99999</v>
      </c>
      <c r="F112">
        <v>1000</v>
      </c>
      <c r="K112" t="s">
        <v>89</v>
      </c>
      <c r="L112" t="s">
        <v>241</v>
      </c>
      <c r="N112" t="s">
        <v>91</v>
      </c>
      <c r="P112">
        <v>194.9</v>
      </c>
      <c r="Q112">
        <v>99.899999999999991</v>
      </c>
      <c r="S112">
        <v>50.1</v>
      </c>
      <c r="W112">
        <v>44.9</v>
      </c>
      <c r="X112">
        <v>44.9</v>
      </c>
      <c r="Y112">
        <v>0</v>
      </c>
      <c r="AG112" t="s">
        <v>251</v>
      </c>
      <c r="AK112" t="s">
        <v>251</v>
      </c>
      <c r="AL112" t="s">
        <v>243</v>
      </c>
      <c r="AM112">
        <v>99999</v>
      </c>
      <c r="AN112">
        <v>99999</v>
      </c>
      <c r="AO112">
        <v>899</v>
      </c>
      <c r="AP112" t="b">
        <v>1</v>
      </c>
      <c r="AQ112" t="b">
        <v>1</v>
      </c>
      <c r="AS112">
        <v>500</v>
      </c>
      <c r="AT112" t="s">
        <v>94</v>
      </c>
      <c r="AU112" t="b">
        <v>0</v>
      </c>
      <c r="AW112">
        <v>12</v>
      </c>
      <c r="AX112" t="s">
        <v>95</v>
      </c>
      <c r="AY112" t="s">
        <v>252</v>
      </c>
    </row>
    <row r="113" spans="2:51" x14ac:dyDescent="0.25">
      <c r="B113" t="s">
        <v>240</v>
      </c>
      <c r="C113" t="s">
        <v>88</v>
      </c>
      <c r="D113">
        <v>99999</v>
      </c>
      <c r="F113">
        <v>1000</v>
      </c>
      <c r="K113" t="s">
        <v>89</v>
      </c>
      <c r="L113" t="s">
        <v>241</v>
      </c>
      <c r="N113" t="s">
        <v>91</v>
      </c>
      <c r="P113">
        <v>212.9</v>
      </c>
      <c r="Q113">
        <v>117.89999999999999</v>
      </c>
      <c r="S113">
        <v>50.1</v>
      </c>
      <c r="W113">
        <v>44.9</v>
      </c>
      <c r="X113">
        <v>44.9</v>
      </c>
      <c r="Y113">
        <v>0</v>
      </c>
      <c r="AG113" t="s">
        <v>253</v>
      </c>
      <c r="AK113" t="s">
        <v>253</v>
      </c>
      <c r="AL113" t="s">
        <v>243</v>
      </c>
      <c r="AM113">
        <v>99999</v>
      </c>
      <c r="AN113">
        <v>99999</v>
      </c>
      <c r="AO113">
        <v>899</v>
      </c>
      <c r="AP113" t="b">
        <v>1</v>
      </c>
      <c r="AQ113" t="b">
        <v>1</v>
      </c>
      <c r="AS113">
        <v>500</v>
      </c>
      <c r="AT113" t="s">
        <v>94</v>
      </c>
      <c r="AU113" t="b">
        <v>0</v>
      </c>
      <c r="AW113">
        <v>12</v>
      </c>
      <c r="AX113" t="s">
        <v>95</v>
      </c>
      <c r="AY113" t="s">
        <v>252</v>
      </c>
    </row>
    <row r="114" spans="2:51" x14ac:dyDescent="0.25">
      <c r="B114" t="s">
        <v>240</v>
      </c>
      <c r="C114" t="s">
        <v>88</v>
      </c>
      <c r="D114">
        <v>99999</v>
      </c>
      <c r="F114">
        <v>1000</v>
      </c>
      <c r="K114" t="s">
        <v>89</v>
      </c>
      <c r="L114" t="s">
        <v>246</v>
      </c>
      <c r="N114" t="s">
        <v>91</v>
      </c>
      <c r="P114">
        <v>179.9</v>
      </c>
      <c r="Q114">
        <v>84.899999999999991</v>
      </c>
      <c r="S114">
        <v>50.1</v>
      </c>
      <c r="W114">
        <v>44.9</v>
      </c>
      <c r="X114">
        <v>44.9</v>
      </c>
      <c r="Y114">
        <v>0</v>
      </c>
      <c r="AF114" t="s">
        <v>254</v>
      </c>
      <c r="AJ114" t="s">
        <v>254</v>
      </c>
      <c r="AL114" t="s">
        <v>248</v>
      </c>
      <c r="AM114">
        <v>0</v>
      </c>
      <c r="AN114">
        <v>99999</v>
      </c>
      <c r="AO114">
        <v>899</v>
      </c>
      <c r="AP114" t="b">
        <v>1</v>
      </c>
      <c r="AQ114" t="b">
        <v>1</v>
      </c>
      <c r="AS114">
        <v>99999</v>
      </c>
      <c r="AT114" t="s">
        <v>94</v>
      </c>
      <c r="AU114" t="b">
        <v>0</v>
      </c>
      <c r="AW114">
        <v>12</v>
      </c>
      <c r="AX114" t="s">
        <v>95</v>
      </c>
      <c r="AY114" t="s">
        <v>255</v>
      </c>
    </row>
    <row r="115" spans="2:51" x14ac:dyDescent="0.25">
      <c r="B115" t="s">
        <v>240</v>
      </c>
      <c r="C115" t="s">
        <v>88</v>
      </c>
      <c r="D115">
        <v>99999</v>
      </c>
      <c r="F115">
        <v>1000</v>
      </c>
      <c r="K115" t="s">
        <v>89</v>
      </c>
      <c r="L115" t="s">
        <v>246</v>
      </c>
      <c r="N115" t="s">
        <v>91</v>
      </c>
      <c r="P115">
        <v>196.9</v>
      </c>
      <c r="Q115">
        <v>101.89999999999999</v>
      </c>
      <c r="S115">
        <v>50.1</v>
      </c>
      <c r="W115">
        <v>44.9</v>
      </c>
      <c r="X115">
        <v>44.9</v>
      </c>
      <c r="Y115">
        <v>0</v>
      </c>
      <c r="AF115" t="s">
        <v>256</v>
      </c>
      <c r="AJ115" t="s">
        <v>256</v>
      </c>
      <c r="AL115" t="s">
        <v>248</v>
      </c>
      <c r="AM115">
        <v>0</v>
      </c>
      <c r="AN115">
        <v>99999</v>
      </c>
      <c r="AO115">
        <v>899</v>
      </c>
      <c r="AP115" t="b">
        <v>1</v>
      </c>
      <c r="AQ115" t="b">
        <v>1</v>
      </c>
      <c r="AS115">
        <v>99999</v>
      </c>
      <c r="AT115" t="s">
        <v>94</v>
      </c>
      <c r="AU115" t="b">
        <v>0</v>
      </c>
      <c r="AW115">
        <v>12</v>
      </c>
      <c r="AX115" t="s">
        <v>95</v>
      </c>
      <c r="AY115" t="s">
        <v>255</v>
      </c>
    </row>
    <row r="116" spans="2:51" x14ac:dyDescent="0.25">
      <c r="B116" t="s">
        <v>240</v>
      </c>
      <c r="C116" t="s">
        <v>88</v>
      </c>
      <c r="D116">
        <v>99999</v>
      </c>
      <c r="F116">
        <v>10000</v>
      </c>
      <c r="K116" t="s">
        <v>89</v>
      </c>
      <c r="L116" t="s">
        <v>241</v>
      </c>
      <c r="N116" t="s">
        <v>91</v>
      </c>
      <c r="P116">
        <v>259.89999999999998</v>
      </c>
      <c r="Q116">
        <v>164.9</v>
      </c>
      <c r="S116">
        <v>50.1</v>
      </c>
      <c r="W116">
        <v>44.9</v>
      </c>
      <c r="X116">
        <v>44.9</v>
      </c>
      <c r="Y116">
        <v>0</v>
      </c>
      <c r="AG116" t="s">
        <v>257</v>
      </c>
      <c r="AK116" t="s">
        <v>257</v>
      </c>
      <c r="AL116" t="s">
        <v>243</v>
      </c>
      <c r="AM116">
        <v>99999</v>
      </c>
      <c r="AN116">
        <v>99999</v>
      </c>
      <c r="AO116">
        <v>899</v>
      </c>
      <c r="AP116" t="b">
        <v>1</v>
      </c>
      <c r="AQ116" t="b">
        <v>1</v>
      </c>
      <c r="AS116">
        <v>500</v>
      </c>
      <c r="AT116" t="s">
        <v>94</v>
      </c>
      <c r="AU116" t="b">
        <v>0</v>
      </c>
      <c r="AW116">
        <v>12</v>
      </c>
      <c r="AX116" t="s">
        <v>95</v>
      </c>
      <c r="AY116" t="s">
        <v>258</v>
      </c>
    </row>
    <row r="117" spans="2:51" x14ac:dyDescent="0.25">
      <c r="B117" t="s">
        <v>240</v>
      </c>
      <c r="C117" t="s">
        <v>88</v>
      </c>
      <c r="D117">
        <v>99999</v>
      </c>
      <c r="F117">
        <v>10000</v>
      </c>
      <c r="K117" t="s">
        <v>89</v>
      </c>
      <c r="L117" t="s">
        <v>241</v>
      </c>
      <c r="N117" t="s">
        <v>91</v>
      </c>
      <c r="P117">
        <v>283.89999999999998</v>
      </c>
      <c r="Q117">
        <v>188.9</v>
      </c>
      <c r="S117">
        <v>50.1</v>
      </c>
      <c r="W117">
        <v>44.9</v>
      </c>
      <c r="X117">
        <v>44.9</v>
      </c>
      <c r="Y117">
        <v>0</v>
      </c>
      <c r="AG117" t="s">
        <v>259</v>
      </c>
      <c r="AK117" t="s">
        <v>259</v>
      </c>
      <c r="AL117" t="s">
        <v>243</v>
      </c>
      <c r="AM117">
        <v>99999</v>
      </c>
      <c r="AN117">
        <v>99999</v>
      </c>
      <c r="AO117">
        <v>899</v>
      </c>
      <c r="AP117" t="b">
        <v>1</v>
      </c>
      <c r="AQ117" t="b">
        <v>1</v>
      </c>
      <c r="AS117">
        <v>500</v>
      </c>
      <c r="AT117" t="s">
        <v>94</v>
      </c>
      <c r="AU117" t="b">
        <v>0</v>
      </c>
      <c r="AW117">
        <v>12</v>
      </c>
      <c r="AX117" t="s">
        <v>95</v>
      </c>
      <c r="AY117" t="s">
        <v>258</v>
      </c>
    </row>
    <row r="118" spans="2:51" x14ac:dyDescent="0.25">
      <c r="B118" t="s">
        <v>240</v>
      </c>
      <c r="C118" t="s">
        <v>88</v>
      </c>
      <c r="D118">
        <v>99999</v>
      </c>
      <c r="F118">
        <v>10000</v>
      </c>
      <c r="K118" t="s">
        <v>89</v>
      </c>
      <c r="L118" t="s">
        <v>246</v>
      </c>
      <c r="N118" t="s">
        <v>91</v>
      </c>
      <c r="P118">
        <v>244.9</v>
      </c>
      <c r="Q118">
        <v>149.9</v>
      </c>
      <c r="S118">
        <v>50.1</v>
      </c>
      <c r="W118">
        <v>44.9</v>
      </c>
      <c r="X118">
        <v>44.9</v>
      </c>
      <c r="Y118">
        <v>0</v>
      </c>
      <c r="AF118" t="s">
        <v>260</v>
      </c>
      <c r="AJ118" t="s">
        <v>260</v>
      </c>
      <c r="AL118" t="s">
        <v>248</v>
      </c>
      <c r="AM118">
        <v>0</v>
      </c>
      <c r="AN118">
        <v>99999</v>
      </c>
      <c r="AO118">
        <v>899</v>
      </c>
      <c r="AP118" t="b">
        <v>1</v>
      </c>
      <c r="AQ118" t="b">
        <v>1</v>
      </c>
      <c r="AS118">
        <v>99999</v>
      </c>
      <c r="AT118" t="s">
        <v>94</v>
      </c>
      <c r="AU118" t="b">
        <v>0</v>
      </c>
      <c r="AW118">
        <v>12</v>
      </c>
      <c r="AX118" t="s">
        <v>95</v>
      </c>
      <c r="AY118" t="s">
        <v>261</v>
      </c>
    </row>
    <row r="119" spans="2:51" x14ac:dyDescent="0.25">
      <c r="B119" t="s">
        <v>240</v>
      </c>
      <c r="C119" t="s">
        <v>88</v>
      </c>
      <c r="D119">
        <v>99999</v>
      </c>
      <c r="F119">
        <v>10000</v>
      </c>
      <c r="K119" t="s">
        <v>89</v>
      </c>
      <c r="L119" t="s">
        <v>246</v>
      </c>
      <c r="N119" t="s">
        <v>91</v>
      </c>
      <c r="P119">
        <v>267.89999999999998</v>
      </c>
      <c r="Q119">
        <v>172.9</v>
      </c>
      <c r="S119">
        <v>50.1</v>
      </c>
      <c r="W119">
        <v>44.9</v>
      </c>
      <c r="X119">
        <v>44.9</v>
      </c>
      <c r="Y119">
        <v>0</v>
      </c>
      <c r="AF119" t="s">
        <v>262</v>
      </c>
      <c r="AJ119" t="s">
        <v>262</v>
      </c>
      <c r="AL119" t="s">
        <v>248</v>
      </c>
      <c r="AM119">
        <v>0</v>
      </c>
      <c r="AN119">
        <v>99999</v>
      </c>
      <c r="AO119">
        <v>899</v>
      </c>
      <c r="AP119" t="b">
        <v>1</v>
      </c>
      <c r="AQ119" t="b">
        <v>1</v>
      </c>
      <c r="AS119">
        <v>99999</v>
      </c>
      <c r="AT119" t="s">
        <v>94</v>
      </c>
      <c r="AU119" t="b">
        <v>0</v>
      </c>
      <c r="AW119">
        <v>12</v>
      </c>
      <c r="AX119" t="s">
        <v>95</v>
      </c>
      <c r="AY119" t="s">
        <v>261</v>
      </c>
    </row>
    <row r="120" spans="2:51" x14ac:dyDescent="0.25">
      <c r="B120" t="s">
        <v>240</v>
      </c>
      <c r="C120" t="s">
        <v>88</v>
      </c>
      <c r="D120">
        <v>99999</v>
      </c>
      <c r="F120">
        <v>2000</v>
      </c>
      <c r="K120" t="s">
        <v>89</v>
      </c>
      <c r="L120" t="s">
        <v>241</v>
      </c>
      <c r="N120" t="s">
        <v>91</v>
      </c>
      <c r="P120">
        <v>204.9</v>
      </c>
      <c r="Q120">
        <v>109.89999999999999</v>
      </c>
      <c r="S120">
        <v>50.1</v>
      </c>
      <c r="W120">
        <v>44.9</v>
      </c>
      <c r="X120">
        <v>44.9</v>
      </c>
      <c r="Y120">
        <v>0</v>
      </c>
      <c r="AG120" t="s">
        <v>263</v>
      </c>
      <c r="AK120" t="s">
        <v>263</v>
      </c>
      <c r="AL120" t="s">
        <v>243</v>
      </c>
      <c r="AM120">
        <v>99999</v>
      </c>
      <c r="AN120">
        <v>99999</v>
      </c>
      <c r="AO120">
        <v>899</v>
      </c>
      <c r="AP120" t="b">
        <v>1</v>
      </c>
      <c r="AQ120" t="b">
        <v>1</v>
      </c>
      <c r="AS120">
        <v>500</v>
      </c>
      <c r="AT120" t="s">
        <v>94</v>
      </c>
      <c r="AU120" t="b">
        <v>0</v>
      </c>
      <c r="AW120">
        <v>12</v>
      </c>
      <c r="AX120" t="s">
        <v>95</v>
      </c>
      <c r="AY120" t="s">
        <v>264</v>
      </c>
    </row>
    <row r="121" spans="2:51" x14ac:dyDescent="0.25">
      <c r="B121" t="s">
        <v>240</v>
      </c>
      <c r="C121" t="s">
        <v>88</v>
      </c>
      <c r="D121">
        <v>99999</v>
      </c>
      <c r="F121">
        <v>2000</v>
      </c>
      <c r="K121" t="s">
        <v>89</v>
      </c>
      <c r="L121" t="s">
        <v>241</v>
      </c>
      <c r="N121" t="s">
        <v>91</v>
      </c>
      <c r="P121">
        <v>223.9</v>
      </c>
      <c r="Q121">
        <v>128.9</v>
      </c>
      <c r="S121">
        <v>50.1</v>
      </c>
      <c r="W121">
        <v>44.9</v>
      </c>
      <c r="X121">
        <v>44.9</v>
      </c>
      <c r="Y121">
        <v>0</v>
      </c>
      <c r="AG121" t="s">
        <v>265</v>
      </c>
      <c r="AK121" t="s">
        <v>265</v>
      </c>
      <c r="AL121" t="s">
        <v>243</v>
      </c>
      <c r="AM121">
        <v>99999</v>
      </c>
      <c r="AN121">
        <v>99999</v>
      </c>
      <c r="AO121">
        <v>899</v>
      </c>
      <c r="AP121" t="b">
        <v>1</v>
      </c>
      <c r="AQ121" t="b">
        <v>1</v>
      </c>
      <c r="AS121">
        <v>500</v>
      </c>
      <c r="AT121" t="s">
        <v>94</v>
      </c>
      <c r="AU121" t="b">
        <v>0</v>
      </c>
      <c r="AW121">
        <v>12</v>
      </c>
      <c r="AX121" t="s">
        <v>95</v>
      </c>
      <c r="AY121" t="s">
        <v>264</v>
      </c>
    </row>
    <row r="122" spans="2:51" x14ac:dyDescent="0.25">
      <c r="B122" t="s">
        <v>240</v>
      </c>
      <c r="C122" t="s">
        <v>88</v>
      </c>
      <c r="D122">
        <v>99999</v>
      </c>
      <c r="F122">
        <v>2000</v>
      </c>
      <c r="K122" t="s">
        <v>89</v>
      </c>
      <c r="L122" t="s">
        <v>246</v>
      </c>
      <c r="N122" t="s">
        <v>91</v>
      </c>
      <c r="P122">
        <v>189.9</v>
      </c>
      <c r="Q122">
        <v>94.899999999999991</v>
      </c>
      <c r="S122">
        <v>50.1</v>
      </c>
      <c r="W122">
        <v>44.9</v>
      </c>
      <c r="X122">
        <v>44.9</v>
      </c>
      <c r="Y122">
        <v>0</v>
      </c>
      <c r="AF122" t="s">
        <v>266</v>
      </c>
      <c r="AJ122" t="s">
        <v>266</v>
      </c>
      <c r="AL122" t="s">
        <v>248</v>
      </c>
      <c r="AM122">
        <v>0</v>
      </c>
      <c r="AN122">
        <v>99999</v>
      </c>
      <c r="AO122">
        <v>899</v>
      </c>
      <c r="AP122" t="b">
        <v>1</v>
      </c>
      <c r="AQ122" t="b">
        <v>1</v>
      </c>
      <c r="AS122">
        <v>99999</v>
      </c>
      <c r="AT122" t="s">
        <v>94</v>
      </c>
      <c r="AU122" t="b">
        <v>0</v>
      </c>
      <c r="AW122">
        <v>12</v>
      </c>
      <c r="AX122" t="s">
        <v>95</v>
      </c>
      <c r="AY122" t="s">
        <v>267</v>
      </c>
    </row>
    <row r="123" spans="2:51" x14ac:dyDescent="0.25">
      <c r="B123" t="s">
        <v>240</v>
      </c>
      <c r="C123" t="s">
        <v>88</v>
      </c>
      <c r="D123">
        <v>99999</v>
      </c>
      <c r="F123">
        <v>2000</v>
      </c>
      <c r="K123" t="s">
        <v>89</v>
      </c>
      <c r="L123" t="s">
        <v>246</v>
      </c>
      <c r="N123" t="s">
        <v>91</v>
      </c>
      <c r="P123">
        <v>207.9</v>
      </c>
      <c r="Q123">
        <v>112.89999999999999</v>
      </c>
      <c r="S123">
        <v>50.1</v>
      </c>
      <c r="W123">
        <v>44.9</v>
      </c>
      <c r="X123">
        <v>44.9</v>
      </c>
      <c r="Y123">
        <v>0</v>
      </c>
      <c r="AF123" t="s">
        <v>268</v>
      </c>
      <c r="AJ123" t="s">
        <v>268</v>
      </c>
      <c r="AL123" t="s">
        <v>248</v>
      </c>
      <c r="AM123">
        <v>0</v>
      </c>
      <c r="AN123">
        <v>99999</v>
      </c>
      <c r="AO123">
        <v>899</v>
      </c>
      <c r="AP123" t="b">
        <v>1</v>
      </c>
      <c r="AQ123" t="b">
        <v>1</v>
      </c>
      <c r="AS123">
        <v>99999</v>
      </c>
      <c r="AT123" t="s">
        <v>94</v>
      </c>
      <c r="AU123" t="b">
        <v>0</v>
      </c>
      <c r="AW123">
        <v>12</v>
      </c>
      <c r="AX123" t="s">
        <v>95</v>
      </c>
      <c r="AY123" t="s">
        <v>267</v>
      </c>
    </row>
    <row r="124" spans="2:51" x14ac:dyDescent="0.25">
      <c r="B124" t="s">
        <v>240</v>
      </c>
      <c r="C124" t="s">
        <v>88</v>
      </c>
      <c r="D124">
        <v>99999</v>
      </c>
      <c r="F124">
        <v>3000</v>
      </c>
      <c r="K124" t="s">
        <v>89</v>
      </c>
      <c r="L124" t="s">
        <v>241</v>
      </c>
      <c r="N124" t="s">
        <v>91</v>
      </c>
      <c r="P124">
        <v>214.9</v>
      </c>
      <c r="Q124">
        <v>119.89999999999999</v>
      </c>
      <c r="S124">
        <v>50.1</v>
      </c>
      <c r="W124">
        <v>44.9</v>
      </c>
      <c r="X124">
        <v>44.9</v>
      </c>
      <c r="Y124">
        <v>0</v>
      </c>
      <c r="AG124" t="s">
        <v>269</v>
      </c>
      <c r="AK124" t="s">
        <v>269</v>
      </c>
      <c r="AL124" t="s">
        <v>243</v>
      </c>
      <c r="AM124">
        <v>99999</v>
      </c>
      <c r="AN124">
        <v>99999</v>
      </c>
      <c r="AO124">
        <v>899</v>
      </c>
      <c r="AP124" t="b">
        <v>1</v>
      </c>
      <c r="AQ124" t="b">
        <v>1</v>
      </c>
      <c r="AS124">
        <v>500</v>
      </c>
      <c r="AT124" t="s">
        <v>94</v>
      </c>
      <c r="AU124" t="b">
        <v>0</v>
      </c>
      <c r="AW124">
        <v>12</v>
      </c>
      <c r="AX124" t="s">
        <v>95</v>
      </c>
      <c r="AY124" t="s">
        <v>270</v>
      </c>
    </row>
    <row r="125" spans="2:51" x14ac:dyDescent="0.25">
      <c r="B125" t="s">
        <v>240</v>
      </c>
      <c r="C125" t="s">
        <v>88</v>
      </c>
      <c r="D125">
        <v>99999</v>
      </c>
      <c r="F125">
        <v>3000</v>
      </c>
      <c r="K125" t="s">
        <v>89</v>
      </c>
      <c r="L125" t="s">
        <v>241</v>
      </c>
      <c r="N125" t="s">
        <v>91</v>
      </c>
      <c r="P125">
        <v>234.9</v>
      </c>
      <c r="Q125">
        <v>139.9</v>
      </c>
      <c r="S125">
        <v>50.1</v>
      </c>
      <c r="W125">
        <v>44.9</v>
      </c>
      <c r="X125">
        <v>44.9</v>
      </c>
      <c r="Y125">
        <v>0</v>
      </c>
      <c r="AG125" t="s">
        <v>271</v>
      </c>
      <c r="AK125" t="s">
        <v>271</v>
      </c>
      <c r="AL125" t="s">
        <v>243</v>
      </c>
      <c r="AM125">
        <v>99999</v>
      </c>
      <c r="AN125">
        <v>99999</v>
      </c>
      <c r="AO125">
        <v>899</v>
      </c>
      <c r="AP125" t="b">
        <v>1</v>
      </c>
      <c r="AQ125" t="b">
        <v>1</v>
      </c>
      <c r="AS125">
        <v>500</v>
      </c>
      <c r="AT125" t="s">
        <v>94</v>
      </c>
      <c r="AU125" t="b">
        <v>0</v>
      </c>
      <c r="AW125">
        <v>12</v>
      </c>
      <c r="AX125" t="s">
        <v>95</v>
      </c>
      <c r="AY125" t="s">
        <v>270</v>
      </c>
    </row>
    <row r="126" spans="2:51" x14ac:dyDescent="0.25">
      <c r="B126" t="s">
        <v>240</v>
      </c>
      <c r="C126" t="s">
        <v>88</v>
      </c>
      <c r="D126">
        <v>99999</v>
      </c>
      <c r="F126">
        <v>3000</v>
      </c>
      <c r="K126" t="s">
        <v>89</v>
      </c>
      <c r="L126" t="s">
        <v>246</v>
      </c>
      <c r="N126" t="s">
        <v>91</v>
      </c>
      <c r="P126">
        <v>199.9</v>
      </c>
      <c r="Q126">
        <v>104.89999999999999</v>
      </c>
      <c r="S126">
        <v>50.1</v>
      </c>
      <c r="W126">
        <v>44.9</v>
      </c>
      <c r="X126">
        <v>44.9</v>
      </c>
      <c r="Y126">
        <v>0</v>
      </c>
      <c r="AF126" t="s">
        <v>272</v>
      </c>
      <c r="AJ126" t="s">
        <v>272</v>
      </c>
      <c r="AL126" t="s">
        <v>248</v>
      </c>
      <c r="AM126">
        <v>0</v>
      </c>
      <c r="AN126">
        <v>99999</v>
      </c>
      <c r="AO126">
        <v>899</v>
      </c>
      <c r="AP126" t="b">
        <v>1</v>
      </c>
      <c r="AQ126" t="b">
        <v>1</v>
      </c>
      <c r="AS126">
        <v>99999</v>
      </c>
      <c r="AT126" t="s">
        <v>94</v>
      </c>
      <c r="AU126" t="b">
        <v>0</v>
      </c>
      <c r="AW126">
        <v>12</v>
      </c>
      <c r="AX126" t="s">
        <v>95</v>
      </c>
      <c r="AY126" t="s">
        <v>273</v>
      </c>
    </row>
    <row r="127" spans="2:51" x14ac:dyDescent="0.25">
      <c r="B127" t="s">
        <v>240</v>
      </c>
      <c r="C127" t="s">
        <v>88</v>
      </c>
      <c r="D127">
        <v>99999</v>
      </c>
      <c r="F127">
        <v>3000</v>
      </c>
      <c r="K127" t="s">
        <v>89</v>
      </c>
      <c r="L127" t="s">
        <v>246</v>
      </c>
      <c r="N127" t="s">
        <v>91</v>
      </c>
      <c r="P127">
        <v>218.9</v>
      </c>
      <c r="Q127">
        <v>123.89999999999999</v>
      </c>
      <c r="S127">
        <v>50.1</v>
      </c>
      <c r="W127">
        <v>44.9</v>
      </c>
      <c r="X127">
        <v>44.9</v>
      </c>
      <c r="Y127">
        <v>0</v>
      </c>
      <c r="AF127" t="s">
        <v>274</v>
      </c>
      <c r="AJ127" t="s">
        <v>274</v>
      </c>
      <c r="AL127" t="s">
        <v>248</v>
      </c>
      <c r="AM127">
        <v>0</v>
      </c>
      <c r="AN127">
        <v>99999</v>
      </c>
      <c r="AO127">
        <v>899</v>
      </c>
      <c r="AP127" t="b">
        <v>1</v>
      </c>
      <c r="AQ127" t="b">
        <v>1</v>
      </c>
      <c r="AS127">
        <v>99999</v>
      </c>
      <c r="AT127" t="s">
        <v>94</v>
      </c>
      <c r="AU127" t="b">
        <v>0</v>
      </c>
      <c r="AW127">
        <v>12</v>
      </c>
      <c r="AX127" t="s">
        <v>95</v>
      </c>
      <c r="AY127" t="s">
        <v>273</v>
      </c>
    </row>
    <row r="128" spans="2:51" x14ac:dyDescent="0.25">
      <c r="B128" t="s">
        <v>240</v>
      </c>
      <c r="C128" t="s">
        <v>88</v>
      </c>
      <c r="D128">
        <v>99999</v>
      </c>
      <c r="F128">
        <v>5000</v>
      </c>
      <c r="K128" t="s">
        <v>89</v>
      </c>
      <c r="L128" t="s">
        <v>241</v>
      </c>
      <c r="N128" t="s">
        <v>91</v>
      </c>
      <c r="P128">
        <v>229.9</v>
      </c>
      <c r="Q128">
        <v>134.9</v>
      </c>
      <c r="S128">
        <v>50.1</v>
      </c>
      <c r="W128">
        <v>44.9</v>
      </c>
      <c r="X128">
        <v>44.9</v>
      </c>
      <c r="Y128">
        <v>0</v>
      </c>
      <c r="AG128" t="s">
        <v>275</v>
      </c>
      <c r="AK128" t="s">
        <v>275</v>
      </c>
      <c r="AL128" t="s">
        <v>243</v>
      </c>
      <c r="AM128">
        <v>99999</v>
      </c>
      <c r="AN128">
        <v>99999</v>
      </c>
      <c r="AO128">
        <v>899</v>
      </c>
      <c r="AP128" t="b">
        <v>1</v>
      </c>
      <c r="AQ128" t="b">
        <v>1</v>
      </c>
      <c r="AS128">
        <v>500</v>
      </c>
      <c r="AT128" t="s">
        <v>94</v>
      </c>
      <c r="AU128" t="b">
        <v>0</v>
      </c>
      <c r="AW128">
        <v>12</v>
      </c>
      <c r="AX128" t="s">
        <v>95</v>
      </c>
      <c r="AY128" t="s">
        <v>276</v>
      </c>
    </row>
    <row r="129" spans="2:51" x14ac:dyDescent="0.25">
      <c r="B129" t="s">
        <v>240</v>
      </c>
      <c r="C129" t="s">
        <v>88</v>
      </c>
      <c r="D129">
        <v>99999</v>
      </c>
      <c r="F129">
        <v>5000</v>
      </c>
      <c r="K129" t="s">
        <v>89</v>
      </c>
      <c r="L129" t="s">
        <v>241</v>
      </c>
      <c r="N129" t="s">
        <v>91</v>
      </c>
      <c r="P129">
        <v>251.89999999999998</v>
      </c>
      <c r="Q129">
        <v>156.89999999999998</v>
      </c>
      <c r="S129">
        <v>50.1</v>
      </c>
      <c r="W129">
        <v>44.9</v>
      </c>
      <c r="X129">
        <v>44.9</v>
      </c>
      <c r="Y129">
        <v>0</v>
      </c>
      <c r="AG129" t="s">
        <v>277</v>
      </c>
      <c r="AK129" t="s">
        <v>277</v>
      </c>
      <c r="AL129" t="s">
        <v>243</v>
      </c>
      <c r="AM129">
        <v>99999</v>
      </c>
      <c r="AN129">
        <v>99999</v>
      </c>
      <c r="AO129">
        <v>899</v>
      </c>
      <c r="AP129" t="b">
        <v>1</v>
      </c>
      <c r="AQ129" t="b">
        <v>1</v>
      </c>
      <c r="AS129">
        <v>500</v>
      </c>
      <c r="AT129" t="s">
        <v>94</v>
      </c>
      <c r="AU129" t="b">
        <v>0</v>
      </c>
      <c r="AW129">
        <v>12</v>
      </c>
      <c r="AX129" t="s">
        <v>95</v>
      </c>
      <c r="AY129" t="s">
        <v>276</v>
      </c>
    </row>
    <row r="130" spans="2:51" x14ac:dyDescent="0.25">
      <c r="B130" t="s">
        <v>240</v>
      </c>
      <c r="C130" t="s">
        <v>88</v>
      </c>
      <c r="D130">
        <v>99999</v>
      </c>
      <c r="F130">
        <v>5000</v>
      </c>
      <c r="K130" t="s">
        <v>89</v>
      </c>
      <c r="L130" t="s">
        <v>246</v>
      </c>
      <c r="N130" t="s">
        <v>91</v>
      </c>
      <c r="P130">
        <v>214.9</v>
      </c>
      <c r="Q130">
        <v>119.9</v>
      </c>
      <c r="S130">
        <v>50.1</v>
      </c>
      <c r="W130">
        <v>44.9</v>
      </c>
      <c r="X130">
        <v>44.9</v>
      </c>
      <c r="Y130">
        <v>0</v>
      </c>
      <c r="AF130" t="s">
        <v>278</v>
      </c>
      <c r="AJ130" t="s">
        <v>278</v>
      </c>
      <c r="AL130" t="s">
        <v>248</v>
      </c>
      <c r="AM130">
        <v>0</v>
      </c>
      <c r="AN130">
        <v>99999</v>
      </c>
      <c r="AO130">
        <v>899</v>
      </c>
      <c r="AP130" t="b">
        <v>1</v>
      </c>
      <c r="AQ130" t="b">
        <v>1</v>
      </c>
      <c r="AS130">
        <v>99999</v>
      </c>
      <c r="AT130" t="s">
        <v>94</v>
      </c>
      <c r="AU130" t="b">
        <v>0</v>
      </c>
      <c r="AW130">
        <v>12</v>
      </c>
      <c r="AX130" t="s">
        <v>95</v>
      </c>
      <c r="AY130" t="s">
        <v>279</v>
      </c>
    </row>
    <row r="131" spans="2:51" x14ac:dyDescent="0.25">
      <c r="B131" t="s">
        <v>240</v>
      </c>
      <c r="C131" t="s">
        <v>88</v>
      </c>
      <c r="D131">
        <v>99999</v>
      </c>
      <c r="F131">
        <v>5000</v>
      </c>
      <c r="K131" t="s">
        <v>89</v>
      </c>
      <c r="L131" t="s">
        <v>246</v>
      </c>
      <c r="N131" t="s">
        <v>91</v>
      </c>
      <c r="P131">
        <v>234.9</v>
      </c>
      <c r="Q131">
        <v>139.9</v>
      </c>
      <c r="S131">
        <v>50.1</v>
      </c>
      <c r="W131">
        <v>44.9</v>
      </c>
      <c r="X131">
        <v>44.9</v>
      </c>
      <c r="Y131">
        <v>0</v>
      </c>
      <c r="AF131" t="s">
        <v>280</v>
      </c>
      <c r="AJ131" t="s">
        <v>280</v>
      </c>
      <c r="AL131" t="s">
        <v>248</v>
      </c>
      <c r="AM131">
        <v>0</v>
      </c>
      <c r="AN131">
        <v>99999</v>
      </c>
      <c r="AO131">
        <v>899</v>
      </c>
      <c r="AP131" t="b">
        <v>1</v>
      </c>
      <c r="AQ131" t="b">
        <v>1</v>
      </c>
      <c r="AS131">
        <v>99999</v>
      </c>
      <c r="AT131" t="s">
        <v>94</v>
      </c>
      <c r="AU131" t="b">
        <v>0</v>
      </c>
      <c r="AW131">
        <v>12</v>
      </c>
      <c r="AX131" t="s">
        <v>95</v>
      </c>
      <c r="AY131" t="s">
        <v>279</v>
      </c>
    </row>
    <row r="132" spans="2:51" x14ac:dyDescent="0.25">
      <c r="B132" t="s">
        <v>87</v>
      </c>
      <c r="C132" t="s">
        <v>88</v>
      </c>
      <c r="D132">
        <v>99999</v>
      </c>
      <c r="F132">
        <v>0</v>
      </c>
      <c r="K132" t="s">
        <v>281</v>
      </c>
      <c r="L132" t="s">
        <v>90</v>
      </c>
      <c r="N132" t="s">
        <v>91</v>
      </c>
      <c r="P132">
        <v>199.9</v>
      </c>
      <c r="Q132">
        <v>79.900000000000006</v>
      </c>
      <c r="S132">
        <v>50.1</v>
      </c>
      <c r="W132">
        <v>69.900000000000006</v>
      </c>
      <c r="X132">
        <v>69.900000000000006</v>
      </c>
      <c r="Y132">
        <v>0</v>
      </c>
      <c r="AG132" t="s">
        <v>282</v>
      </c>
      <c r="AK132" t="s">
        <v>282</v>
      </c>
      <c r="AL132" t="s">
        <v>93</v>
      </c>
      <c r="AM132">
        <v>99999</v>
      </c>
      <c r="AN132">
        <v>99999</v>
      </c>
      <c r="AO132">
        <v>799</v>
      </c>
      <c r="AP132" t="b">
        <v>1</v>
      </c>
      <c r="AQ132" t="b">
        <v>1</v>
      </c>
      <c r="AS132">
        <v>250</v>
      </c>
      <c r="AT132" t="s">
        <v>94</v>
      </c>
      <c r="AU132" t="b">
        <v>0</v>
      </c>
      <c r="AW132">
        <v>12</v>
      </c>
      <c r="AX132" t="s">
        <v>95</v>
      </c>
      <c r="AY132" t="s">
        <v>283</v>
      </c>
    </row>
    <row r="133" spans="2:51" x14ac:dyDescent="0.25">
      <c r="B133" t="s">
        <v>87</v>
      </c>
      <c r="C133" t="s">
        <v>88</v>
      </c>
      <c r="D133">
        <v>99999</v>
      </c>
      <c r="F133">
        <v>0</v>
      </c>
      <c r="K133" t="s">
        <v>281</v>
      </c>
      <c r="L133" t="s">
        <v>90</v>
      </c>
      <c r="N133" t="s">
        <v>91</v>
      </c>
      <c r="P133">
        <v>216.9</v>
      </c>
      <c r="Q133">
        <v>96.9</v>
      </c>
      <c r="S133">
        <v>50.1</v>
      </c>
      <c r="W133">
        <v>69.900000000000006</v>
      </c>
      <c r="X133">
        <v>69.900000000000006</v>
      </c>
      <c r="Y133">
        <v>0</v>
      </c>
      <c r="AG133" t="s">
        <v>284</v>
      </c>
      <c r="AK133" t="s">
        <v>284</v>
      </c>
      <c r="AL133" t="s">
        <v>93</v>
      </c>
      <c r="AM133">
        <v>99999</v>
      </c>
      <c r="AN133">
        <v>99999</v>
      </c>
      <c r="AO133">
        <v>799</v>
      </c>
      <c r="AP133" t="b">
        <v>1</v>
      </c>
      <c r="AQ133" t="b">
        <v>1</v>
      </c>
      <c r="AS133">
        <v>250</v>
      </c>
      <c r="AT133" t="s">
        <v>94</v>
      </c>
      <c r="AU133" t="b">
        <v>0</v>
      </c>
      <c r="AW133">
        <v>12</v>
      </c>
      <c r="AX133" t="s">
        <v>95</v>
      </c>
      <c r="AY133" t="s">
        <v>283</v>
      </c>
    </row>
    <row r="134" spans="2:51" x14ac:dyDescent="0.25">
      <c r="B134" t="s">
        <v>87</v>
      </c>
      <c r="C134" t="s">
        <v>88</v>
      </c>
      <c r="D134">
        <v>99999</v>
      </c>
      <c r="F134">
        <v>1000</v>
      </c>
      <c r="K134" t="s">
        <v>281</v>
      </c>
      <c r="L134" t="s">
        <v>90</v>
      </c>
      <c r="N134" t="s">
        <v>91</v>
      </c>
      <c r="P134">
        <v>189.9</v>
      </c>
      <c r="Q134">
        <v>69.899999999999991</v>
      </c>
      <c r="S134">
        <v>50.1</v>
      </c>
      <c r="W134">
        <v>69.900000000000006</v>
      </c>
      <c r="X134">
        <v>69.900000000000006</v>
      </c>
      <c r="Y134">
        <v>0</v>
      </c>
      <c r="AG134" t="s">
        <v>285</v>
      </c>
      <c r="AK134" t="s">
        <v>285</v>
      </c>
      <c r="AL134" t="s">
        <v>93</v>
      </c>
      <c r="AM134">
        <v>99999</v>
      </c>
      <c r="AN134">
        <v>99999</v>
      </c>
      <c r="AO134">
        <v>799</v>
      </c>
      <c r="AP134" t="b">
        <v>1</v>
      </c>
      <c r="AQ134" t="b">
        <v>1</v>
      </c>
      <c r="AS134">
        <v>250</v>
      </c>
      <c r="AT134" t="s">
        <v>94</v>
      </c>
      <c r="AU134" t="b">
        <v>0</v>
      </c>
      <c r="AW134">
        <v>12</v>
      </c>
      <c r="AX134" t="s">
        <v>95</v>
      </c>
      <c r="AY134" t="s">
        <v>286</v>
      </c>
    </row>
    <row r="135" spans="2:51" x14ac:dyDescent="0.25">
      <c r="B135" t="s">
        <v>87</v>
      </c>
      <c r="C135" t="s">
        <v>88</v>
      </c>
      <c r="D135">
        <v>99999</v>
      </c>
      <c r="F135">
        <v>1000</v>
      </c>
      <c r="K135" t="s">
        <v>281</v>
      </c>
      <c r="L135" t="s">
        <v>90</v>
      </c>
      <c r="N135" t="s">
        <v>91</v>
      </c>
      <c r="P135">
        <v>199.9</v>
      </c>
      <c r="Q135">
        <v>79.899999999999991</v>
      </c>
      <c r="S135">
        <v>50.1</v>
      </c>
      <c r="W135">
        <v>69.900000000000006</v>
      </c>
      <c r="X135">
        <v>69.900000000000006</v>
      </c>
      <c r="Y135">
        <v>0</v>
      </c>
      <c r="AG135" t="s">
        <v>287</v>
      </c>
      <c r="AK135" t="s">
        <v>287</v>
      </c>
      <c r="AL135" t="s">
        <v>93</v>
      </c>
      <c r="AM135">
        <v>99999</v>
      </c>
      <c r="AN135">
        <v>99999</v>
      </c>
      <c r="AO135">
        <v>799</v>
      </c>
      <c r="AP135" t="b">
        <v>1</v>
      </c>
      <c r="AQ135" t="b">
        <v>1</v>
      </c>
      <c r="AS135">
        <v>250</v>
      </c>
      <c r="AT135" t="s">
        <v>94</v>
      </c>
      <c r="AU135" t="b">
        <v>0</v>
      </c>
      <c r="AW135">
        <v>12</v>
      </c>
      <c r="AX135" t="s">
        <v>95</v>
      </c>
      <c r="AY135" t="s">
        <v>286</v>
      </c>
    </row>
    <row r="136" spans="2:51" x14ac:dyDescent="0.25">
      <c r="B136" t="s">
        <v>87</v>
      </c>
      <c r="C136" t="s">
        <v>88</v>
      </c>
      <c r="D136">
        <v>99999</v>
      </c>
      <c r="F136">
        <v>1000</v>
      </c>
      <c r="K136" t="s">
        <v>281</v>
      </c>
      <c r="L136" t="s">
        <v>90</v>
      </c>
      <c r="N136" t="s">
        <v>91</v>
      </c>
      <c r="P136">
        <v>205.9</v>
      </c>
      <c r="Q136">
        <v>85.899999999999991</v>
      </c>
      <c r="S136">
        <v>50.1</v>
      </c>
      <c r="W136">
        <v>69.900000000000006</v>
      </c>
      <c r="X136">
        <v>69.900000000000006</v>
      </c>
      <c r="Y136">
        <v>0</v>
      </c>
      <c r="AG136" t="s">
        <v>288</v>
      </c>
      <c r="AK136" t="s">
        <v>288</v>
      </c>
      <c r="AL136" t="s">
        <v>93</v>
      </c>
      <c r="AM136">
        <v>99999</v>
      </c>
      <c r="AN136">
        <v>99999</v>
      </c>
      <c r="AO136">
        <v>799</v>
      </c>
      <c r="AP136" t="b">
        <v>1</v>
      </c>
      <c r="AQ136" t="b">
        <v>1</v>
      </c>
      <c r="AS136">
        <v>250</v>
      </c>
      <c r="AT136" t="s">
        <v>94</v>
      </c>
      <c r="AU136" t="b">
        <v>0</v>
      </c>
      <c r="AW136">
        <v>12</v>
      </c>
      <c r="AX136" t="s">
        <v>95</v>
      </c>
      <c r="AY136" t="s">
        <v>286</v>
      </c>
    </row>
    <row r="137" spans="2:51" x14ac:dyDescent="0.25">
      <c r="B137" t="s">
        <v>87</v>
      </c>
      <c r="C137" t="s">
        <v>88</v>
      </c>
      <c r="D137">
        <v>99999</v>
      </c>
      <c r="F137">
        <v>1000</v>
      </c>
      <c r="K137" t="s">
        <v>281</v>
      </c>
      <c r="L137" t="s">
        <v>90</v>
      </c>
      <c r="N137" t="s">
        <v>91</v>
      </c>
      <c r="P137">
        <v>216.9</v>
      </c>
      <c r="Q137">
        <v>96.899999999999991</v>
      </c>
      <c r="S137">
        <v>50.1</v>
      </c>
      <c r="W137">
        <v>69.900000000000006</v>
      </c>
      <c r="X137">
        <v>69.900000000000006</v>
      </c>
      <c r="Y137">
        <v>0</v>
      </c>
      <c r="AG137" t="s">
        <v>289</v>
      </c>
      <c r="AK137" t="s">
        <v>289</v>
      </c>
      <c r="AL137" t="s">
        <v>93</v>
      </c>
      <c r="AM137">
        <v>99999</v>
      </c>
      <c r="AN137">
        <v>99999</v>
      </c>
      <c r="AO137">
        <v>799</v>
      </c>
      <c r="AP137" t="b">
        <v>1</v>
      </c>
      <c r="AQ137" t="b">
        <v>1</v>
      </c>
      <c r="AS137">
        <v>250</v>
      </c>
      <c r="AT137" t="s">
        <v>94</v>
      </c>
      <c r="AU137" t="b">
        <v>0</v>
      </c>
      <c r="AW137">
        <v>12</v>
      </c>
      <c r="AX137" t="s">
        <v>95</v>
      </c>
      <c r="AY137" t="s">
        <v>286</v>
      </c>
    </row>
    <row r="138" spans="2:51" x14ac:dyDescent="0.25">
      <c r="B138" t="s">
        <v>87</v>
      </c>
      <c r="C138" t="s">
        <v>88</v>
      </c>
      <c r="D138">
        <v>99999</v>
      </c>
      <c r="F138">
        <v>10000</v>
      </c>
      <c r="K138" t="s">
        <v>281</v>
      </c>
      <c r="L138" t="s">
        <v>103</v>
      </c>
      <c r="N138" t="s">
        <v>91</v>
      </c>
      <c r="P138">
        <v>239.9</v>
      </c>
      <c r="Q138">
        <v>119.9</v>
      </c>
      <c r="S138">
        <v>50.1</v>
      </c>
      <c r="W138">
        <v>69.900000000000006</v>
      </c>
      <c r="X138">
        <v>69.900000000000006</v>
      </c>
      <c r="Y138">
        <v>0</v>
      </c>
      <c r="AF138" t="s">
        <v>290</v>
      </c>
      <c r="AJ138" t="s">
        <v>290</v>
      </c>
      <c r="AL138" t="s">
        <v>105</v>
      </c>
      <c r="AM138">
        <v>0</v>
      </c>
      <c r="AN138">
        <v>99999</v>
      </c>
      <c r="AO138">
        <v>699</v>
      </c>
      <c r="AP138" t="b">
        <v>1</v>
      </c>
      <c r="AQ138" t="b">
        <v>1</v>
      </c>
      <c r="AS138">
        <v>1000</v>
      </c>
      <c r="AT138" t="s">
        <v>94</v>
      </c>
      <c r="AU138" t="b">
        <v>0</v>
      </c>
      <c r="AW138">
        <v>12</v>
      </c>
      <c r="AX138" t="s">
        <v>95</v>
      </c>
      <c r="AY138" t="s">
        <v>291</v>
      </c>
    </row>
    <row r="139" spans="2:51" x14ac:dyDescent="0.25">
      <c r="B139" t="s">
        <v>87</v>
      </c>
      <c r="C139" t="s">
        <v>88</v>
      </c>
      <c r="D139">
        <v>99999</v>
      </c>
      <c r="F139">
        <v>10000</v>
      </c>
      <c r="K139" t="s">
        <v>281</v>
      </c>
      <c r="L139" t="s">
        <v>103</v>
      </c>
      <c r="N139" t="s">
        <v>91</v>
      </c>
      <c r="P139">
        <v>249.9</v>
      </c>
      <c r="Q139">
        <v>129.9</v>
      </c>
      <c r="S139">
        <v>50.1</v>
      </c>
      <c r="W139">
        <v>69.900000000000006</v>
      </c>
      <c r="X139">
        <v>69.900000000000006</v>
      </c>
      <c r="Y139">
        <v>0</v>
      </c>
      <c r="AF139" t="s">
        <v>292</v>
      </c>
      <c r="AJ139" t="s">
        <v>292</v>
      </c>
      <c r="AL139" t="s">
        <v>105</v>
      </c>
      <c r="AM139">
        <v>0</v>
      </c>
      <c r="AN139">
        <v>99999</v>
      </c>
      <c r="AO139">
        <v>699</v>
      </c>
      <c r="AP139" t="b">
        <v>1</v>
      </c>
      <c r="AQ139" t="b">
        <v>1</v>
      </c>
      <c r="AS139">
        <v>1000</v>
      </c>
      <c r="AT139" t="s">
        <v>94</v>
      </c>
      <c r="AU139" t="b">
        <v>0</v>
      </c>
      <c r="AW139">
        <v>12</v>
      </c>
      <c r="AX139" t="s">
        <v>95</v>
      </c>
      <c r="AY139" t="s">
        <v>291</v>
      </c>
    </row>
    <row r="140" spans="2:51" x14ac:dyDescent="0.25">
      <c r="B140" t="s">
        <v>87</v>
      </c>
      <c r="C140" t="s">
        <v>88</v>
      </c>
      <c r="D140">
        <v>99999</v>
      </c>
      <c r="F140">
        <v>10000</v>
      </c>
      <c r="K140" t="s">
        <v>281</v>
      </c>
      <c r="L140" t="s">
        <v>103</v>
      </c>
      <c r="N140" t="s">
        <v>91</v>
      </c>
      <c r="P140">
        <v>259.90000000000003</v>
      </c>
      <c r="Q140">
        <v>139.9</v>
      </c>
      <c r="S140">
        <v>50.1</v>
      </c>
      <c r="W140">
        <v>69.900000000000006</v>
      </c>
      <c r="X140">
        <v>69.900000000000006</v>
      </c>
      <c r="Y140">
        <v>0</v>
      </c>
      <c r="AF140" t="s">
        <v>293</v>
      </c>
      <c r="AJ140" t="s">
        <v>293</v>
      </c>
      <c r="AL140" t="s">
        <v>105</v>
      </c>
      <c r="AM140">
        <v>0</v>
      </c>
      <c r="AN140">
        <v>99999</v>
      </c>
      <c r="AO140">
        <v>699</v>
      </c>
      <c r="AP140" t="b">
        <v>1</v>
      </c>
      <c r="AQ140" t="b">
        <v>1</v>
      </c>
      <c r="AS140">
        <v>1000</v>
      </c>
      <c r="AT140" t="s">
        <v>94</v>
      </c>
      <c r="AU140" t="b">
        <v>0</v>
      </c>
      <c r="AW140">
        <v>12</v>
      </c>
      <c r="AX140" t="s">
        <v>95</v>
      </c>
      <c r="AY140" t="s">
        <v>291</v>
      </c>
    </row>
    <row r="141" spans="2:51" x14ac:dyDescent="0.25">
      <c r="B141" t="s">
        <v>87</v>
      </c>
      <c r="C141" t="s">
        <v>88</v>
      </c>
      <c r="D141">
        <v>99999</v>
      </c>
      <c r="F141">
        <v>10000</v>
      </c>
      <c r="K141" t="s">
        <v>281</v>
      </c>
      <c r="L141" t="s">
        <v>103</v>
      </c>
      <c r="N141" t="s">
        <v>91</v>
      </c>
      <c r="P141">
        <v>270.90000000000003</v>
      </c>
      <c r="Q141">
        <v>150.9</v>
      </c>
      <c r="S141">
        <v>50.1</v>
      </c>
      <c r="W141">
        <v>69.900000000000006</v>
      </c>
      <c r="X141">
        <v>69.900000000000006</v>
      </c>
      <c r="Y141">
        <v>0</v>
      </c>
      <c r="AF141" t="s">
        <v>294</v>
      </c>
      <c r="AJ141" t="s">
        <v>294</v>
      </c>
      <c r="AL141" t="s">
        <v>105</v>
      </c>
      <c r="AM141">
        <v>0</v>
      </c>
      <c r="AN141">
        <v>99999</v>
      </c>
      <c r="AO141">
        <v>699</v>
      </c>
      <c r="AP141" t="b">
        <v>1</v>
      </c>
      <c r="AQ141" t="b">
        <v>1</v>
      </c>
      <c r="AS141">
        <v>1000</v>
      </c>
      <c r="AT141" t="s">
        <v>94</v>
      </c>
      <c r="AU141" t="b">
        <v>0</v>
      </c>
      <c r="AW141">
        <v>12</v>
      </c>
      <c r="AX141" t="s">
        <v>95</v>
      </c>
      <c r="AY141" t="s">
        <v>291</v>
      </c>
    </row>
    <row r="142" spans="2:51" x14ac:dyDescent="0.25">
      <c r="B142" t="s">
        <v>87</v>
      </c>
      <c r="C142" t="s">
        <v>88</v>
      </c>
      <c r="D142">
        <v>99999</v>
      </c>
      <c r="F142">
        <v>10000</v>
      </c>
      <c r="K142" t="s">
        <v>281</v>
      </c>
      <c r="L142" t="s">
        <v>90</v>
      </c>
      <c r="N142" t="s">
        <v>91</v>
      </c>
      <c r="P142">
        <v>254.9</v>
      </c>
      <c r="Q142">
        <v>134.9</v>
      </c>
      <c r="S142">
        <v>50.1</v>
      </c>
      <c r="W142">
        <v>69.900000000000006</v>
      </c>
      <c r="X142">
        <v>69.900000000000006</v>
      </c>
      <c r="Y142">
        <v>0</v>
      </c>
      <c r="AG142" t="s">
        <v>295</v>
      </c>
      <c r="AK142" t="s">
        <v>295</v>
      </c>
      <c r="AL142" t="s">
        <v>93</v>
      </c>
      <c r="AM142">
        <v>99999</v>
      </c>
      <c r="AN142">
        <v>99999</v>
      </c>
      <c r="AO142">
        <v>799</v>
      </c>
      <c r="AP142" t="b">
        <v>1</v>
      </c>
      <c r="AQ142" t="b">
        <v>1</v>
      </c>
      <c r="AS142">
        <v>250</v>
      </c>
      <c r="AT142" t="s">
        <v>94</v>
      </c>
      <c r="AU142" t="b">
        <v>0</v>
      </c>
      <c r="AW142">
        <v>12</v>
      </c>
      <c r="AX142" t="s">
        <v>95</v>
      </c>
      <c r="AY142" t="s">
        <v>296</v>
      </c>
    </row>
    <row r="143" spans="2:51" x14ac:dyDescent="0.25">
      <c r="B143" t="s">
        <v>87</v>
      </c>
      <c r="C143" t="s">
        <v>88</v>
      </c>
      <c r="D143">
        <v>99999</v>
      </c>
      <c r="F143">
        <v>10000</v>
      </c>
      <c r="K143" t="s">
        <v>281</v>
      </c>
      <c r="L143" t="s">
        <v>90</v>
      </c>
      <c r="N143" t="s">
        <v>91</v>
      </c>
      <c r="P143">
        <v>264.90000000000003</v>
      </c>
      <c r="Q143">
        <v>144.9</v>
      </c>
      <c r="S143">
        <v>50.1</v>
      </c>
      <c r="W143">
        <v>69.900000000000006</v>
      </c>
      <c r="X143">
        <v>69.900000000000006</v>
      </c>
      <c r="Y143">
        <v>0</v>
      </c>
      <c r="AG143" t="s">
        <v>297</v>
      </c>
      <c r="AK143" t="s">
        <v>297</v>
      </c>
      <c r="AL143" t="s">
        <v>93</v>
      </c>
      <c r="AM143">
        <v>99999</v>
      </c>
      <c r="AN143">
        <v>99999</v>
      </c>
      <c r="AO143">
        <v>799</v>
      </c>
      <c r="AP143" t="b">
        <v>1</v>
      </c>
      <c r="AQ143" t="b">
        <v>1</v>
      </c>
      <c r="AS143">
        <v>250</v>
      </c>
      <c r="AT143" t="s">
        <v>94</v>
      </c>
      <c r="AU143" t="b">
        <v>0</v>
      </c>
      <c r="AW143">
        <v>12</v>
      </c>
      <c r="AX143" t="s">
        <v>95</v>
      </c>
      <c r="AY143" t="s">
        <v>296</v>
      </c>
    </row>
    <row r="144" spans="2:51" x14ac:dyDescent="0.25">
      <c r="B144" t="s">
        <v>87</v>
      </c>
      <c r="C144" t="s">
        <v>88</v>
      </c>
      <c r="D144">
        <v>99999</v>
      </c>
      <c r="F144">
        <v>10000</v>
      </c>
      <c r="K144" t="s">
        <v>281</v>
      </c>
      <c r="L144" t="s">
        <v>90</v>
      </c>
      <c r="N144" t="s">
        <v>91</v>
      </c>
      <c r="P144">
        <v>276.90000000000003</v>
      </c>
      <c r="Q144">
        <v>156.9</v>
      </c>
      <c r="S144">
        <v>50.1</v>
      </c>
      <c r="W144">
        <v>69.900000000000006</v>
      </c>
      <c r="X144">
        <v>69.900000000000006</v>
      </c>
      <c r="Y144">
        <v>0</v>
      </c>
      <c r="AG144" t="s">
        <v>298</v>
      </c>
      <c r="AK144" t="s">
        <v>298</v>
      </c>
      <c r="AL144" t="s">
        <v>93</v>
      </c>
      <c r="AM144">
        <v>99999</v>
      </c>
      <c r="AN144">
        <v>99999</v>
      </c>
      <c r="AO144">
        <v>799</v>
      </c>
      <c r="AP144" t="b">
        <v>1</v>
      </c>
      <c r="AQ144" t="b">
        <v>1</v>
      </c>
      <c r="AS144">
        <v>250</v>
      </c>
      <c r="AT144" t="s">
        <v>94</v>
      </c>
      <c r="AU144" t="b">
        <v>0</v>
      </c>
      <c r="AW144">
        <v>12</v>
      </c>
      <c r="AX144" t="s">
        <v>95</v>
      </c>
      <c r="AY144" t="s">
        <v>296</v>
      </c>
    </row>
    <row r="145" spans="2:51" x14ac:dyDescent="0.25">
      <c r="B145" t="s">
        <v>87</v>
      </c>
      <c r="C145" t="s">
        <v>88</v>
      </c>
      <c r="D145">
        <v>99999</v>
      </c>
      <c r="F145">
        <v>10000</v>
      </c>
      <c r="K145" t="s">
        <v>281</v>
      </c>
      <c r="L145" t="s">
        <v>90</v>
      </c>
      <c r="N145" t="s">
        <v>91</v>
      </c>
      <c r="P145">
        <v>286.90000000000003</v>
      </c>
      <c r="Q145">
        <v>166.9</v>
      </c>
      <c r="S145">
        <v>50.1</v>
      </c>
      <c r="W145">
        <v>69.900000000000006</v>
      </c>
      <c r="X145">
        <v>69.900000000000006</v>
      </c>
      <c r="Y145">
        <v>0</v>
      </c>
      <c r="AG145" t="s">
        <v>299</v>
      </c>
      <c r="AK145" t="s">
        <v>299</v>
      </c>
      <c r="AL145" t="s">
        <v>93</v>
      </c>
      <c r="AM145">
        <v>99999</v>
      </c>
      <c r="AN145">
        <v>99999</v>
      </c>
      <c r="AO145">
        <v>799</v>
      </c>
      <c r="AP145" t="b">
        <v>1</v>
      </c>
      <c r="AQ145" t="b">
        <v>1</v>
      </c>
      <c r="AS145">
        <v>250</v>
      </c>
      <c r="AT145" t="s">
        <v>94</v>
      </c>
      <c r="AU145" t="b">
        <v>0</v>
      </c>
      <c r="AW145">
        <v>12</v>
      </c>
      <c r="AX145" t="s">
        <v>95</v>
      </c>
      <c r="AY145" t="s">
        <v>296</v>
      </c>
    </row>
    <row r="146" spans="2:51" x14ac:dyDescent="0.25">
      <c r="B146" t="s">
        <v>87</v>
      </c>
      <c r="C146" t="s">
        <v>88</v>
      </c>
      <c r="D146">
        <v>99999</v>
      </c>
      <c r="F146">
        <v>2000</v>
      </c>
      <c r="K146" t="s">
        <v>281</v>
      </c>
      <c r="L146" t="s">
        <v>90</v>
      </c>
      <c r="N146" t="s">
        <v>91</v>
      </c>
      <c r="P146">
        <v>199.9</v>
      </c>
      <c r="Q146">
        <v>79.899999999999991</v>
      </c>
      <c r="S146">
        <v>50.1</v>
      </c>
      <c r="W146">
        <v>69.900000000000006</v>
      </c>
      <c r="X146">
        <v>69.900000000000006</v>
      </c>
      <c r="Y146">
        <v>0</v>
      </c>
      <c r="AG146" t="s">
        <v>300</v>
      </c>
      <c r="AK146" t="s">
        <v>300</v>
      </c>
      <c r="AL146" t="s">
        <v>93</v>
      </c>
      <c r="AM146">
        <v>99999</v>
      </c>
      <c r="AN146">
        <v>99999</v>
      </c>
      <c r="AO146">
        <v>799</v>
      </c>
      <c r="AP146" t="b">
        <v>1</v>
      </c>
      <c r="AQ146" t="b">
        <v>1</v>
      </c>
      <c r="AS146">
        <v>250</v>
      </c>
      <c r="AT146" t="s">
        <v>94</v>
      </c>
      <c r="AU146" t="b">
        <v>0</v>
      </c>
      <c r="AW146">
        <v>12</v>
      </c>
      <c r="AX146" t="s">
        <v>95</v>
      </c>
      <c r="AY146" t="s">
        <v>301</v>
      </c>
    </row>
    <row r="147" spans="2:51" x14ac:dyDescent="0.25">
      <c r="B147" t="s">
        <v>87</v>
      </c>
      <c r="C147" t="s">
        <v>88</v>
      </c>
      <c r="D147">
        <v>99999</v>
      </c>
      <c r="F147">
        <v>2000</v>
      </c>
      <c r="K147" t="s">
        <v>281</v>
      </c>
      <c r="L147" t="s">
        <v>90</v>
      </c>
      <c r="N147" t="s">
        <v>91</v>
      </c>
      <c r="P147">
        <v>209.9</v>
      </c>
      <c r="Q147">
        <v>89.899999999999991</v>
      </c>
      <c r="S147">
        <v>50.1</v>
      </c>
      <c r="W147">
        <v>69.900000000000006</v>
      </c>
      <c r="X147">
        <v>69.900000000000006</v>
      </c>
      <c r="Y147">
        <v>0</v>
      </c>
      <c r="AG147" t="s">
        <v>302</v>
      </c>
      <c r="AK147" t="s">
        <v>302</v>
      </c>
      <c r="AL147" t="s">
        <v>93</v>
      </c>
      <c r="AM147">
        <v>99999</v>
      </c>
      <c r="AN147">
        <v>99999</v>
      </c>
      <c r="AO147">
        <v>799</v>
      </c>
      <c r="AP147" t="b">
        <v>1</v>
      </c>
      <c r="AQ147" t="b">
        <v>1</v>
      </c>
      <c r="AS147">
        <v>250</v>
      </c>
      <c r="AT147" t="s">
        <v>94</v>
      </c>
      <c r="AU147" t="b">
        <v>0</v>
      </c>
      <c r="AW147">
        <v>12</v>
      </c>
      <c r="AX147" t="s">
        <v>95</v>
      </c>
      <c r="AY147" t="s">
        <v>301</v>
      </c>
    </row>
    <row r="148" spans="2:51" x14ac:dyDescent="0.25">
      <c r="B148" t="s">
        <v>87</v>
      </c>
      <c r="C148" t="s">
        <v>88</v>
      </c>
      <c r="D148">
        <v>99999</v>
      </c>
      <c r="F148">
        <v>2000</v>
      </c>
      <c r="K148" t="s">
        <v>281</v>
      </c>
      <c r="L148" t="s">
        <v>90</v>
      </c>
      <c r="N148" t="s">
        <v>91</v>
      </c>
      <c r="P148">
        <v>216.9</v>
      </c>
      <c r="Q148">
        <v>96.899999999999991</v>
      </c>
      <c r="S148">
        <v>50.1</v>
      </c>
      <c r="W148">
        <v>69.900000000000006</v>
      </c>
      <c r="X148">
        <v>69.900000000000006</v>
      </c>
      <c r="Y148">
        <v>0</v>
      </c>
      <c r="AG148" t="s">
        <v>303</v>
      </c>
      <c r="AK148" t="s">
        <v>303</v>
      </c>
      <c r="AL148" t="s">
        <v>93</v>
      </c>
      <c r="AM148">
        <v>99999</v>
      </c>
      <c r="AN148">
        <v>99999</v>
      </c>
      <c r="AO148">
        <v>799</v>
      </c>
      <c r="AP148" t="b">
        <v>1</v>
      </c>
      <c r="AQ148" t="b">
        <v>1</v>
      </c>
      <c r="AS148">
        <v>250</v>
      </c>
      <c r="AT148" t="s">
        <v>94</v>
      </c>
      <c r="AU148" t="b">
        <v>0</v>
      </c>
      <c r="AW148">
        <v>12</v>
      </c>
      <c r="AX148" t="s">
        <v>95</v>
      </c>
      <c r="AY148" t="s">
        <v>301</v>
      </c>
    </row>
    <row r="149" spans="2:51" x14ac:dyDescent="0.25">
      <c r="B149" t="s">
        <v>87</v>
      </c>
      <c r="C149" t="s">
        <v>88</v>
      </c>
      <c r="D149">
        <v>99999</v>
      </c>
      <c r="F149">
        <v>2000</v>
      </c>
      <c r="K149" t="s">
        <v>281</v>
      </c>
      <c r="L149" t="s">
        <v>90</v>
      </c>
      <c r="N149" t="s">
        <v>91</v>
      </c>
      <c r="P149">
        <v>226.9</v>
      </c>
      <c r="Q149">
        <v>106.89999999999999</v>
      </c>
      <c r="S149">
        <v>50.1</v>
      </c>
      <c r="W149">
        <v>69.900000000000006</v>
      </c>
      <c r="X149">
        <v>69.900000000000006</v>
      </c>
      <c r="Y149">
        <v>0</v>
      </c>
      <c r="AG149" t="s">
        <v>304</v>
      </c>
      <c r="AK149" t="s">
        <v>304</v>
      </c>
      <c r="AL149" t="s">
        <v>93</v>
      </c>
      <c r="AM149">
        <v>99999</v>
      </c>
      <c r="AN149">
        <v>99999</v>
      </c>
      <c r="AO149">
        <v>799</v>
      </c>
      <c r="AP149" t="b">
        <v>1</v>
      </c>
      <c r="AQ149" t="b">
        <v>1</v>
      </c>
      <c r="AS149">
        <v>250</v>
      </c>
      <c r="AT149" t="s">
        <v>94</v>
      </c>
      <c r="AU149" t="b">
        <v>0</v>
      </c>
      <c r="AW149">
        <v>12</v>
      </c>
      <c r="AX149" t="s">
        <v>95</v>
      </c>
      <c r="AY149" t="s">
        <v>301</v>
      </c>
    </row>
    <row r="150" spans="2:51" x14ac:dyDescent="0.25">
      <c r="B150" t="s">
        <v>87</v>
      </c>
      <c r="C150" t="s">
        <v>88</v>
      </c>
      <c r="D150">
        <v>99999</v>
      </c>
      <c r="F150">
        <v>3000</v>
      </c>
      <c r="K150" t="s">
        <v>281</v>
      </c>
      <c r="L150" t="s">
        <v>90</v>
      </c>
      <c r="N150" t="s">
        <v>91</v>
      </c>
      <c r="P150">
        <v>209.9</v>
      </c>
      <c r="Q150">
        <v>89.899999999999991</v>
      </c>
      <c r="S150">
        <v>50.1</v>
      </c>
      <c r="W150">
        <v>69.900000000000006</v>
      </c>
      <c r="X150">
        <v>69.900000000000006</v>
      </c>
      <c r="Y150">
        <v>0</v>
      </c>
      <c r="AG150" t="s">
        <v>305</v>
      </c>
      <c r="AK150" t="s">
        <v>305</v>
      </c>
      <c r="AL150" t="s">
        <v>93</v>
      </c>
      <c r="AM150">
        <v>99999</v>
      </c>
      <c r="AN150">
        <v>99999</v>
      </c>
      <c r="AO150">
        <v>799</v>
      </c>
      <c r="AP150" t="b">
        <v>1</v>
      </c>
      <c r="AQ150" t="b">
        <v>1</v>
      </c>
      <c r="AS150">
        <v>250</v>
      </c>
      <c r="AT150" t="s">
        <v>94</v>
      </c>
      <c r="AU150" t="b">
        <v>0</v>
      </c>
      <c r="AW150">
        <v>12</v>
      </c>
      <c r="AX150" t="s">
        <v>95</v>
      </c>
      <c r="AY150" t="s">
        <v>306</v>
      </c>
    </row>
    <row r="151" spans="2:51" x14ac:dyDescent="0.25">
      <c r="B151" t="s">
        <v>87</v>
      </c>
      <c r="C151" t="s">
        <v>88</v>
      </c>
      <c r="D151">
        <v>99999</v>
      </c>
      <c r="F151">
        <v>3000</v>
      </c>
      <c r="K151" t="s">
        <v>281</v>
      </c>
      <c r="L151" t="s">
        <v>90</v>
      </c>
      <c r="N151" t="s">
        <v>91</v>
      </c>
      <c r="P151">
        <v>219.9</v>
      </c>
      <c r="Q151">
        <v>99.899999999999991</v>
      </c>
      <c r="S151">
        <v>50.1</v>
      </c>
      <c r="W151">
        <v>69.900000000000006</v>
      </c>
      <c r="X151">
        <v>69.900000000000006</v>
      </c>
      <c r="Y151">
        <v>0</v>
      </c>
      <c r="AG151" t="s">
        <v>307</v>
      </c>
      <c r="AK151" t="s">
        <v>307</v>
      </c>
      <c r="AL151" t="s">
        <v>93</v>
      </c>
      <c r="AM151">
        <v>99999</v>
      </c>
      <c r="AN151">
        <v>99999</v>
      </c>
      <c r="AO151">
        <v>799</v>
      </c>
      <c r="AP151" t="b">
        <v>1</v>
      </c>
      <c r="AQ151" t="b">
        <v>1</v>
      </c>
      <c r="AS151">
        <v>250</v>
      </c>
      <c r="AT151" t="s">
        <v>94</v>
      </c>
      <c r="AU151" t="b">
        <v>0</v>
      </c>
      <c r="AW151">
        <v>12</v>
      </c>
      <c r="AX151" t="s">
        <v>95</v>
      </c>
      <c r="AY151" t="s">
        <v>306</v>
      </c>
    </row>
    <row r="152" spans="2:51" x14ac:dyDescent="0.25">
      <c r="B152" t="s">
        <v>87</v>
      </c>
      <c r="C152" t="s">
        <v>88</v>
      </c>
      <c r="D152">
        <v>99999</v>
      </c>
      <c r="F152">
        <v>3000</v>
      </c>
      <c r="K152" t="s">
        <v>281</v>
      </c>
      <c r="L152" t="s">
        <v>90</v>
      </c>
      <c r="N152" t="s">
        <v>91</v>
      </c>
      <c r="P152">
        <v>226.9</v>
      </c>
      <c r="Q152">
        <v>106.89999999999999</v>
      </c>
      <c r="S152">
        <v>50.1</v>
      </c>
      <c r="W152">
        <v>69.900000000000006</v>
      </c>
      <c r="X152">
        <v>69.900000000000006</v>
      </c>
      <c r="Y152">
        <v>0</v>
      </c>
      <c r="AG152" t="s">
        <v>308</v>
      </c>
      <c r="AK152" t="s">
        <v>308</v>
      </c>
      <c r="AL152" t="s">
        <v>93</v>
      </c>
      <c r="AM152">
        <v>99999</v>
      </c>
      <c r="AN152">
        <v>99999</v>
      </c>
      <c r="AO152">
        <v>799</v>
      </c>
      <c r="AP152" t="b">
        <v>1</v>
      </c>
      <c r="AQ152" t="b">
        <v>1</v>
      </c>
      <c r="AS152">
        <v>250</v>
      </c>
      <c r="AT152" t="s">
        <v>94</v>
      </c>
      <c r="AU152" t="b">
        <v>0</v>
      </c>
      <c r="AW152">
        <v>12</v>
      </c>
      <c r="AX152" t="s">
        <v>95</v>
      </c>
      <c r="AY152" t="s">
        <v>306</v>
      </c>
    </row>
    <row r="153" spans="2:51" x14ac:dyDescent="0.25">
      <c r="B153" t="s">
        <v>87</v>
      </c>
      <c r="C153" t="s">
        <v>88</v>
      </c>
      <c r="D153">
        <v>99999</v>
      </c>
      <c r="F153">
        <v>3000</v>
      </c>
      <c r="K153" t="s">
        <v>281</v>
      </c>
      <c r="L153" t="s">
        <v>90</v>
      </c>
      <c r="N153" t="s">
        <v>91</v>
      </c>
      <c r="P153">
        <v>237.9</v>
      </c>
      <c r="Q153">
        <v>117.89999999999999</v>
      </c>
      <c r="S153">
        <v>50.1</v>
      </c>
      <c r="W153">
        <v>69.900000000000006</v>
      </c>
      <c r="X153">
        <v>69.900000000000006</v>
      </c>
      <c r="Y153">
        <v>0</v>
      </c>
      <c r="AG153" t="s">
        <v>309</v>
      </c>
      <c r="AK153" t="s">
        <v>309</v>
      </c>
      <c r="AL153" t="s">
        <v>93</v>
      </c>
      <c r="AM153">
        <v>99999</v>
      </c>
      <c r="AN153">
        <v>99999</v>
      </c>
      <c r="AO153">
        <v>799</v>
      </c>
      <c r="AP153" t="b">
        <v>1</v>
      </c>
      <c r="AQ153" t="b">
        <v>1</v>
      </c>
      <c r="AS153">
        <v>250</v>
      </c>
      <c r="AT153" t="s">
        <v>94</v>
      </c>
      <c r="AU153" t="b">
        <v>0</v>
      </c>
      <c r="AW153">
        <v>12</v>
      </c>
      <c r="AX153" t="s">
        <v>95</v>
      </c>
      <c r="AY153" t="s">
        <v>306</v>
      </c>
    </row>
    <row r="154" spans="2:51" x14ac:dyDescent="0.25">
      <c r="B154" t="s">
        <v>87</v>
      </c>
      <c r="C154" t="s">
        <v>88</v>
      </c>
      <c r="D154">
        <v>99999</v>
      </c>
      <c r="F154">
        <v>5000</v>
      </c>
      <c r="K154" t="s">
        <v>281</v>
      </c>
      <c r="L154" t="s">
        <v>90</v>
      </c>
      <c r="N154" t="s">
        <v>91</v>
      </c>
      <c r="P154">
        <v>224.9</v>
      </c>
      <c r="Q154">
        <v>104.9</v>
      </c>
      <c r="S154">
        <v>50.1</v>
      </c>
      <c r="W154">
        <v>69.900000000000006</v>
      </c>
      <c r="X154">
        <v>69.900000000000006</v>
      </c>
      <c r="Y154">
        <v>0</v>
      </c>
      <c r="AG154" t="s">
        <v>310</v>
      </c>
      <c r="AK154" t="s">
        <v>310</v>
      </c>
      <c r="AL154" t="s">
        <v>93</v>
      </c>
      <c r="AM154">
        <v>99999</v>
      </c>
      <c r="AN154">
        <v>99999</v>
      </c>
      <c r="AO154">
        <v>799</v>
      </c>
      <c r="AP154" t="b">
        <v>1</v>
      </c>
      <c r="AQ154" t="b">
        <v>1</v>
      </c>
      <c r="AS154">
        <v>250</v>
      </c>
      <c r="AT154" t="s">
        <v>94</v>
      </c>
      <c r="AU154" t="b">
        <v>0</v>
      </c>
      <c r="AW154">
        <v>12</v>
      </c>
      <c r="AX154" t="s">
        <v>95</v>
      </c>
      <c r="AY154" t="s">
        <v>311</v>
      </c>
    </row>
    <row r="155" spans="2:51" x14ac:dyDescent="0.25">
      <c r="B155" t="s">
        <v>87</v>
      </c>
      <c r="C155" t="s">
        <v>88</v>
      </c>
      <c r="D155">
        <v>99999</v>
      </c>
      <c r="F155">
        <v>5000</v>
      </c>
      <c r="K155" t="s">
        <v>281</v>
      </c>
      <c r="L155" t="s">
        <v>90</v>
      </c>
      <c r="N155" t="s">
        <v>91</v>
      </c>
      <c r="P155">
        <v>234.9</v>
      </c>
      <c r="Q155">
        <v>114.9</v>
      </c>
      <c r="S155">
        <v>50.1</v>
      </c>
      <c r="W155">
        <v>69.900000000000006</v>
      </c>
      <c r="X155">
        <v>69.900000000000006</v>
      </c>
      <c r="Y155">
        <v>0</v>
      </c>
      <c r="AG155" t="s">
        <v>312</v>
      </c>
      <c r="AK155" t="s">
        <v>312</v>
      </c>
      <c r="AL155" t="s">
        <v>93</v>
      </c>
      <c r="AM155">
        <v>99999</v>
      </c>
      <c r="AN155">
        <v>99999</v>
      </c>
      <c r="AO155">
        <v>799</v>
      </c>
      <c r="AP155" t="b">
        <v>1</v>
      </c>
      <c r="AQ155" t="b">
        <v>1</v>
      </c>
      <c r="AS155">
        <v>250</v>
      </c>
      <c r="AT155" t="s">
        <v>94</v>
      </c>
      <c r="AU155" t="b">
        <v>0</v>
      </c>
      <c r="AW155">
        <v>12</v>
      </c>
      <c r="AX155" t="s">
        <v>95</v>
      </c>
      <c r="AY155" t="s">
        <v>311</v>
      </c>
    </row>
    <row r="156" spans="2:51" x14ac:dyDescent="0.25">
      <c r="B156" t="s">
        <v>87</v>
      </c>
      <c r="C156" t="s">
        <v>88</v>
      </c>
      <c r="D156">
        <v>99999</v>
      </c>
      <c r="F156">
        <v>5000</v>
      </c>
      <c r="K156" t="s">
        <v>281</v>
      </c>
      <c r="L156" t="s">
        <v>90</v>
      </c>
      <c r="N156" t="s">
        <v>91</v>
      </c>
      <c r="P156">
        <v>243.9</v>
      </c>
      <c r="Q156">
        <v>123.9</v>
      </c>
      <c r="S156">
        <v>50.1</v>
      </c>
      <c r="W156">
        <v>69.900000000000006</v>
      </c>
      <c r="X156">
        <v>69.900000000000006</v>
      </c>
      <c r="Y156">
        <v>0</v>
      </c>
      <c r="AG156" t="s">
        <v>313</v>
      </c>
      <c r="AK156" t="s">
        <v>313</v>
      </c>
      <c r="AL156" t="s">
        <v>93</v>
      </c>
      <c r="AM156">
        <v>99999</v>
      </c>
      <c r="AN156">
        <v>99999</v>
      </c>
      <c r="AO156">
        <v>799</v>
      </c>
      <c r="AP156" t="b">
        <v>1</v>
      </c>
      <c r="AQ156" t="b">
        <v>1</v>
      </c>
      <c r="AS156">
        <v>250</v>
      </c>
      <c r="AT156" t="s">
        <v>94</v>
      </c>
      <c r="AU156" t="b">
        <v>0</v>
      </c>
      <c r="AW156">
        <v>12</v>
      </c>
      <c r="AX156" t="s">
        <v>95</v>
      </c>
      <c r="AY156" t="s">
        <v>311</v>
      </c>
    </row>
    <row r="157" spans="2:51" x14ac:dyDescent="0.25">
      <c r="B157" t="s">
        <v>87</v>
      </c>
      <c r="C157" t="s">
        <v>88</v>
      </c>
      <c r="D157">
        <v>99999</v>
      </c>
      <c r="F157">
        <v>5000</v>
      </c>
      <c r="K157" t="s">
        <v>281</v>
      </c>
      <c r="L157" t="s">
        <v>90</v>
      </c>
      <c r="N157" t="s">
        <v>91</v>
      </c>
      <c r="P157">
        <v>254.9</v>
      </c>
      <c r="Q157">
        <v>134.9</v>
      </c>
      <c r="S157">
        <v>50.1</v>
      </c>
      <c r="W157">
        <v>69.900000000000006</v>
      </c>
      <c r="X157">
        <v>69.900000000000006</v>
      </c>
      <c r="Y157">
        <v>0</v>
      </c>
      <c r="AG157" t="s">
        <v>314</v>
      </c>
      <c r="AK157" t="s">
        <v>314</v>
      </c>
      <c r="AL157" t="s">
        <v>93</v>
      </c>
      <c r="AM157">
        <v>99999</v>
      </c>
      <c r="AN157">
        <v>99999</v>
      </c>
      <c r="AO157">
        <v>799</v>
      </c>
      <c r="AP157" t="b">
        <v>1</v>
      </c>
      <c r="AQ157" t="b">
        <v>1</v>
      </c>
      <c r="AS157">
        <v>250</v>
      </c>
      <c r="AT157" t="s">
        <v>94</v>
      </c>
      <c r="AU157" t="b">
        <v>0</v>
      </c>
      <c r="AW157">
        <v>12</v>
      </c>
      <c r="AX157" t="s">
        <v>95</v>
      </c>
      <c r="AY157" t="s">
        <v>311</v>
      </c>
    </row>
    <row r="158" spans="2:51" x14ac:dyDescent="0.25">
      <c r="B158" t="s">
        <v>130</v>
      </c>
      <c r="C158" t="s">
        <v>88</v>
      </c>
      <c r="D158">
        <v>99999</v>
      </c>
      <c r="F158">
        <v>0</v>
      </c>
      <c r="K158" t="s">
        <v>281</v>
      </c>
      <c r="L158" t="s">
        <v>131</v>
      </c>
      <c r="N158" t="s">
        <v>91</v>
      </c>
      <c r="P158">
        <v>179.9</v>
      </c>
      <c r="Q158">
        <v>59.9</v>
      </c>
      <c r="S158">
        <v>50.1</v>
      </c>
      <c r="W158">
        <v>69.900000000000006</v>
      </c>
      <c r="X158">
        <v>69.900000000000006</v>
      </c>
      <c r="Y158">
        <v>0</v>
      </c>
      <c r="AG158" t="s">
        <v>315</v>
      </c>
      <c r="AK158" t="s">
        <v>315</v>
      </c>
      <c r="AL158" t="s">
        <v>133</v>
      </c>
      <c r="AM158">
        <v>99999</v>
      </c>
      <c r="AN158">
        <v>99999</v>
      </c>
      <c r="AO158">
        <v>599</v>
      </c>
      <c r="AP158" t="b">
        <v>1</v>
      </c>
      <c r="AQ158" t="b">
        <v>1</v>
      </c>
      <c r="AS158">
        <v>50</v>
      </c>
      <c r="AT158" t="s">
        <v>94</v>
      </c>
      <c r="AU158" t="b">
        <v>0</v>
      </c>
      <c r="AW158">
        <v>12</v>
      </c>
      <c r="AX158" t="s">
        <v>95</v>
      </c>
      <c r="AY158" t="s">
        <v>316</v>
      </c>
    </row>
    <row r="159" spans="2:51" x14ac:dyDescent="0.25">
      <c r="B159" t="s">
        <v>130</v>
      </c>
      <c r="C159" t="s">
        <v>88</v>
      </c>
      <c r="D159">
        <v>99999</v>
      </c>
      <c r="F159">
        <v>0</v>
      </c>
      <c r="K159" t="s">
        <v>281</v>
      </c>
      <c r="L159" t="s">
        <v>131</v>
      </c>
      <c r="N159" t="s">
        <v>91</v>
      </c>
      <c r="P159">
        <v>194.9</v>
      </c>
      <c r="Q159">
        <v>74.900000000000006</v>
      </c>
      <c r="S159">
        <v>50.1</v>
      </c>
      <c r="W159">
        <v>69.900000000000006</v>
      </c>
      <c r="X159">
        <v>69.900000000000006</v>
      </c>
      <c r="Y159">
        <v>0</v>
      </c>
      <c r="AG159" t="s">
        <v>317</v>
      </c>
      <c r="AK159" t="s">
        <v>317</v>
      </c>
      <c r="AL159" t="s">
        <v>133</v>
      </c>
      <c r="AM159">
        <v>99999</v>
      </c>
      <c r="AN159">
        <v>99999</v>
      </c>
      <c r="AO159">
        <v>599</v>
      </c>
      <c r="AP159" t="b">
        <v>1</v>
      </c>
      <c r="AQ159" t="b">
        <v>1</v>
      </c>
      <c r="AS159">
        <v>50</v>
      </c>
      <c r="AT159" t="s">
        <v>94</v>
      </c>
      <c r="AU159" t="b">
        <v>0</v>
      </c>
      <c r="AW159">
        <v>12</v>
      </c>
      <c r="AX159" t="s">
        <v>95</v>
      </c>
      <c r="AY159" t="s">
        <v>316</v>
      </c>
    </row>
    <row r="160" spans="2:51" x14ac:dyDescent="0.25">
      <c r="B160" t="s">
        <v>130</v>
      </c>
      <c r="C160" t="s">
        <v>88</v>
      </c>
      <c r="D160">
        <v>99999</v>
      </c>
      <c r="F160">
        <v>0</v>
      </c>
      <c r="K160" t="s">
        <v>281</v>
      </c>
      <c r="L160" t="s">
        <v>136</v>
      </c>
      <c r="N160" t="s">
        <v>91</v>
      </c>
      <c r="P160">
        <v>179.9</v>
      </c>
      <c r="Q160">
        <v>59.9</v>
      </c>
      <c r="S160">
        <v>50.1</v>
      </c>
      <c r="W160">
        <v>69.900000000000006</v>
      </c>
      <c r="X160">
        <v>69.900000000000006</v>
      </c>
      <c r="Y160">
        <v>0</v>
      </c>
      <c r="AF160" t="s">
        <v>318</v>
      </c>
      <c r="AJ160" t="s">
        <v>318</v>
      </c>
      <c r="AL160" t="s">
        <v>138</v>
      </c>
      <c r="AM160">
        <v>0</v>
      </c>
      <c r="AN160">
        <v>99999</v>
      </c>
      <c r="AO160">
        <v>599</v>
      </c>
      <c r="AP160" t="b">
        <v>1</v>
      </c>
      <c r="AQ160" t="b">
        <v>1</v>
      </c>
      <c r="AS160">
        <v>500</v>
      </c>
      <c r="AT160" t="s">
        <v>94</v>
      </c>
      <c r="AU160" t="b">
        <v>0</v>
      </c>
      <c r="AW160">
        <v>12</v>
      </c>
      <c r="AX160" t="s">
        <v>95</v>
      </c>
      <c r="AY160" t="s">
        <v>319</v>
      </c>
    </row>
    <row r="161" spans="2:51" x14ac:dyDescent="0.25">
      <c r="B161" t="s">
        <v>130</v>
      </c>
      <c r="C161" t="s">
        <v>88</v>
      </c>
      <c r="D161">
        <v>99999</v>
      </c>
      <c r="F161">
        <v>0</v>
      </c>
      <c r="K161" t="s">
        <v>281</v>
      </c>
      <c r="L161" t="s">
        <v>136</v>
      </c>
      <c r="N161" t="s">
        <v>91</v>
      </c>
      <c r="P161">
        <v>194.9</v>
      </c>
      <c r="Q161">
        <v>74.900000000000006</v>
      </c>
      <c r="S161">
        <v>50.1</v>
      </c>
      <c r="W161">
        <v>69.900000000000006</v>
      </c>
      <c r="X161">
        <v>69.900000000000006</v>
      </c>
      <c r="Y161">
        <v>0</v>
      </c>
      <c r="AF161" t="s">
        <v>320</v>
      </c>
      <c r="AJ161" t="s">
        <v>320</v>
      </c>
      <c r="AL161" t="s">
        <v>138</v>
      </c>
      <c r="AM161">
        <v>0</v>
      </c>
      <c r="AN161">
        <v>99999</v>
      </c>
      <c r="AO161">
        <v>599</v>
      </c>
      <c r="AP161" t="b">
        <v>1</v>
      </c>
      <c r="AQ161" t="b">
        <v>1</v>
      </c>
      <c r="AS161">
        <v>500</v>
      </c>
      <c r="AT161" t="s">
        <v>94</v>
      </c>
      <c r="AU161" t="b">
        <v>0</v>
      </c>
      <c r="AW161">
        <v>12</v>
      </c>
      <c r="AX161" t="s">
        <v>95</v>
      </c>
      <c r="AY161" t="s">
        <v>319</v>
      </c>
    </row>
    <row r="162" spans="2:51" x14ac:dyDescent="0.25">
      <c r="B162" t="s">
        <v>130</v>
      </c>
      <c r="C162" t="s">
        <v>88</v>
      </c>
      <c r="D162">
        <v>99999</v>
      </c>
      <c r="F162">
        <v>1000</v>
      </c>
      <c r="K162" t="s">
        <v>281</v>
      </c>
      <c r="L162" t="s">
        <v>131</v>
      </c>
      <c r="N162" t="s">
        <v>91</v>
      </c>
      <c r="P162">
        <v>169.9</v>
      </c>
      <c r="Q162">
        <v>49.9</v>
      </c>
      <c r="S162">
        <v>50.1</v>
      </c>
      <c r="W162">
        <v>69.900000000000006</v>
      </c>
      <c r="X162">
        <v>69.900000000000006</v>
      </c>
      <c r="Y162">
        <v>0</v>
      </c>
      <c r="AG162" t="s">
        <v>321</v>
      </c>
      <c r="AK162" t="s">
        <v>321</v>
      </c>
      <c r="AL162" t="s">
        <v>133</v>
      </c>
      <c r="AM162">
        <v>99999</v>
      </c>
      <c r="AN162">
        <v>99999</v>
      </c>
      <c r="AO162">
        <v>599</v>
      </c>
      <c r="AP162" t="b">
        <v>1</v>
      </c>
      <c r="AQ162" t="b">
        <v>1</v>
      </c>
      <c r="AS162">
        <v>50</v>
      </c>
      <c r="AT162" t="s">
        <v>94</v>
      </c>
      <c r="AU162" t="b">
        <v>0</v>
      </c>
      <c r="AW162">
        <v>12</v>
      </c>
      <c r="AX162" t="s">
        <v>95</v>
      </c>
      <c r="AY162" t="s">
        <v>322</v>
      </c>
    </row>
    <row r="163" spans="2:51" x14ac:dyDescent="0.25">
      <c r="B163" t="s">
        <v>130</v>
      </c>
      <c r="C163" t="s">
        <v>88</v>
      </c>
      <c r="D163">
        <v>99999</v>
      </c>
      <c r="F163">
        <v>1000</v>
      </c>
      <c r="K163" t="s">
        <v>281</v>
      </c>
      <c r="L163" t="s">
        <v>131</v>
      </c>
      <c r="N163" t="s">
        <v>91</v>
      </c>
      <c r="P163">
        <v>179.9</v>
      </c>
      <c r="Q163">
        <v>59.9</v>
      </c>
      <c r="S163">
        <v>50.1</v>
      </c>
      <c r="W163">
        <v>69.900000000000006</v>
      </c>
      <c r="X163">
        <v>69.900000000000006</v>
      </c>
      <c r="Y163">
        <v>0</v>
      </c>
      <c r="AG163" t="s">
        <v>323</v>
      </c>
      <c r="AK163" t="s">
        <v>323</v>
      </c>
      <c r="AL163" t="s">
        <v>133</v>
      </c>
      <c r="AM163">
        <v>99999</v>
      </c>
      <c r="AN163">
        <v>99999</v>
      </c>
      <c r="AO163">
        <v>599</v>
      </c>
      <c r="AP163" t="b">
        <v>1</v>
      </c>
      <c r="AQ163" t="b">
        <v>1</v>
      </c>
      <c r="AS163">
        <v>50</v>
      </c>
      <c r="AT163" t="s">
        <v>94</v>
      </c>
      <c r="AU163" t="b">
        <v>0</v>
      </c>
      <c r="AW163">
        <v>12</v>
      </c>
      <c r="AX163" t="s">
        <v>95</v>
      </c>
      <c r="AY163" t="s">
        <v>322</v>
      </c>
    </row>
    <row r="164" spans="2:51" x14ac:dyDescent="0.25">
      <c r="B164" t="s">
        <v>130</v>
      </c>
      <c r="C164" t="s">
        <v>88</v>
      </c>
      <c r="D164">
        <v>99999</v>
      </c>
      <c r="F164">
        <v>1000</v>
      </c>
      <c r="K164" t="s">
        <v>281</v>
      </c>
      <c r="L164" t="s">
        <v>131</v>
      </c>
      <c r="N164" t="s">
        <v>91</v>
      </c>
      <c r="P164">
        <v>183.9</v>
      </c>
      <c r="Q164">
        <v>63.9</v>
      </c>
      <c r="S164">
        <v>50.1</v>
      </c>
      <c r="W164">
        <v>69.900000000000006</v>
      </c>
      <c r="X164">
        <v>69.900000000000006</v>
      </c>
      <c r="Y164">
        <v>0</v>
      </c>
      <c r="AG164" t="s">
        <v>324</v>
      </c>
      <c r="AK164" t="s">
        <v>324</v>
      </c>
      <c r="AL164" t="s">
        <v>133</v>
      </c>
      <c r="AM164">
        <v>99999</v>
      </c>
      <c r="AN164">
        <v>99999</v>
      </c>
      <c r="AO164">
        <v>599</v>
      </c>
      <c r="AP164" t="b">
        <v>1</v>
      </c>
      <c r="AQ164" t="b">
        <v>1</v>
      </c>
      <c r="AS164">
        <v>50</v>
      </c>
      <c r="AT164" t="s">
        <v>94</v>
      </c>
      <c r="AU164" t="b">
        <v>0</v>
      </c>
      <c r="AW164">
        <v>12</v>
      </c>
      <c r="AX164" t="s">
        <v>95</v>
      </c>
      <c r="AY164" t="s">
        <v>322</v>
      </c>
    </row>
    <row r="165" spans="2:51" x14ac:dyDescent="0.25">
      <c r="B165" t="s">
        <v>130</v>
      </c>
      <c r="C165" t="s">
        <v>88</v>
      </c>
      <c r="D165">
        <v>99999</v>
      </c>
      <c r="F165">
        <v>1000</v>
      </c>
      <c r="K165" t="s">
        <v>281</v>
      </c>
      <c r="L165" t="s">
        <v>131</v>
      </c>
      <c r="N165" t="s">
        <v>91</v>
      </c>
      <c r="P165">
        <v>194.9</v>
      </c>
      <c r="Q165">
        <v>74.899999999999991</v>
      </c>
      <c r="S165">
        <v>50.1</v>
      </c>
      <c r="W165">
        <v>69.900000000000006</v>
      </c>
      <c r="X165">
        <v>69.900000000000006</v>
      </c>
      <c r="Y165">
        <v>0</v>
      </c>
      <c r="AG165" t="s">
        <v>325</v>
      </c>
      <c r="AK165" t="s">
        <v>325</v>
      </c>
      <c r="AL165" t="s">
        <v>133</v>
      </c>
      <c r="AM165">
        <v>99999</v>
      </c>
      <c r="AN165">
        <v>99999</v>
      </c>
      <c r="AO165">
        <v>599</v>
      </c>
      <c r="AP165" t="b">
        <v>1</v>
      </c>
      <c r="AQ165" t="b">
        <v>1</v>
      </c>
      <c r="AS165">
        <v>50</v>
      </c>
      <c r="AT165" t="s">
        <v>94</v>
      </c>
      <c r="AU165" t="b">
        <v>0</v>
      </c>
      <c r="AW165">
        <v>12</v>
      </c>
      <c r="AX165" t="s">
        <v>95</v>
      </c>
      <c r="AY165" t="s">
        <v>322</v>
      </c>
    </row>
    <row r="166" spans="2:51" x14ac:dyDescent="0.25">
      <c r="B166" t="s">
        <v>130</v>
      </c>
      <c r="C166" t="s">
        <v>88</v>
      </c>
      <c r="D166">
        <v>99999</v>
      </c>
      <c r="F166">
        <v>1000</v>
      </c>
      <c r="K166" t="s">
        <v>281</v>
      </c>
      <c r="L166" t="s">
        <v>136</v>
      </c>
      <c r="N166" t="s">
        <v>91</v>
      </c>
      <c r="P166">
        <v>169.9</v>
      </c>
      <c r="Q166">
        <v>49.9</v>
      </c>
      <c r="S166">
        <v>50.1</v>
      </c>
      <c r="W166">
        <v>69.900000000000006</v>
      </c>
      <c r="X166">
        <v>69.900000000000006</v>
      </c>
      <c r="Y166">
        <v>0</v>
      </c>
      <c r="AF166" t="s">
        <v>326</v>
      </c>
      <c r="AJ166" t="s">
        <v>326</v>
      </c>
      <c r="AL166" t="s">
        <v>138</v>
      </c>
      <c r="AM166">
        <v>0</v>
      </c>
      <c r="AN166">
        <v>99999</v>
      </c>
      <c r="AO166">
        <v>599</v>
      </c>
      <c r="AP166" t="b">
        <v>1</v>
      </c>
      <c r="AQ166" t="b">
        <v>1</v>
      </c>
      <c r="AS166">
        <v>500</v>
      </c>
      <c r="AT166" t="s">
        <v>94</v>
      </c>
      <c r="AU166" t="b">
        <v>0</v>
      </c>
      <c r="AW166">
        <v>12</v>
      </c>
      <c r="AX166" t="s">
        <v>95</v>
      </c>
      <c r="AY166" t="s">
        <v>327</v>
      </c>
    </row>
    <row r="167" spans="2:51" x14ac:dyDescent="0.25">
      <c r="B167" t="s">
        <v>130</v>
      </c>
      <c r="C167" t="s">
        <v>88</v>
      </c>
      <c r="D167">
        <v>99999</v>
      </c>
      <c r="F167">
        <v>1000</v>
      </c>
      <c r="K167" t="s">
        <v>281</v>
      </c>
      <c r="L167" t="s">
        <v>136</v>
      </c>
      <c r="N167" t="s">
        <v>91</v>
      </c>
      <c r="P167">
        <v>179.9</v>
      </c>
      <c r="Q167">
        <v>59.9</v>
      </c>
      <c r="S167">
        <v>50.1</v>
      </c>
      <c r="W167">
        <v>69.900000000000006</v>
      </c>
      <c r="X167">
        <v>69.900000000000006</v>
      </c>
      <c r="Y167">
        <v>0</v>
      </c>
      <c r="AF167" t="s">
        <v>328</v>
      </c>
      <c r="AJ167" t="s">
        <v>328</v>
      </c>
      <c r="AL167" t="s">
        <v>138</v>
      </c>
      <c r="AM167">
        <v>0</v>
      </c>
      <c r="AN167">
        <v>99999</v>
      </c>
      <c r="AO167">
        <v>599</v>
      </c>
      <c r="AP167" t="b">
        <v>1</v>
      </c>
      <c r="AQ167" t="b">
        <v>1</v>
      </c>
      <c r="AS167">
        <v>500</v>
      </c>
      <c r="AT167" t="s">
        <v>94</v>
      </c>
      <c r="AU167" t="b">
        <v>0</v>
      </c>
      <c r="AW167">
        <v>12</v>
      </c>
      <c r="AX167" t="s">
        <v>95</v>
      </c>
      <c r="AY167" t="s">
        <v>327</v>
      </c>
    </row>
    <row r="168" spans="2:51" x14ac:dyDescent="0.25">
      <c r="B168" t="s">
        <v>130</v>
      </c>
      <c r="C168" t="s">
        <v>88</v>
      </c>
      <c r="D168">
        <v>99999</v>
      </c>
      <c r="F168">
        <v>1000</v>
      </c>
      <c r="K168" t="s">
        <v>281</v>
      </c>
      <c r="L168" t="s">
        <v>136</v>
      </c>
      <c r="N168" t="s">
        <v>91</v>
      </c>
      <c r="P168">
        <v>183.9</v>
      </c>
      <c r="Q168">
        <v>63.9</v>
      </c>
      <c r="S168">
        <v>50.1</v>
      </c>
      <c r="W168">
        <v>69.900000000000006</v>
      </c>
      <c r="X168">
        <v>69.900000000000006</v>
      </c>
      <c r="Y168">
        <v>0</v>
      </c>
      <c r="AF168" t="s">
        <v>329</v>
      </c>
      <c r="AJ168" t="s">
        <v>329</v>
      </c>
      <c r="AL168" t="s">
        <v>138</v>
      </c>
      <c r="AM168">
        <v>0</v>
      </c>
      <c r="AN168">
        <v>99999</v>
      </c>
      <c r="AO168">
        <v>599</v>
      </c>
      <c r="AP168" t="b">
        <v>1</v>
      </c>
      <c r="AQ168" t="b">
        <v>1</v>
      </c>
      <c r="AS168">
        <v>500</v>
      </c>
      <c r="AT168" t="s">
        <v>94</v>
      </c>
      <c r="AU168" t="b">
        <v>0</v>
      </c>
      <c r="AW168">
        <v>12</v>
      </c>
      <c r="AX168" t="s">
        <v>95</v>
      </c>
      <c r="AY168" t="s">
        <v>327</v>
      </c>
    </row>
    <row r="169" spans="2:51" x14ac:dyDescent="0.25">
      <c r="B169" t="s">
        <v>130</v>
      </c>
      <c r="C169" t="s">
        <v>88</v>
      </c>
      <c r="D169">
        <v>99999</v>
      </c>
      <c r="F169">
        <v>1000</v>
      </c>
      <c r="K169" t="s">
        <v>281</v>
      </c>
      <c r="L169" t="s">
        <v>136</v>
      </c>
      <c r="N169" t="s">
        <v>91</v>
      </c>
      <c r="P169">
        <v>194.9</v>
      </c>
      <c r="Q169">
        <v>74.899999999999991</v>
      </c>
      <c r="S169">
        <v>50.1</v>
      </c>
      <c r="W169">
        <v>69.900000000000006</v>
      </c>
      <c r="X169">
        <v>69.900000000000006</v>
      </c>
      <c r="Y169">
        <v>0</v>
      </c>
      <c r="AF169" t="s">
        <v>330</v>
      </c>
      <c r="AJ169" t="s">
        <v>330</v>
      </c>
      <c r="AL169" t="s">
        <v>138</v>
      </c>
      <c r="AM169">
        <v>0</v>
      </c>
      <c r="AN169">
        <v>99999</v>
      </c>
      <c r="AO169">
        <v>599</v>
      </c>
      <c r="AP169" t="b">
        <v>1</v>
      </c>
      <c r="AQ169" t="b">
        <v>1</v>
      </c>
      <c r="AS169">
        <v>500</v>
      </c>
      <c r="AT169" t="s">
        <v>94</v>
      </c>
      <c r="AU169" t="b">
        <v>0</v>
      </c>
      <c r="AW169">
        <v>12</v>
      </c>
      <c r="AX169" t="s">
        <v>95</v>
      </c>
      <c r="AY169" t="s">
        <v>327</v>
      </c>
    </row>
    <row r="170" spans="2:51" x14ac:dyDescent="0.25">
      <c r="B170" t="s">
        <v>130</v>
      </c>
      <c r="C170" t="s">
        <v>88</v>
      </c>
      <c r="D170">
        <v>99999</v>
      </c>
      <c r="F170">
        <v>10000</v>
      </c>
      <c r="K170" t="s">
        <v>281</v>
      </c>
      <c r="L170" t="s">
        <v>131</v>
      </c>
      <c r="N170" t="s">
        <v>91</v>
      </c>
      <c r="P170">
        <v>234.9</v>
      </c>
      <c r="Q170">
        <v>114.9</v>
      </c>
      <c r="S170">
        <v>50.1</v>
      </c>
      <c r="W170">
        <v>69.900000000000006</v>
      </c>
      <c r="X170">
        <v>69.900000000000006</v>
      </c>
      <c r="Y170">
        <v>0</v>
      </c>
      <c r="AG170" t="s">
        <v>331</v>
      </c>
      <c r="AK170" t="s">
        <v>331</v>
      </c>
      <c r="AL170" t="s">
        <v>133</v>
      </c>
      <c r="AM170">
        <v>99999</v>
      </c>
      <c r="AN170">
        <v>99999</v>
      </c>
      <c r="AO170">
        <v>599</v>
      </c>
      <c r="AP170" t="b">
        <v>1</v>
      </c>
      <c r="AQ170" t="b">
        <v>1</v>
      </c>
      <c r="AS170">
        <v>50</v>
      </c>
      <c r="AT170" t="s">
        <v>94</v>
      </c>
      <c r="AU170" t="b">
        <v>0</v>
      </c>
      <c r="AW170">
        <v>12</v>
      </c>
      <c r="AX170" t="s">
        <v>95</v>
      </c>
      <c r="AY170" t="s">
        <v>332</v>
      </c>
    </row>
    <row r="171" spans="2:51" x14ac:dyDescent="0.25">
      <c r="B171" t="s">
        <v>130</v>
      </c>
      <c r="C171" t="s">
        <v>88</v>
      </c>
      <c r="D171">
        <v>99999</v>
      </c>
      <c r="F171">
        <v>10000</v>
      </c>
      <c r="K171" t="s">
        <v>281</v>
      </c>
      <c r="L171" t="s">
        <v>131</v>
      </c>
      <c r="N171" t="s">
        <v>91</v>
      </c>
      <c r="P171">
        <v>244.9</v>
      </c>
      <c r="Q171">
        <v>124.9</v>
      </c>
      <c r="S171">
        <v>50.1</v>
      </c>
      <c r="W171">
        <v>69.900000000000006</v>
      </c>
      <c r="X171">
        <v>69.900000000000006</v>
      </c>
      <c r="Y171">
        <v>0</v>
      </c>
      <c r="AG171" t="s">
        <v>333</v>
      </c>
      <c r="AK171" t="s">
        <v>333</v>
      </c>
      <c r="AL171" t="s">
        <v>133</v>
      </c>
      <c r="AM171">
        <v>99999</v>
      </c>
      <c r="AN171">
        <v>99999</v>
      </c>
      <c r="AO171">
        <v>599</v>
      </c>
      <c r="AP171" t="b">
        <v>1</v>
      </c>
      <c r="AQ171" t="b">
        <v>1</v>
      </c>
      <c r="AS171">
        <v>50</v>
      </c>
      <c r="AT171" t="s">
        <v>94</v>
      </c>
      <c r="AU171" t="b">
        <v>0</v>
      </c>
      <c r="AW171">
        <v>12</v>
      </c>
      <c r="AX171" t="s">
        <v>95</v>
      </c>
      <c r="AY171" t="s">
        <v>332</v>
      </c>
    </row>
    <row r="172" spans="2:51" x14ac:dyDescent="0.25">
      <c r="B172" t="s">
        <v>130</v>
      </c>
      <c r="C172" t="s">
        <v>88</v>
      </c>
      <c r="D172">
        <v>99999</v>
      </c>
      <c r="F172">
        <v>10000</v>
      </c>
      <c r="K172" t="s">
        <v>281</v>
      </c>
      <c r="L172" t="s">
        <v>131</v>
      </c>
      <c r="N172" t="s">
        <v>91</v>
      </c>
      <c r="P172">
        <v>254.9</v>
      </c>
      <c r="Q172">
        <v>134.9</v>
      </c>
      <c r="S172">
        <v>50.1</v>
      </c>
      <c r="W172">
        <v>69.900000000000006</v>
      </c>
      <c r="X172">
        <v>69.900000000000006</v>
      </c>
      <c r="Y172">
        <v>0</v>
      </c>
      <c r="AG172" t="s">
        <v>334</v>
      </c>
      <c r="AK172" t="s">
        <v>334</v>
      </c>
      <c r="AL172" t="s">
        <v>133</v>
      </c>
      <c r="AM172">
        <v>99999</v>
      </c>
      <c r="AN172">
        <v>99999</v>
      </c>
      <c r="AO172">
        <v>599</v>
      </c>
      <c r="AP172" t="b">
        <v>1</v>
      </c>
      <c r="AQ172" t="b">
        <v>1</v>
      </c>
      <c r="AS172">
        <v>50</v>
      </c>
      <c r="AT172" t="s">
        <v>94</v>
      </c>
      <c r="AU172" t="b">
        <v>0</v>
      </c>
      <c r="AW172">
        <v>12</v>
      </c>
      <c r="AX172" t="s">
        <v>95</v>
      </c>
      <c r="AY172" t="s">
        <v>332</v>
      </c>
    </row>
    <row r="173" spans="2:51" x14ac:dyDescent="0.25">
      <c r="B173" t="s">
        <v>130</v>
      </c>
      <c r="C173" t="s">
        <v>88</v>
      </c>
      <c r="D173">
        <v>99999</v>
      </c>
      <c r="F173">
        <v>10000</v>
      </c>
      <c r="K173" t="s">
        <v>281</v>
      </c>
      <c r="L173" t="s">
        <v>131</v>
      </c>
      <c r="N173" t="s">
        <v>91</v>
      </c>
      <c r="P173">
        <v>265.90000000000003</v>
      </c>
      <c r="Q173">
        <v>145.9</v>
      </c>
      <c r="S173">
        <v>50.1</v>
      </c>
      <c r="W173">
        <v>69.900000000000006</v>
      </c>
      <c r="X173">
        <v>69.900000000000006</v>
      </c>
      <c r="Y173">
        <v>0</v>
      </c>
      <c r="AG173" t="s">
        <v>335</v>
      </c>
      <c r="AK173" t="s">
        <v>335</v>
      </c>
      <c r="AL173" t="s">
        <v>133</v>
      </c>
      <c r="AM173">
        <v>99999</v>
      </c>
      <c r="AN173">
        <v>99999</v>
      </c>
      <c r="AO173">
        <v>599</v>
      </c>
      <c r="AP173" t="b">
        <v>1</v>
      </c>
      <c r="AQ173" t="b">
        <v>1</v>
      </c>
      <c r="AS173">
        <v>50</v>
      </c>
      <c r="AT173" t="s">
        <v>94</v>
      </c>
      <c r="AU173" t="b">
        <v>0</v>
      </c>
      <c r="AW173">
        <v>12</v>
      </c>
      <c r="AX173" t="s">
        <v>95</v>
      </c>
      <c r="AY173" t="s">
        <v>332</v>
      </c>
    </row>
    <row r="174" spans="2:51" x14ac:dyDescent="0.25">
      <c r="B174" t="s">
        <v>130</v>
      </c>
      <c r="C174" t="s">
        <v>88</v>
      </c>
      <c r="D174">
        <v>99999</v>
      </c>
      <c r="F174">
        <v>10000</v>
      </c>
      <c r="K174" t="s">
        <v>281</v>
      </c>
      <c r="L174" t="s">
        <v>136</v>
      </c>
      <c r="N174" t="s">
        <v>91</v>
      </c>
      <c r="P174">
        <v>234.9</v>
      </c>
      <c r="Q174">
        <v>114.9</v>
      </c>
      <c r="S174">
        <v>50.1</v>
      </c>
      <c r="W174">
        <v>69.900000000000006</v>
      </c>
      <c r="X174">
        <v>69.900000000000006</v>
      </c>
      <c r="Y174">
        <v>0</v>
      </c>
      <c r="AF174" t="s">
        <v>336</v>
      </c>
      <c r="AJ174" t="s">
        <v>336</v>
      </c>
      <c r="AL174" t="s">
        <v>138</v>
      </c>
      <c r="AM174">
        <v>0</v>
      </c>
      <c r="AN174">
        <v>99999</v>
      </c>
      <c r="AO174">
        <v>599</v>
      </c>
      <c r="AP174" t="b">
        <v>1</v>
      </c>
      <c r="AQ174" t="b">
        <v>1</v>
      </c>
      <c r="AS174">
        <v>500</v>
      </c>
      <c r="AT174" t="s">
        <v>94</v>
      </c>
      <c r="AU174" t="b">
        <v>0</v>
      </c>
      <c r="AW174">
        <v>12</v>
      </c>
      <c r="AX174" t="s">
        <v>95</v>
      </c>
      <c r="AY174" t="s">
        <v>337</v>
      </c>
    </row>
    <row r="175" spans="2:51" x14ac:dyDescent="0.25">
      <c r="B175" t="s">
        <v>130</v>
      </c>
      <c r="C175" t="s">
        <v>88</v>
      </c>
      <c r="D175">
        <v>99999</v>
      </c>
      <c r="F175">
        <v>10000</v>
      </c>
      <c r="K175" t="s">
        <v>281</v>
      </c>
      <c r="L175" t="s">
        <v>136</v>
      </c>
      <c r="N175" t="s">
        <v>91</v>
      </c>
      <c r="P175">
        <v>244.9</v>
      </c>
      <c r="Q175">
        <v>124.9</v>
      </c>
      <c r="S175">
        <v>50.1</v>
      </c>
      <c r="W175">
        <v>69.900000000000006</v>
      </c>
      <c r="X175">
        <v>69.900000000000006</v>
      </c>
      <c r="Y175">
        <v>0</v>
      </c>
      <c r="AF175" t="s">
        <v>338</v>
      </c>
      <c r="AJ175" t="s">
        <v>338</v>
      </c>
      <c r="AL175" t="s">
        <v>138</v>
      </c>
      <c r="AM175">
        <v>0</v>
      </c>
      <c r="AN175">
        <v>99999</v>
      </c>
      <c r="AO175">
        <v>599</v>
      </c>
      <c r="AP175" t="b">
        <v>1</v>
      </c>
      <c r="AQ175" t="b">
        <v>1</v>
      </c>
      <c r="AS175">
        <v>500</v>
      </c>
      <c r="AT175" t="s">
        <v>94</v>
      </c>
      <c r="AU175" t="b">
        <v>0</v>
      </c>
      <c r="AW175">
        <v>12</v>
      </c>
      <c r="AX175" t="s">
        <v>95</v>
      </c>
      <c r="AY175" t="s">
        <v>337</v>
      </c>
    </row>
    <row r="176" spans="2:51" x14ac:dyDescent="0.25">
      <c r="B176" t="s">
        <v>130</v>
      </c>
      <c r="C176" t="s">
        <v>88</v>
      </c>
      <c r="D176">
        <v>99999</v>
      </c>
      <c r="F176">
        <v>10000</v>
      </c>
      <c r="K176" t="s">
        <v>281</v>
      </c>
      <c r="L176" t="s">
        <v>136</v>
      </c>
      <c r="N176" t="s">
        <v>91</v>
      </c>
      <c r="P176">
        <v>254.9</v>
      </c>
      <c r="Q176">
        <v>134.9</v>
      </c>
      <c r="S176">
        <v>50.1</v>
      </c>
      <c r="W176">
        <v>69.900000000000006</v>
      </c>
      <c r="X176">
        <v>69.900000000000006</v>
      </c>
      <c r="Y176">
        <v>0</v>
      </c>
      <c r="AF176" t="s">
        <v>339</v>
      </c>
      <c r="AJ176" t="s">
        <v>339</v>
      </c>
      <c r="AL176" t="s">
        <v>138</v>
      </c>
      <c r="AM176">
        <v>0</v>
      </c>
      <c r="AN176">
        <v>99999</v>
      </c>
      <c r="AO176">
        <v>599</v>
      </c>
      <c r="AP176" t="b">
        <v>1</v>
      </c>
      <c r="AQ176" t="b">
        <v>1</v>
      </c>
      <c r="AS176">
        <v>500</v>
      </c>
      <c r="AT176" t="s">
        <v>94</v>
      </c>
      <c r="AU176" t="b">
        <v>0</v>
      </c>
      <c r="AW176">
        <v>12</v>
      </c>
      <c r="AX176" t="s">
        <v>95</v>
      </c>
      <c r="AY176" t="s">
        <v>337</v>
      </c>
    </row>
    <row r="177" spans="2:51" x14ac:dyDescent="0.25">
      <c r="B177" t="s">
        <v>130</v>
      </c>
      <c r="C177" t="s">
        <v>88</v>
      </c>
      <c r="D177">
        <v>99999</v>
      </c>
      <c r="F177">
        <v>10000</v>
      </c>
      <c r="K177" t="s">
        <v>281</v>
      </c>
      <c r="L177" t="s">
        <v>136</v>
      </c>
      <c r="N177" t="s">
        <v>91</v>
      </c>
      <c r="P177">
        <v>265.90000000000003</v>
      </c>
      <c r="Q177">
        <v>145.9</v>
      </c>
      <c r="S177">
        <v>50.1</v>
      </c>
      <c r="W177">
        <v>69.900000000000006</v>
      </c>
      <c r="X177">
        <v>69.900000000000006</v>
      </c>
      <c r="Y177">
        <v>0</v>
      </c>
      <c r="AF177" t="s">
        <v>340</v>
      </c>
      <c r="AJ177" t="s">
        <v>340</v>
      </c>
      <c r="AL177" t="s">
        <v>138</v>
      </c>
      <c r="AM177">
        <v>0</v>
      </c>
      <c r="AN177">
        <v>99999</v>
      </c>
      <c r="AO177">
        <v>599</v>
      </c>
      <c r="AP177" t="b">
        <v>1</v>
      </c>
      <c r="AQ177" t="b">
        <v>1</v>
      </c>
      <c r="AS177">
        <v>500</v>
      </c>
      <c r="AT177" t="s">
        <v>94</v>
      </c>
      <c r="AU177" t="b">
        <v>0</v>
      </c>
      <c r="AW177">
        <v>12</v>
      </c>
      <c r="AX177" t="s">
        <v>95</v>
      </c>
      <c r="AY177" t="s">
        <v>337</v>
      </c>
    </row>
    <row r="178" spans="2:51" x14ac:dyDescent="0.25">
      <c r="B178" t="s">
        <v>130</v>
      </c>
      <c r="C178" t="s">
        <v>88</v>
      </c>
      <c r="D178">
        <v>99999</v>
      </c>
      <c r="F178">
        <v>2000</v>
      </c>
      <c r="K178" t="s">
        <v>281</v>
      </c>
      <c r="L178" t="s">
        <v>131</v>
      </c>
      <c r="N178" t="s">
        <v>91</v>
      </c>
      <c r="P178">
        <v>179.9</v>
      </c>
      <c r="Q178">
        <v>59.900000000000006</v>
      </c>
      <c r="S178">
        <v>50.1</v>
      </c>
      <c r="W178">
        <v>69.900000000000006</v>
      </c>
      <c r="X178">
        <v>69.900000000000006</v>
      </c>
      <c r="Y178">
        <v>0</v>
      </c>
      <c r="AG178" t="s">
        <v>341</v>
      </c>
      <c r="AK178" t="s">
        <v>341</v>
      </c>
      <c r="AL178" t="s">
        <v>133</v>
      </c>
      <c r="AM178">
        <v>99999</v>
      </c>
      <c r="AN178">
        <v>99999</v>
      </c>
      <c r="AO178">
        <v>599</v>
      </c>
      <c r="AP178" t="b">
        <v>1</v>
      </c>
      <c r="AQ178" t="b">
        <v>1</v>
      </c>
      <c r="AS178">
        <v>50</v>
      </c>
      <c r="AT178" t="s">
        <v>94</v>
      </c>
      <c r="AU178" t="b">
        <v>0</v>
      </c>
      <c r="AW178">
        <v>12</v>
      </c>
      <c r="AX178" t="s">
        <v>95</v>
      </c>
      <c r="AY178" t="s">
        <v>342</v>
      </c>
    </row>
    <row r="179" spans="2:51" x14ac:dyDescent="0.25">
      <c r="B179" t="s">
        <v>130</v>
      </c>
      <c r="C179" t="s">
        <v>88</v>
      </c>
      <c r="D179">
        <v>99999</v>
      </c>
      <c r="F179">
        <v>2000</v>
      </c>
      <c r="K179" t="s">
        <v>281</v>
      </c>
      <c r="L179" t="s">
        <v>131</v>
      </c>
      <c r="N179" t="s">
        <v>91</v>
      </c>
      <c r="P179">
        <v>189.9</v>
      </c>
      <c r="Q179">
        <v>69.900000000000006</v>
      </c>
      <c r="S179">
        <v>50.1</v>
      </c>
      <c r="W179">
        <v>69.900000000000006</v>
      </c>
      <c r="X179">
        <v>69.900000000000006</v>
      </c>
      <c r="Y179">
        <v>0</v>
      </c>
      <c r="AG179" t="s">
        <v>343</v>
      </c>
      <c r="AK179" t="s">
        <v>343</v>
      </c>
      <c r="AL179" t="s">
        <v>133</v>
      </c>
      <c r="AM179">
        <v>99999</v>
      </c>
      <c r="AN179">
        <v>99999</v>
      </c>
      <c r="AO179">
        <v>599</v>
      </c>
      <c r="AP179" t="b">
        <v>1</v>
      </c>
      <c r="AQ179" t="b">
        <v>1</v>
      </c>
      <c r="AS179">
        <v>50</v>
      </c>
      <c r="AT179" t="s">
        <v>94</v>
      </c>
      <c r="AU179" t="b">
        <v>0</v>
      </c>
      <c r="AW179">
        <v>12</v>
      </c>
      <c r="AX179" t="s">
        <v>95</v>
      </c>
      <c r="AY179" t="s">
        <v>342</v>
      </c>
    </row>
    <row r="180" spans="2:51" x14ac:dyDescent="0.25">
      <c r="B180" t="s">
        <v>130</v>
      </c>
      <c r="C180" t="s">
        <v>88</v>
      </c>
      <c r="D180">
        <v>99999</v>
      </c>
      <c r="F180">
        <v>2000</v>
      </c>
      <c r="K180" t="s">
        <v>281</v>
      </c>
      <c r="L180" t="s">
        <v>131</v>
      </c>
      <c r="N180" t="s">
        <v>91</v>
      </c>
      <c r="P180">
        <v>194.9</v>
      </c>
      <c r="Q180">
        <v>74.899999999999991</v>
      </c>
      <c r="S180">
        <v>50.1</v>
      </c>
      <c r="W180">
        <v>69.900000000000006</v>
      </c>
      <c r="X180">
        <v>69.900000000000006</v>
      </c>
      <c r="Y180">
        <v>0</v>
      </c>
      <c r="AG180" t="s">
        <v>344</v>
      </c>
      <c r="AK180" t="s">
        <v>344</v>
      </c>
      <c r="AL180" t="s">
        <v>133</v>
      </c>
      <c r="AM180">
        <v>99999</v>
      </c>
      <c r="AN180">
        <v>99999</v>
      </c>
      <c r="AO180">
        <v>599</v>
      </c>
      <c r="AP180" t="b">
        <v>1</v>
      </c>
      <c r="AQ180" t="b">
        <v>1</v>
      </c>
      <c r="AS180">
        <v>50</v>
      </c>
      <c r="AT180" t="s">
        <v>94</v>
      </c>
      <c r="AU180" t="b">
        <v>0</v>
      </c>
      <c r="AW180">
        <v>12</v>
      </c>
      <c r="AX180" t="s">
        <v>95</v>
      </c>
      <c r="AY180" t="s">
        <v>342</v>
      </c>
    </row>
    <row r="181" spans="2:51" x14ac:dyDescent="0.25">
      <c r="B181" t="s">
        <v>130</v>
      </c>
      <c r="C181" t="s">
        <v>88</v>
      </c>
      <c r="D181">
        <v>99999</v>
      </c>
      <c r="F181">
        <v>2000</v>
      </c>
      <c r="K181" t="s">
        <v>281</v>
      </c>
      <c r="L181" t="s">
        <v>131</v>
      </c>
      <c r="N181" t="s">
        <v>91</v>
      </c>
      <c r="P181">
        <v>205.9</v>
      </c>
      <c r="Q181">
        <v>85.899999999999991</v>
      </c>
      <c r="S181">
        <v>50.1</v>
      </c>
      <c r="W181">
        <v>69.900000000000006</v>
      </c>
      <c r="X181">
        <v>69.900000000000006</v>
      </c>
      <c r="Y181">
        <v>0</v>
      </c>
      <c r="AG181" t="s">
        <v>345</v>
      </c>
      <c r="AK181" t="s">
        <v>345</v>
      </c>
      <c r="AL181" t="s">
        <v>133</v>
      </c>
      <c r="AM181">
        <v>99999</v>
      </c>
      <c r="AN181">
        <v>99999</v>
      </c>
      <c r="AO181">
        <v>599</v>
      </c>
      <c r="AP181" t="b">
        <v>1</v>
      </c>
      <c r="AQ181" t="b">
        <v>1</v>
      </c>
      <c r="AS181">
        <v>50</v>
      </c>
      <c r="AT181" t="s">
        <v>94</v>
      </c>
      <c r="AU181" t="b">
        <v>0</v>
      </c>
      <c r="AW181">
        <v>12</v>
      </c>
      <c r="AX181" t="s">
        <v>95</v>
      </c>
      <c r="AY181" t="s">
        <v>342</v>
      </c>
    </row>
    <row r="182" spans="2:51" x14ac:dyDescent="0.25">
      <c r="B182" t="s">
        <v>130</v>
      </c>
      <c r="C182" t="s">
        <v>88</v>
      </c>
      <c r="D182">
        <v>99999</v>
      </c>
      <c r="F182">
        <v>2000</v>
      </c>
      <c r="K182" t="s">
        <v>281</v>
      </c>
      <c r="L182" t="s">
        <v>136</v>
      </c>
      <c r="N182" t="s">
        <v>91</v>
      </c>
      <c r="P182">
        <v>179.9</v>
      </c>
      <c r="Q182">
        <v>59.900000000000006</v>
      </c>
      <c r="S182">
        <v>50.1</v>
      </c>
      <c r="W182">
        <v>69.900000000000006</v>
      </c>
      <c r="X182">
        <v>69.900000000000006</v>
      </c>
      <c r="Y182">
        <v>0</v>
      </c>
      <c r="AF182" t="s">
        <v>346</v>
      </c>
      <c r="AJ182" t="s">
        <v>346</v>
      </c>
      <c r="AL182" t="s">
        <v>138</v>
      </c>
      <c r="AM182">
        <v>0</v>
      </c>
      <c r="AN182">
        <v>99999</v>
      </c>
      <c r="AO182">
        <v>599</v>
      </c>
      <c r="AP182" t="b">
        <v>1</v>
      </c>
      <c r="AQ182" t="b">
        <v>1</v>
      </c>
      <c r="AS182">
        <v>500</v>
      </c>
      <c r="AT182" t="s">
        <v>94</v>
      </c>
      <c r="AU182" t="b">
        <v>0</v>
      </c>
      <c r="AW182">
        <v>12</v>
      </c>
      <c r="AX182" t="s">
        <v>95</v>
      </c>
      <c r="AY182" t="s">
        <v>347</v>
      </c>
    </row>
    <row r="183" spans="2:51" x14ac:dyDescent="0.25">
      <c r="B183" t="s">
        <v>130</v>
      </c>
      <c r="C183" t="s">
        <v>88</v>
      </c>
      <c r="D183">
        <v>99999</v>
      </c>
      <c r="F183">
        <v>2000</v>
      </c>
      <c r="K183" t="s">
        <v>281</v>
      </c>
      <c r="L183" t="s">
        <v>136</v>
      </c>
      <c r="N183" t="s">
        <v>91</v>
      </c>
      <c r="P183">
        <v>189.9</v>
      </c>
      <c r="Q183">
        <v>69.900000000000006</v>
      </c>
      <c r="S183">
        <v>50.1</v>
      </c>
      <c r="W183">
        <v>69.900000000000006</v>
      </c>
      <c r="X183">
        <v>69.900000000000006</v>
      </c>
      <c r="Y183">
        <v>0</v>
      </c>
      <c r="AF183" t="s">
        <v>348</v>
      </c>
      <c r="AJ183" t="s">
        <v>348</v>
      </c>
      <c r="AL183" t="s">
        <v>138</v>
      </c>
      <c r="AM183">
        <v>0</v>
      </c>
      <c r="AN183">
        <v>99999</v>
      </c>
      <c r="AO183">
        <v>599</v>
      </c>
      <c r="AP183" t="b">
        <v>1</v>
      </c>
      <c r="AQ183" t="b">
        <v>1</v>
      </c>
      <c r="AS183">
        <v>500</v>
      </c>
      <c r="AT183" t="s">
        <v>94</v>
      </c>
      <c r="AU183" t="b">
        <v>0</v>
      </c>
      <c r="AW183">
        <v>12</v>
      </c>
      <c r="AX183" t="s">
        <v>95</v>
      </c>
      <c r="AY183" t="s">
        <v>347</v>
      </c>
    </row>
    <row r="184" spans="2:51" x14ac:dyDescent="0.25">
      <c r="B184" t="s">
        <v>130</v>
      </c>
      <c r="C184" t="s">
        <v>88</v>
      </c>
      <c r="D184">
        <v>99999</v>
      </c>
      <c r="F184">
        <v>2000</v>
      </c>
      <c r="K184" t="s">
        <v>281</v>
      </c>
      <c r="L184" t="s">
        <v>136</v>
      </c>
      <c r="N184" t="s">
        <v>91</v>
      </c>
      <c r="P184">
        <v>194.9</v>
      </c>
      <c r="Q184">
        <v>74.899999999999991</v>
      </c>
      <c r="S184">
        <v>50.1</v>
      </c>
      <c r="W184">
        <v>69.900000000000006</v>
      </c>
      <c r="X184">
        <v>69.900000000000006</v>
      </c>
      <c r="Y184">
        <v>0</v>
      </c>
      <c r="AF184" t="s">
        <v>349</v>
      </c>
      <c r="AJ184" t="s">
        <v>349</v>
      </c>
      <c r="AL184" t="s">
        <v>138</v>
      </c>
      <c r="AM184">
        <v>0</v>
      </c>
      <c r="AN184">
        <v>99999</v>
      </c>
      <c r="AO184">
        <v>599</v>
      </c>
      <c r="AP184" t="b">
        <v>1</v>
      </c>
      <c r="AQ184" t="b">
        <v>1</v>
      </c>
      <c r="AS184">
        <v>500</v>
      </c>
      <c r="AT184" t="s">
        <v>94</v>
      </c>
      <c r="AU184" t="b">
        <v>0</v>
      </c>
      <c r="AW184">
        <v>12</v>
      </c>
      <c r="AX184" t="s">
        <v>95</v>
      </c>
      <c r="AY184" t="s">
        <v>347</v>
      </c>
    </row>
    <row r="185" spans="2:51" x14ac:dyDescent="0.25">
      <c r="B185" t="s">
        <v>130</v>
      </c>
      <c r="C185" t="s">
        <v>88</v>
      </c>
      <c r="D185">
        <v>99999</v>
      </c>
      <c r="F185">
        <v>2000</v>
      </c>
      <c r="K185" t="s">
        <v>281</v>
      </c>
      <c r="L185" t="s">
        <v>136</v>
      </c>
      <c r="N185" t="s">
        <v>91</v>
      </c>
      <c r="P185">
        <v>205.9</v>
      </c>
      <c r="Q185">
        <v>85.899999999999991</v>
      </c>
      <c r="S185">
        <v>50.1</v>
      </c>
      <c r="W185">
        <v>69.900000000000006</v>
      </c>
      <c r="X185">
        <v>69.900000000000006</v>
      </c>
      <c r="Y185">
        <v>0</v>
      </c>
      <c r="AF185" t="s">
        <v>350</v>
      </c>
      <c r="AJ185" t="s">
        <v>350</v>
      </c>
      <c r="AL185" t="s">
        <v>138</v>
      </c>
      <c r="AM185">
        <v>0</v>
      </c>
      <c r="AN185">
        <v>99999</v>
      </c>
      <c r="AO185">
        <v>599</v>
      </c>
      <c r="AP185" t="b">
        <v>1</v>
      </c>
      <c r="AQ185" t="b">
        <v>1</v>
      </c>
      <c r="AS185">
        <v>500</v>
      </c>
      <c r="AT185" t="s">
        <v>94</v>
      </c>
      <c r="AU185" t="b">
        <v>0</v>
      </c>
      <c r="AW185">
        <v>12</v>
      </c>
      <c r="AX185" t="s">
        <v>95</v>
      </c>
      <c r="AY185" t="s">
        <v>347</v>
      </c>
    </row>
    <row r="186" spans="2:51" x14ac:dyDescent="0.25">
      <c r="B186" t="s">
        <v>130</v>
      </c>
      <c r="C186" t="s">
        <v>88</v>
      </c>
      <c r="D186">
        <v>99999</v>
      </c>
      <c r="F186">
        <v>3000</v>
      </c>
      <c r="K186" t="s">
        <v>281</v>
      </c>
      <c r="L186" t="s">
        <v>131</v>
      </c>
      <c r="N186" t="s">
        <v>91</v>
      </c>
      <c r="P186">
        <v>189.9</v>
      </c>
      <c r="Q186">
        <v>69.899999999999991</v>
      </c>
      <c r="S186">
        <v>50.1</v>
      </c>
      <c r="W186">
        <v>69.900000000000006</v>
      </c>
      <c r="X186">
        <v>69.900000000000006</v>
      </c>
      <c r="Y186">
        <v>0</v>
      </c>
      <c r="AG186" t="s">
        <v>351</v>
      </c>
      <c r="AK186" t="s">
        <v>351</v>
      </c>
      <c r="AL186" t="s">
        <v>133</v>
      </c>
      <c r="AM186">
        <v>99999</v>
      </c>
      <c r="AN186">
        <v>99999</v>
      </c>
      <c r="AO186">
        <v>599</v>
      </c>
      <c r="AP186" t="b">
        <v>1</v>
      </c>
      <c r="AQ186" t="b">
        <v>1</v>
      </c>
      <c r="AS186">
        <v>50</v>
      </c>
      <c r="AT186" t="s">
        <v>94</v>
      </c>
      <c r="AU186" t="b">
        <v>0</v>
      </c>
      <c r="AW186">
        <v>12</v>
      </c>
      <c r="AX186" t="s">
        <v>95</v>
      </c>
      <c r="AY186" t="s">
        <v>352</v>
      </c>
    </row>
    <row r="187" spans="2:51" x14ac:dyDescent="0.25">
      <c r="B187" t="s">
        <v>130</v>
      </c>
      <c r="C187" t="s">
        <v>88</v>
      </c>
      <c r="D187">
        <v>99999</v>
      </c>
      <c r="F187">
        <v>3000</v>
      </c>
      <c r="K187" t="s">
        <v>281</v>
      </c>
      <c r="L187" t="s">
        <v>131</v>
      </c>
      <c r="N187" t="s">
        <v>91</v>
      </c>
      <c r="P187">
        <v>199.9</v>
      </c>
      <c r="Q187">
        <v>79.899999999999991</v>
      </c>
      <c r="S187">
        <v>50.1</v>
      </c>
      <c r="W187">
        <v>69.900000000000006</v>
      </c>
      <c r="X187">
        <v>69.900000000000006</v>
      </c>
      <c r="Y187">
        <v>0</v>
      </c>
      <c r="AG187" t="s">
        <v>353</v>
      </c>
      <c r="AK187" t="s">
        <v>353</v>
      </c>
      <c r="AL187" t="s">
        <v>133</v>
      </c>
      <c r="AM187">
        <v>99999</v>
      </c>
      <c r="AN187">
        <v>99999</v>
      </c>
      <c r="AO187">
        <v>599</v>
      </c>
      <c r="AP187" t="b">
        <v>1</v>
      </c>
      <c r="AQ187" t="b">
        <v>1</v>
      </c>
      <c r="AS187">
        <v>50</v>
      </c>
      <c r="AT187" t="s">
        <v>94</v>
      </c>
      <c r="AU187" t="b">
        <v>0</v>
      </c>
      <c r="AW187">
        <v>12</v>
      </c>
      <c r="AX187" t="s">
        <v>95</v>
      </c>
      <c r="AY187" t="s">
        <v>352</v>
      </c>
    </row>
    <row r="188" spans="2:51" x14ac:dyDescent="0.25">
      <c r="B188" t="s">
        <v>130</v>
      </c>
      <c r="C188" t="s">
        <v>88</v>
      </c>
      <c r="D188">
        <v>99999</v>
      </c>
      <c r="F188">
        <v>3000</v>
      </c>
      <c r="K188" t="s">
        <v>281</v>
      </c>
      <c r="L188" t="s">
        <v>131</v>
      </c>
      <c r="N188" t="s">
        <v>91</v>
      </c>
      <c r="P188">
        <v>205.9</v>
      </c>
      <c r="Q188">
        <v>85.899999999999991</v>
      </c>
      <c r="S188">
        <v>50.1</v>
      </c>
      <c r="W188">
        <v>69.900000000000006</v>
      </c>
      <c r="X188">
        <v>69.900000000000006</v>
      </c>
      <c r="Y188">
        <v>0</v>
      </c>
      <c r="AG188" t="s">
        <v>354</v>
      </c>
      <c r="AK188" t="s">
        <v>354</v>
      </c>
      <c r="AL188" t="s">
        <v>133</v>
      </c>
      <c r="AM188">
        <v>99999</v>
      </c>
      <c r="AN188">
        <v>99999</v>
      </c>
      <c r="AO188">
        <v>599</v>
      </c>
      <c r="AP188" t="b">
        <v>1</v>
      </c>
      <c r="AQ188" t="b">
        <v>1</v>
      </c>
      <c r="AS188">
        <v>50</v>
      </c>
      <c r="AT188" t="s">
        <v>94</v>
      </c>
      <c r="AU188" t="b">
        <v>0</v>
      </c>
      <c r="AW188">
        <v>12</v>
      </c>
      <c r="AX188" t="s">
        <v>95</v>
      </c>
      <c r="AY188" t="s">
        <v>352</v>
      </c>
    </row>
    <row r="189" spans="2:51" x14ac:dyDescent="0.25">
      <c r="B189" t="s">
        <v>130</v>
      </c>
      <c r="C189" t="s">
        <v>88</v>
      </c>
      <c r="D189">
        <v>99999</v>
      </c>
      <c r="F189">
        <v>3000</v>
      </c>
      <c r="K189" t="s">
        <v>281</v>
      </c>
      <c r="L189" t="s">
        <v>131</v>
      </c>
      <c r="N189" t="s">
        <v>91</v>
      </c>
      <c r="P189">
        <v>216.9</v>
      </c>
      <c r="Q189">
        <v>96.9</v>
      </c>
      <c r="S189">
        <v>50.1</v>
      </c>
      <c r="W189">
        <v>69.900000000000006</v>
      </c>
      <c r="X189">
        <v>69.900000000000006</v>
      </c>
      <c r="Y189">
        <v>0</v>
      </c>
      <c r="AG189" t="s">
        <v>355</v>
      </c>
      <c r="AK189" t="s">
        <v>355</v>
      </c>
      <c r="AL189" t="s">
        <v>133</v>
      </c>
      <c r="AM189">
        <v>99999</v>
      </c>
      <c r="AN189">
        <v>99999</v>
      </c>
      <c r="AO189">
        <v>599</v>
      </c>
      <c r="AP189" t="b">
        <v>1</v>
      </c>
      <c r="AQ189" t="b">
        <v>1</v>
      </c>
      <c r="AS189">
        <v>50</v>
      </c>
      <c r="AT189" t="s">
        <v>94</v>
      </c>
      <c r="AU189" t="b">
        <v>0</v>
      </c>
      <c r="AW189">
        <v>12</v>
      </c>
      <c r="AX189" t="s">
        <v>95</v>
      </c>
      <c r="AY189" t="s">
        <v>352</v>
      </c>
    </row>
    <row r="190" spans="2:51" x14ac:dyDescent="0.25">
      <c r="B190" t="s">
        <v>130</v>
      </c>
      <c r="C190" t="s">
        <v>88</v>
      </c>
      <c r="D190">
        <v>99999</v>
      </c>
      <c r="F190">
        <v>3000</v>
      </c>
      <c r="K190" t="s">
        <v>281</v>
      </c>
      <c r="L190" t="s">
        <v>136</v>
      </c>
      <c r="N190" t="s">
        <v>91</v>
      </c>
      <c r="P190">
        <v>189.9</v>
      </c>
      <c r="Q190">
        <v>69.899999999999991</v>
      </c>
      <c r="S190">
        <v>50.1</v>
      </c>
      <c r="W190">
        <v>69.900000000000006</v>
      </c>
      <c r="X190">
        <v>69.900000000000006</v>
      </c>
      <c r="Y190">
        <v>0</v>
      </c>
      <c r="AF190" t="s">
        <v>356</v>
      </c>
      <c r="AJ190" t="s">
        <v>356</v>
      </c>
      <c r="AL190" t="s">
        <v>138</v>
      </c>
      <c r="AM190">
        <v>0</v>
      </c>
      <c r="AN190">
        <v>99999</v>
      </c>
      <c r="AO190">
        <v>599</v>
      </c>
      <c r="AP190" t="b">
        <v>1</v>
      </c>
      <c r="AQ190" t="b">
        <v>1</v>
      </c>
      <c r="AS190">
        <v>500</v>
      </c>
      <c r="AT190" t="s">
        <v>94</v>
      </c>
      <c r="AU190" t="b">
        <v>0</v>
      </c>
      <c r="AW190">
        <v>12</v>
      </c>
      <c r="AX190" t="s">
        <v>95</v>
      </c>
      <c r="AY190" t="s">
        <v>357</v>
      </c>
    </row>
    <row r="191" spans="2:51" x14ac:dyDescent="0.25">
      <c r="B191" t="s">
        <v>130</v>
      </c>
      <c r="C191" t="s">
        <v>88</v>
      </c>
      <c r="D191">
        <v>99999</v>
      </c>
      <c r="F191">
        <v>3000</v>
      </c>
      <c r="K191" t="s">
        <v>281</v>
      </c>
      <c r="L191" t="s">
        <v>136</v>
      </c>
      <c r="N191" t="s">
        <v>91</v>
      </c>
      <c r="P191">
        <v>199.9</v>
      </c>
      <c r="Q191">
        <v>79.899999999999991</v>
      </c>
      <c r="S191">
        <v>50.1</v>
      </c>
      <c r="W191">
        <v>69.900000000000006</v>
      </c>
      <c r="X191">
        <v>69.900000000000006</v>
      </c>
      <c r="Y191">
        <v>0</v>
      </c>
      <c r="AF191" t="s">
        <v>358</v>
      </c>
      <c r="AJ191" t="s">
        <v>358</v>
      </c>
      <c r="AL191" t="s">
        <v>138</v>
      </c>
      <c r="AM191">
        <v>0</v>
      </c>
      <c r="AN191">
        <v>99999</v>
      </c>
      <c r="AO191">
        <v>599</v>
      </c>
      <c r="AP191" t="b">
        <v>1</v>
      </c>
      <c r="AQ191" t="b">
        <v>1</v>
      </c>
      <c r="AS191">
        <v>500</v>
      </c>
      <c r="AT191" t="s">
        <v>94</v>
      </c>
      <c r="AU191" t="b">
        <v>0</v>
      </c>
      <c r="AW191">
        <v>12</v>
      </c>
      <c r="AX191" t="s">
        <v>95</v>
      </c>
      <c r="AY191" t="s">
        <v>357</v>
      </c>
    </row>
    <row r="192" spans="2:51" x14ac:dyDescent="0.25">
      <c r="B192" t="s">
        <v>130</v>
      </c>
      <c r="C192" t="s">
        <v>88</v>
      </c>
      <c r="D192">
        <v>99999</v>
      </c>
      <c r="F192">
        <v>3000</v>
      </c>
      <c r="K192" t="s">
        <v>281</v>
      </c>
      <c r="L192" t="s">
        <v>136</v>
      </c>
      <c r="N192" t="s">
        <v>91</v>
      </c>
      <c r="P192">
        <v>205.9</v>
      </c>
      <c r="Q192">
        <v>85.899999999999991</v>
      </c>
      <c r="S192">
        <v>50.1</v>
      </c>
      <c r="W192">
        <v>69.900000000000006</v>
      </c>
      <c r="X192">
        <v>69.900000000000006</v>
      </c>
      <c r="Y192">
        <v>0</v>
      </c>
      <c r="AF192" t="s">
        <v>359</v>
      </c>
      <c r="AJ192" t="s">
        <v>359</v>
      </c>
      <c r="AL192" t="s">
        <v>138</v>
      </c>
      <c r="AM192">
        <v>0</v>
      </c>
      <c r="AN192">
        <v>99999</v>
      </c>
      <c r="AO192">
        <v>599</v>
      </c>
      <c r="AP192" t="b">
        <v>1</v>
      </c>
      <c r="AQ192" t="b">
        <v>1</v>
      </c>
      <c r="AS192">
        <v>500</v>
      </c>
      <c r="AT192" t="s">
        <v>94</v>
      </c>
      <c r="AU192" t="b">
        <v>0</v>
      </c>
      <c r="AW192">
        <v>12</v>
      </c>
      <c r="AX192" t="s">
        <v>95</v>
      </c>
      <c r="AY192" t="s">
        <v>357</v>
      </c>
    </row>
    <row r="193" spans="2:51" x14ac:dyDescent="0.25">
      <c r="B193" t="s">
        <v>130</v>
      </c>
      <c r="C193" t="s">
        <v>88</v>
      </c>
      <c r="D193">
        <v>99999</v>
      </c>
      <c r="F193">
        <v>3000</v>
      </c>
      <c r="K193" t="s">
        <v>281</v>
      </c>
      <c r="L193" t="s">
        <v>136</v>
      </c>
      <c r="N193" t="s">
        <v>91</v>
      </c>
      <c r="P193">
        <v>216.9</v>
      </c>
      <c r="Q193">
        <v>96.899999999999991</v>
      </c>
      <c r="S193">
        <v>50.1</v>
      </c>
      <c r="W193">
        <v>69.900000000000006</v>
      </c>
      <c r="X193">
        <v>69.900000000000006</v>
      </c>
      <c r="Y193">
        <v>0</v>
      </c>
      <c r="AF193" t="s">
        <v>360</v>
      </c>
      <c r="AJ193" t="s">
        <v>360</v>
      </c>
      <c r="AL193" t="s">
        <v>138</v>
      </c>
      <c r="AM193">
        <v>0</v>
      </c>
      <c r="AN193">
        <v>99999</v>
      </c>
      <c r="AO193">
        <v>599</v>
      </c>
      <c r="AP193" t="b">
        <v>1</v>
      </c>
      <c r="AQ193" t="b">
        <v>1</v>
      </c>
      <c r="AS193">
        <v>500</v>
      </c>
      <c r="AT193" t="s">
        <v>94</v>
      </c>
      <c r="AU193" t="b">
        <v>0</v>
      </c>
      <c r="AW193">
        <v>12</v>
      </c>
      <c r="AX193" t="s">
        <v>95</v>
      </c>
      <c r="AY193" t="s">
        <v>357</v>
      </c>
    </row>
    <row r="194" spans="2:51" x14ac:dyDescent="0.25">
      <c r="B194" t="s">
        <v>130</v>
      </c>
      <c r="C194" t="s">
        <v>88</v>
      </c>
      <c r="D194">
        <v>99999</v>
      </c>
      <c r="F194">
        <v>5000</v>
      </c>
      <c r="K194" t="s">
        <v>281</v>
      </c>
      <c r="L194" t="s">
        <v>131</v>
      </c>
      <c r="N194" t="s">
        <v>91</v>
      </c>
      <c r="P194">
        <v>204.9</v>
      </c>
      <c r="Q194">
        <v>84.9</v>
      </c>
      <c r="S194">
        <v>50.1</v>
      </c>
      <c r="W194">
        <v>69.900000000000006</v>
      </c>
      <c r="X194">
        <v>69.900000000000006</v>
      </c>
      <c r="Y194">
        <v>0</v>
      </c>
      <c r="AG194" t="s">
        <v>361</v>
      </c>
      <c r="AK194" t="s">
        <v>361</v>
      </c>
      <c r="AL194" t="s">
        <v>133</v>
      </c>
      <c r="AM194">
        <v>99999</v>
      </c>
      <c r="AN194">
        <v>99999</v>
      </c>
      <c r="AO194">
        <v>599</v>
      </c>
      <c r="AP194" t="b">
        <v>1</v>
      </c>
      <c r="AQ194" t="b">
        <v>1</v>
      </c>
      <c r="AS194">
        <v>50</v>
      </c>
      <c r="AT194" t="s">
        <v>94</v>
      </c>
      <c r="AU194" t="b">
        <v>0</v>
      </c>
      <c r="AW194">
        <v>12</v>
      </c>
      <c r="AX194" t="s">
        <v>95</v>
      </c>
      <c r="AY194" t="s">
        <v>362</v>
      </c>
    </row>
    <row r="195" spans="2:51" x14ac:dyDescent="0.25">
      <c r="B195" t="s">
        <v>130</v>
      </c>
      <c r="C195" t="s">
        <v>88</v>
      </c>
      <c r="D195">
        <v>99999</v>
      </c>
      <c r="F195">
        <v>5000</v>
      </c>
      <c r="K195" t="s">
        <v>281</v>
      </c>
      <c r="L195" t="s">
        <v>131</v>
      </c>
      <c r="N195" t="s">
        <v>91</v>
      </c>
      <c r="P195">
        <v>214.9</v>
      </c>
      <c r="Q195">
        <v>94.9</v>
      </c>
      <c r="S195">
        <v>50.1</v>
      </c>
      <c r="W195">
        <v>69.900000000000006</v>
      </c>
      <c r="X195">
        <v>69.900000000000006</v>
      </c>
      <c r="Y195">
        <v>0</v>
      </c>
      <c r="AG195" t="s">
        <v>363</v>
      </c>
      <c r="AK195" t="s">
        <v>363</v>
      </c>
      <c r="AL195" t="s">
        <v>133</v>
      </c>
      <c r="AM195">
        <v>99999</v>
      </c>
      <c r="AN195">
        <v>99999</v>
      </c>
      <c r="AO195">
        <v>599</v>
      </c>
      <c r="AP195" t="b">
        <v>1</v>
      </c>
      <c r="AQ195" t="b">
        <v>1</v>
      </c>
      <c r="AS195">
        <v>50</v>
      </c>
      <c r="AT195" t="s">
        <v>94</v>
      </c>
      <c r="AU195" t="b">
        <v>0</v>
      </c>
      <c r="AW195">
        <v>12</v>
      </c>
      <c r="AX195" t="s">
        <v>95</v>
      </c>
      <c r="AY195" t="s">
        <v>362</v>
      </c>
    </row>
    <row r="196" spans="2:51" x14ac:dyDescent="0.25">
      <c r="B196" t="s">
        <v>130</v>
      </c>
      <c r="C196" t="s">
        <v>88</v>
      </c>
      <c r="D196">
        <v>99999</v>
      </c>
      <c r="F196">
        <v>5000</v>
      </c>
      <c r="K196" t="s">
        <v>281</v>
      </c>
      <c r="L196" t="s">
        <v>131</v>
      </c>
      <c r="N196" t="s">
        <v>91</v>
      </c>
      <c r="P196">
        <v>221.9</v>
      </c>
      <c r="Q196">
        <v>101.9</v>
      </c>
      <c r="S196">
        <v>50.1</v>
      </c>
      <c r="W196">
        <v>69.900000000000006</v>
      </c>
      <c r="X196">
        <v>69.900000000000006</v>
      </c>
      <c r="Y196">
        <v>0</v>
      </c>
      <c r="AG196" t="s">
        <v>364</v>
      </c>
      <c r="AK196" t="s">
        <v>364</v>
      </c>
      <c r="AL196" t="s">
        <v>133</v>
      </c>
      <c r="AM196">
        <v>99999</v>
      </c>
      <c r="AN196">
        <v>99999</v>
      </c>
      <c r="AO196">
        <v>599</v>
      </c>
      <c r="AP196" t="b">
        <v>1</v>
      </c>
      <c r="AQ196" t="b">
        <v>1</v>
      </c>
      <c r="AS196">
        <v>50</v>
      </c>
      <c r="AT196" t="s">
        <v>94</v>
      </c>
      <c r="AU196" t="b">
        <v>0</v>
      </c>
      <c r="AW196">
        <v>12</v>
      </c>
      <c r="AX196" t="s">
        <v>95</v>
      </c>
      <c r="AY196" t="s">
        <v>362</v>
      </c>
    </row>
    <row r="197" spans="2:51" x14ac:dyDescent="0.25">
      <c r="B197" t="s">
        <v>130</v>
      </c>
      <c r="C197" t="s">
        <v>88</v>
      </c>
      <c r="D197">
        <v>99999</v>
      </c>
      <c r="F197">
        <v>5000</v>
      </c>
      <c r="K197" t="s">
        <v>281</v>
      </c>
      <c r="L197" t="s">
        <v>131</v>
      </c>
      <c r="N197" t="s">
        <v>91</v>
      </c>
      <c r="P197">
        <v>232.9</v>
      </c>
      <c r="Q197">
        <v>112.9</v>
      </c>
      <c r="S197">
        <v>50.1</v>
      </c>
      <c r="W197">
        <v>69.900000000000006</v>
      </c>
      <c r="X197">
        <v>69.900000000000006</v>
      </c>
      <c r="Y197">
        <v>0</v>
      </c>
      <c r="AG197" t="s">
        <v>365</v>
      </c>
      <c r="AK197" t="s">
        <v>365</v>
      </c>
      <c r="AL197" t="s">
        <v>133</v>
      </c>
      <c r="AM197">
        <v>99999</v>
      </c>
      <c r="AN197">
        <v>99999</v>
      </c>
      <c r="AO197">
        <v>599</v>
      </c>
      <c r="AP197" t="b">
        <v>1</v>
      </c>
      <c r="AQ197" t="b">
        <v>1</v>
      </c>
      <c r="AS197">
        <v>50</v>
      </c>
      <c r="AT197" t="s">
        <v>94</v>
      </c>
      <c r="AU197" t="b">
        <v>0</v>
      </c>
      <c r="AW197">
        <v>12</v>
      </c>
      <c r="AX197" t="s">
        <v>95</v>
      </c>
      <c r="AY197" t="s">
        <v>362</v>
      </c>
    </row>
    <row r="198" spans="2:51" x14ac:dyDescent="0.25">
      <c r="B198" t="s">
        <v>130</v>
      </c>
      <c r="C198" t="s">
        <v>88</v>
      </c>
      <c r="D198">
        <v>99999</v>
      </c>
      <c r="F198">
        <v>5000</v>
      </c>
      <c r="K198" t="s">
        <v>281</v>
      </c>
      <c r="L198" t="s">
        <v>136</v>
      </c>
      <c r="N198" t="s">
        <v>91</v>
      </c>
      <c r="P198">
        <v>204.9</v>
      </c>
      <c r="Q198">
        <v>84.9</v>
      </c>
      <c r="S198">
        <v>50.1</v>
      </c>
      <c r="W198">
        <v>69.900000000000006</v>
      </c>
      <c r="X198">
        <v>69.900000000000006</v>
      </c>
      <c r="Y198">
        <v>0</v>
      </c>
      <c r="AF198" t="s">
        <v>366</v>
      </c>
      <c r="AJ198" t="s">
        <v>366</v>
      </c>
      <c r="AL198" t="s">
        <v>138</v>
      </c>
      <c r="AM198">
        <v>0</v>
      </c>
      <c r="AN198">
        <v>99999</v>
      </c>
      <c r="AO198">
        <v>599</v>
      </c>
      <c r="AP198" t="b">
        <v>1</v>
      </c>
      <c r="AQ198" t="b">
        <v>1</v>
      </c>
      <c r="AS198">
        <v>500</v>
      </c>
      <c r="AT198" t="s">
        <v>94</v>
      </c>
      <c r="AU198" t="b">
        <v>0</v>
      </c>
      <c r="AW198">
        <v>12</v>
      </c>
      <c r="AX198" t="s">
        <v>95</v>
      </c>
      <c r="AY198" t="s">
        <v>367</v>
      </c>
    </row>
    <row r="199" spans="2:51" x14ac:dyDescent="0.25">
      <c r="B199" t="s">
        <v>130</v>
      </c>
      <c r="C199" t="s">
        <v>88</v>
      </c>
      <c r="D199">
        <v>99999</v>
      </c>
      <c r="F199">
        <v>5000</v>
      </c>
      <c r="K199" t="s">
        <v>281</v>
      </c>
      <c r="L199" t="s">
        <v>136</v>
      </c>
      <c r="N199" t="s">
        <v>91</v>
      </c>
      <c r="P199">
        <v>214.9</v>
      </c>
      <c r="Q199">
        <v>94.9</v>
      </c>
      <c r="S199">
        <v>50.1</v>
      </c>
      <c r="W199">
        <v>69.900000000000006</v>
      </c>
      <c r="X199">
        <v>69.900000000000006</v>
      </c>
      <c r="Y199">
        <v>0</v>
      </c>
      <c r="AF199" t="s">
        <v>368</v>
      </c>
      <c r="AJ199" t="s">
        <v>368</v>
      </c>
      <c r="AL199" t="s">
        <v>138</v>
      </c>
      <c r="AM199">
        <v>0</v>
      </c>
      <c r="AN199">
        <v>99999</v>
      </c>
      <c r="AO199">
        <v>599</v>
      </c>
      <c r="AP199" t="b">
        <v>1</v>
      </c>
      <c r="AQ199" t="b">
        <v>1</v>
      </c>
      <c r="AS199">
        <v>500</v>
      </c>
      <c r="AT199" t="s">
        <v>94</v>
      </c>
      <c r="AU199" t="b">
        <v>0</v>
      </c>
      <c r="AW199">
        <v>12</v>
      </c>
      <c r="AX199" t="s">
        <v>95</v>
      </c>
      <c r="AY199" t="s">
        <v>367</v>
      </c>
    </row>
    <row r="200" spans="2:51" x14ac:dyDescent="0.25">
      <c r="B200" t="s">
        <v>130</v>
      </c>
      <c r="C200" t="s">
        <v>88</v>
      </c>
      <c r="D200">
        <v>99999</v>
      </c>
      <c r="F200">
        <v>5000</v>
      </c>
      <c r="K200" t="s">
        <v>281</v>
      </c>
      <c r="L200" t="s">
        <v>136</v>
      </c>
      <c r="N200" t="s">
        <v>91</v>
      </c>
      <c r="P200">
        <v>221.9</v>
      </c>
      <c r="Q200">
        <v>101.9</v>
      </c>
      <c r="S200">
        <v>50.1</v>
      </c>
      <c r="W200">
        <v>69.900000000000006</v>
      </c>
      <c r="X200">
        <v>69.900000000000006</v>
      </c>
      <c r="Y200">
        <v>0</v>
      </c>
      <c r="AF200" t="s">
        <v>369</v>
      </c>
      <c r="AJ200" t="s">
        <v>369</v>
      </c>
      <c r="AL200" t="s">
        <v>138</v>
      </c>
      <c r="AM200">
        <v>0</v>
      </c>
      <c r="AN200">
        <v>99999</v>
      </c>
      <c r="AO200">
        <v>599</v>
      </c>
      <c r="AP200" t="b">
        <v>1</v>
      </c>
      <c r="AQ200" t="b">
        <v>1</v>
      </c>
      <c r="AS200">
        <v>500</v>
      </c>
      <c r="AT200" t="s">
        <v>94</v>
      </c>
      <c r="AU200" t="b">
        <v>0</v>
      </c>
      <c r="AW200">
        <v>12</v>
      </c>
      <c r="AX200" t="s">
        <v>95</v>
      </c>
      <c r="AY200" t="s">
        <v>367</v>
      </c>
    </row>
    <row r="201" spans="2:51" x14ac:dyDescent="0.25">
      <c r="B201" t="s">
        <v>130</v>
      </c>
      <c r="C201" t="s">
        <v>88</v>
      </c>
      <c r="D201">
        <v>99999</v>
      </c>
      <c r="F201">
        <v>5000</v>
      </c>
      <c r="K201" t="s">
        <v>281</v>
      </c>
      <c r="L201" t="s">
        <v>136</v>
      </c>
      <c r="N201" t="s">
        <v>91</v>
      </c>
      <c r="P201">
        <v>232.9</v>
      </c>
      <c r="Q201">
        <v>112.9</v>
      </c>
      <c r="S201">
        <v>50.1</v>
      </c>
      <c r="W201">
        <v>69.900000000000006</v>
      </c>
      <c r="X201">
        <v>69.900000000000006</v>
      </c>
      <c r="Y201">
        <v>0</v>
      </c>
      <c r="AF201" t="s">
        <v>370</v>
      </c>
      <c r="AJ201" t="s">
        <v>370</v>
      </c>
      <c r="AL201" t="s">
        <v>138</v>
      </c>
      <c r="AM201">
        <v>0</v>
      </c>
      <c r="AN201">
        <v>99999</v>
      </c>
      <c r="AO201">
        <v>599</v>
      </c>
      <c r="AP201" t="b">
        <v>1</v>
      </c>
      <c r="AQ201" t="b">
        <v>1</v>
      </c>
      <c r="AS201">
        <v>500</v>
      </c>
      <c r="AT201" t="s">
        <v>94</v>
      </c>
      <c r="AU201" t="b">
        <v>0</v>
      </c>
      <c r="AW201">
        <v>12</v>
      </c>
      <c r="AX201" t="s">
        <v>95</v>
      </c>
      <c r="AY201" t="s">
        <v>367</v>
      </c>
    </row>
    <row r="202" spans="2:51" x14ac:dyDescent="0.25">
      <c r="B202" t="s">
        <v>186</v>
      </c>
      <c r="C202" t="s">
        <v>88</v>
      </c>
      <c r="D202">
        <v>99999</v>
      </c>
      <c r="F202">
        <v>0</v>
      </c>
      <c r="K202" t="s">
        <v>281</v>
      </c>
      <c r="L202" t="s">
        <v>187</v>
      </c>
      <c r="N202" t="s">
        <v>91</v>
      </c>
      <c r="P202">
        <v>184.9</v>
      </c>
      <c r="Q202">
        <v>64.900000000000006</v>
      </c>
      <c r="S202">
        <v>50.1</v>
      </c>
      <c r="W202">
        <v>69.900000000000006</v>
      </c>
      <c r="X202">
        <v>69.900000000000006</v>
      </c>
      <c r="Y202">
        <v>0</v>
      </c>
      <c r="AG202" t="s">
        <v>371</v>
      </c>
      <c r="AK202" t="s">
        <v>371</v>
      </c>
      <c r="AL202" t="s">
        <v>189</v>
      </c>
      <c r="AM202">
        <v>99999</v>
      </c>
      <c r="AN202">
        <v>99999</v>
      </c>
      <c r="AO202">
        <v>699</v>
      </c>
      <c r="AP202" t="b">
        <v>1</v>
      </c>
      <c r="AQ202" t="b">
        <v>1</v>
      </c>
      <c r="AS202">
        <v>100</v>
      </c>
      <c r="AT202" t="s">
        <v>94</v>
      </c>
      <c r="AU202" t="b">
        <v>0</v>
      </c>
      <c r="AW202">
        <v>12</v>
      </c>
      <c r="AX202" t="s">
        <v>95</v>
      </c>
      <c r="AY202" t="s">
        <v>372</v>
      </c>
    </row>
    <row r="203" spans="2:51" x14ac:dyDescent="0.25">
      <c r="B203" t="s">
        <v>186</v>
      </c>
      <c r="C203" t="s">
        <v>88</v>
      </c>
      <c r="D203">
        <v>99999</v>
      </c>
      <c r="F203">
        <v>0</v>
      </c>
      <c r="K203" t="s">
        <v>281</v>
      </c>
      <c r="L203" t="s">
        <v>187</v>
      </c>
      <c r="N203" t="s">
        <v>91</v>
      </c>
      <c r="P203">
        <v>199.9</v>
      </c>
      <c r="Q203">
        <v>79.900000000000006</v>
      </c>
      <c r="S203">
        <v>50.1</v>
      </c>
      <c r="W203">
        <v>69.900000000000006</v>
      </c>
      <c r="X203">
        <v>69.900000000000006</v>
      </c>
      <c r="Y203">
        <v>0</v>
      </c>
      <c r="AG203" t="s">
        <v>373</v>
      </c>
      <c r="AK203" t="s">
        <v>373</v>
      </c>
      <c r="AL203" t="s">
        <v>189</v>
      </c>
      <c r="AM203">
        <v>99999</v>
      </c>
      <c r="AN203">
        <v>99999</v>
      </c>
      <c r="AO203">
        <v>699</v>
      </c>
      <c r="AP203" t="b">
        <v>1</v>
      </c>
      <c r="AQ203" t="b">
        <v>1</v>
      </c>
      <c r="AS203">
        <v>100</v>
      </c>
      <c r="AT203" t="s">
        <v>94</v>
      </c>
      <c r="AU203" t="b">
        <v>0</v>
      </c>
      <c r="AW203">
        <v>12</v>
      </c>
      <c r="AX203" t="s">
        <v>95</v>
      </c>
      <c r="AY203" t="s">
        <v>372</v>
      </c>
    </row>
    <row r="204" spans="2:51" x14ac:dyDescent="0.25">
      <c r="B204" t="s">
        <v>186</v>
      </c>
      <c r="C204" t="s">
        <v>88</v>
      </c>
      <c r="D204">
        <v>99999</v>
      </c>
      <c r="F204">
        <v>0</v>
      </c>
      <c r="K204" t="s">
        <v>281</v>
      </c>
      <c r="L204" t="s">
        <v>103</v>
      </c>
      <c r="N204" t="s">
        <v>91</v>
      </c>
      <c r="P204">
        <v>184.9</v>
      </c>
      <c r="Q204">
        <v>64.900000000000006</v>
      </c>
      <c r="S204">
        <v>50.1</v>
      </c>
      <c r="W204">
        <v>69.900000000000006</v>
      </c>
      <c r="X204">
        <v>69.900000000000006</v>
      </c>
      <c r="Y204">
        <v>0</v>
      </c>
      <c r="AF204" t="s">
        <v>374</v>
      </c>
      <c r="AJ204" t="s">
        <v>374</v>
      </c>
      <c r="AL204" t="s">
        <v>105</v>
      </c>
      <c r="AM204">
        <v>0</v>
      </c>
      <c r="AN204">
        <v>99999</v>
      </c>
      <c r="AO204">
        <v>699</v>
      </c>
      <c r="AP204" t="b">
        <v>1</v>
      </c>
      <c r="AQ204" t="b">
        <v>1</v>
      </c>
      <c r="AS204">
        <v>1000</v>
      </c>
      <c r="AT204" t="s">
        <v>94</v>
      </c>
      <c r="AU204" t="b">
        <v>0</v>
      </c>
      <c r="AW204">
        <v>12</v>
      </c>
      <c r="AX204" t="s">
        <v>95</v>
      </c>
      <c r="AY204" t="s">
        <v>375</v>
      </c>
    </row>
    <row r="205" spans="2:51" x14ac:dyDescent="0.25">
      <c r="B205" t="s">
        <v>186</v>
      </c>
      <c r="C205" t="s">
        <v>88</v>
      </c>
      <c r="D205">
        <v>99999</v>
      </c>
      <c r="F205">
        <v>0</v>
      </c>
      <c r="K205" t="s">
        <v>281</v>
      </c>
      <c r="L205" t="s">
        <v>103</v>
      </c>
      <c r="N205" t="s">
        <v>91</v>
      </c>
      <c r="P205">
        <v>199.9</v>
      </c>
      <c r="Q205">
        <v>79.900000000000006</v>
      </c>
      <c r="S205">
        <v>50.1</v>
      </c>
      <c r="W205">
        <v>69.900000000000006</v>
      </c>
      <c r="X205">
        <v>69.900000000000006</v>
      </c>
      <c r="Y205">
        <v>0</v>
      </c>
      <c r="AF205" t="s">
        <v>376</v>
      </c>
      <c r="AJ205" t="s">
        <v>376</v>
      </c>
      <c r="AL205" t="s">
        <v>105</v>
      </c>
      <c r="AM205">
        <v>0</v>
      </c>
      <c r="AN205">
        <v>99999</v>
      </c>
      <c r="AO205">
        <v>699</v>
      </c>
      <c r="AP205" t="b">
        <v>1</v>
      </c>
      <c r="AQ205" t="b">
        <v>1</v>
      </c>
      <c r="AS205">
        <v>1000</v>
      </c>
      <c r="AT205" t="s">
        <v>94</v>
      </c>
      <c r="AU205" t="b">
        <v>0</v>
      </c>
      <c r="AW205">
        <v>12</v>
      </c>
      <c r="AX205" t="s">
        <v>95</v>
      </c>
      <c r="AY205" t="s">
        <v>375</v>
      </c>
    </row>
    <row r="206" spans="2:51" x14ac:dyDescent="0.25">
      <c r="B206" t="s">
        <v>186</v>
      </c>
      <c r="C206" t="s">
        <v>88</v>
      </c>
      <c r="D206">
        <v>99999</v>
      </c>
      <c r="F206">
        <v>1000</v>
      </c>
      <c r="K206" t="s">
        <v>281</v>
      </c>
      <c r="L206" t="s">
        <v>187</v>
      </c>
      <c r="N206" t="s">
        <v>91</v>
      </c>
      <c r="P206">
        <v>174.9</v>
      </c>
      <c r="Q206">
        <v>54.9</v>
      </c>
      <c r="S206">
        <v>50.1</v>
      </c>
      <c r="W206">
        <v>69.900000000000006</v>
      </c>
      <c r="X206">
        <v>69.900000000000006</v>
      </c>
      <c r="Y206">
        <v>0</v>
      </c>
      <c r="AG206" t="s">
        <v>377</v>
      </c>
      <c r="AK206" t="s">
        <v>377</v>
      </c>
      <c r="AL206" t="s">
        <v>189</v>
      </c>
      <c r="AM206">
        <v>99999</v>
      </c>
      <c r="AN206">
        <v>99999</v>
      </c>
      <c r="AO206">
        <v>699</v>
      </c>
      <c r="AP206" t="b">
        <v>1</v>
      </c>
      <c r="AQ206" t="b">
        <v>1</v>
      </c>
      <c r="AS206">
        <v>100</v>
      </c>
      <c r="AT206" t="s">
        <v>94</v>
      </c>
      <c r="AU206" t="b">
        <v>0</v>
      </c>
      <c r="AW206">
        <v>12</v>
      </c>
      <c r="AX206" t="s">
        <v>95</v>
      </c>
      <c r="AY206" t="s">
        <v>378</v>
      </c>
    </row>
    <row r="207" spans="2:51" x14ac:dyDescent="0.25">
      <c r="B207" t="s">
        <v>186</v>
      </c>
      <c r="C207" t="s">
        <v>88</v>
      </c>
      <c r="D207">
        <v>99999</v>
      </c>
      <c r="F207">
        <v>1000</v>
      </c>
      <c r="K207" t="s">
        <v>281</v>
      </c>
      <c r="L207" t="s">
        <v>187</v>
      </c>
      <c r="N207" t="s">
        <v>91</v>
      </c>
      <c r="P207">
        <v>184.9</v>
      </c>
      <c r="Q207">
        <v>64.899999999999991</v>
      </c>
      <c r="S207">
        <v>50.1</v>
      </c>
      <c r="W207">
        <v>69.900000000000006</v>
      </c>
      <c r="X207">
        <v>69.900000000000006</v>
      </c>
      <c r="Y207">
        <v>0</v>
      </c>
      <c r="AG207" t="s">
        <v>379</v>
      </c>
      <c r="AK207" t="s">
        <v>379</v>
      </c>
      <c r="AL207" t="s">
        <v>189</v>
      </c>
      <c r="AM207">
        <v>99999</v>
      </c>
      <c r="AN207">
        <v>99999</v>
      </c>
      <c r="AO207">
        <v>699</v>
      </c>
      <c r="AP207" t="b">
        <v>1</v>
      </c>
      <c r="AQ207" t="b">
        <v>1</v>
      </c>
      <c r="AS207">
        <v>100</v>
      </c>
      <c r="AT207" t="s">
        <v>94</v>
      </c>
      <c r="AU207" t="b">
        <v>0</v>
      </c>
      <c r="AW207">
        <v>12</v>
      </c>
      <c r="AX207" t="s">
        <v>95</v>
      </c>
      <c r="AY207" t="s">
        <v>378</v>
      </c>
    </row>
    <row r="208" spans="2:51" x14ac:dyDescent="0.25">
      <c r="B208" t="s">
        <v>186</v>
      </c>
      <c r="C208" t="s">
        <v>88</v>
      </c>
      <c r="D208">
        <v>99999</v>
      </c>
      <c r="F208">
        <v>1000</v>
      </c>
      <c r="K208" t="s">
        <v>281</v>
      </c>
      <c r="L208" t="s">
        <v>187</v>
      </c>
      <c r="N208" t="s">
        <v>91</v>
      </c>
      <c r="P208">
        <v>188.9</v>
      </c>
      <c r="Q208">
        <v>68.899999999999991</v>
      </c>
      <c r="S208">
        <v>50.1</v>
      </c>
      <c r="W208">
        <v>69.900000000000006</v>
      </c>
      <c r="X208">
        <v>69.900000000000006</v>
      </c>
      <c r="Y208">
        <v>0</v>
      </c>
      <c r="AG208" t="s">
        <v>380</v>
      </c>
      <c r="AK208" t="s">
        <v>380</v>
      </c>
      <c r="AL208" t="s">
        <v>189</v>
      </c>
      <c r="AM208">
        <v>99999</v>
      </c>
      <c r="AN208">
        <v>99999</v>
      </c>
      <c r="AO208">
        <v>699</v>
      </c>
      <c r="AP208" t="b">
        <v>1</v>
      </c>
      <c r="AQ208" t="b">
        <v>1</v>
      </c>
      <c r="AS208">
        <v>100</v>
      </c>
      <c r="AT208" t="s">
        <v>94</v>
      </c>
      <c r="AU208" t="b">
        <v>0</v>
      </c>
      <c r="AW208">
        <v>12</v>
      </c>
      <c r="AX208" t="s">
        <v>95</v>
      </c>
      <c r="AY208" t="s">
        <v>378</v>
      </c>
    </row>
    <row r="209" spans="2:51" x14ac:dyDescent="0.25">
      <c r="B209" t="s">
        <v>186</v>
      </c>
      <c r="C209" t="s">
        <v>88</v>
      </c>
      <c r="D209">
        <v>99999</v>
      </c>
      <c r="F209">
        <v>1000</v>
      </c>
      <c r="K209" t="s">
        <v>281</v>
      </c>
      <c r="L209" t="s">
        <v>187</v>
      </c>
      <c r="N209" t="s">
        <v>91</v>
      </c>
      <c r="P209">
        <v>199.9</v>
      </c>
      <c r="Q209">
        <v>79.899999999999991</v>
      </c>
      <c r="S209">
        <v>50.1</v>
      </c>
      <c r="W209">
        <v>69.900000000000006</v>
      </c>
      <c r="X209">
        <v>69.900000000000006</v>
      </c>
      <c r="Y209">
        <v>0</v>
      </c>
      <c r="AG209" t="s">
        <v>381</v>
      </c>
      <c r="AK209" t="s">
        <v>381</v>
      </c>
      <c r="AL209" t="s">
        <v>189</v>
      </c>
      <c r="AM209">
        <v>99999</v>
      </c>
      <c r="AN209">
        <v>99999</v>
      </c>
      <c r="AO209">
        <v>699</v>
      </c>
      <c r="AP209" t="b">
        <v>1</v>
      </c>
      <c r="AQ209" t="b">
        <v>1</v>
      </c>
      <c r="AS209">
        <v>100</v>
      </c>
      <c r="AT209" t="s">
        <v>94</v>
      </c>
      <c r="AU209" t="b">
        <v>0</v>
      </c>
      <c r="AW209">
        <v>12</v>
      </c>
      <c r="AX209" t="s">
        <v>95</v>
      </c>
      <c r="AY209" t="s">
        <v>378</v>
      </c>
    </row>
    <row r="210" spans="2:51" x14ac:dyDescent="0.25">
      <c r="B210" t="s">
        <v>186</v>
      </c>
      <c r="C210" t="s">
        <v>88</v>
      </c>
      <c r="D210">
        <v>99999</v>
      </c>
      <c r="F210">
        <v>1000</v>
      </c>
      <c r="K210" t="s">
        <v>281</v>
      </c>
      <c r="L210" t="s">
        <v>103</v>
      </c>
      <c r="N210" t="s">
        <v>91</v>
      </c>
      <c r="P210">
        <v>174.9</v>
      </c>
      <c r="Q210">
        <v>54.9</v>
      </c>
      <c r="S210">
        <v>50.1</v>
      </c>
      <c r="W210">
        <v>69.900000000000006</v>
      </c>
      <c r="X210">
        <v>69.900000000000006</v>
      </c>
      <c r="Y210">
        <v>0</v>
      </c>
      <c r="AF210" t="s">
        <v>382</v>
      </c>
      <c r="AJ210" t="s">
        <v>382</v>
      </c>
      <c r="AL210" t="s">
        <v>105</v>
      </c>
      <c r="AM210">
        <v>0</v>
      </c>
      <c r="AN210">
        <v>99999</v>
      </c>
      <c r="AO210">
        <v>699</v>
      </c>
      <c r="AP210" t="b">
        <v>1</v>
      </c>
      <c r="AQ210" t="b">
        <v>1</v>
      </c>
      <c r="AS210">
        <v>1000</v>
      </c>
      <c r="AT210" t="s">
        <v>94</v>
      </c>
      <c r="AU210" t="b">
        <v>0</v>
      </c>
      <c r="AW210">
        <v>12</v>
      </c>
      <c r="AX210" t="s">
        <v>95</v>
      </c>
      <c r="AY210" t="s">
        <v>383</v>
      </c>
    </row>
    <row r="211" spans="2:51" x14ac:dyDescent="0.25">
      <c r="B211" t="s">
        <v>186</v>
      </c>
      <c r="C211" t="s">
        <v>88</v>
      </c>
      <c r="D211">
        <v>99999</v>
      </c>
      <c r="F211">
        <v>1000</v>
      </c>
      <c r="K211" t="s">
        <v>281</v>
      </c>
      <c r="L211" t="s">
        <v>103</v>
      </c>
      <c r="N211" t="s">
        <v>91</v>
      </c>
      <c r="P211">
        <v>184.9</v>
      </c>
      <c r="Q211">
        <v>64.899999999999991</v>
      </c>
      <c r="S211">
        <v>50.1</v>
      </c>
      <c r="W211">
        <v>69.900000000000006</v>
      </c>
      <c r="X211">
        <v>69.900000000000006</v>
      </c>
      <c r="Y211">
        <v>0</v>
      </c>
      <c r="AF211" t="s">
        <v>384</v>
      </c>
      <c r="AJ211" t="s">
        <v>384</v>
      </c>
      <c r="AL211" t="s">
        <v>105</v>
      </c>
      <c r="AM211">
        <v>0</v>
      </c>
      <c r="AN211">
        <v>99999</v>
      </c>
      <c r="AO211">
        <v>699</v>
      </c>
      <c r="AP211" t="b">
        <v>1</v>
      </c>
      <c r="AQ211" t="b">
        <v>1</v>
      </c>
      <c r="AS211">
        <v>1000</v>
      </c>
      <c r="AT211" t="s">
        <v>94</v>
      </c>
      <c r="AU211" t="b">
        <v>0</v>
      </c>
      <c r="AW211">
        <v>12</v>
      </c>
      <c r="AX211" t="s">
        <v>95</v>
      </c>
      <c r="AY211" t="s">
        <v>383</v>
      </c>
    </row>
    <row r="212" spans="2:51" x14ac:dyDescent="0.25">
      <c r="B212" t="s">
        <v>186</v>
      </c>
      <c r="C212" t="s">
        <v>88</v>
      </c>
      <c r="D212">
        <v>99999</v>
      </c>
      <c r="F212">
        <v>1000</v>
      </c>
      <c r="K212" t="s">
        <v>281</v>
      </c>
      <c r="L212" t="s">
        <v>103</v>
      </c>
      <c r="N212" t="s">
        <v>91</v>
      </c>
      <c r="P212">
        <v>188.9</v>
      </c>
      <c r="Q212">
        <v>68.899999999999991</v>
      </c>
      <c r="S212">
        <v>50.1</v>
      </c>
      <c r="W212">
        <v>69.900000000000006</v>
      </c>
      <c r="X212">
        <v>69.900000000000006</v>
      </c>
      <c r="Y212">
        <v>0</v>
      </c>
      <c r="AF212" t="s">
        <v>385</v>
      </c>
      <c r="AJ212" t="s">
        <v>385</v>
      </c>
      <c r="AL212" t="s">
        <v>105</v>
      </c>
      <c r="AM212">
        <v>0</v>
      </c>
      <c r="AN212">
        <v>99999</v>
      </c>
      <c r="AO212">
        <v>699</v>
      </c>
      <c r="AP212" t="b">
        <v>1</v>
      </c>
      <c r="AQ212" t="b">
        <v>1</v>
      </c>
      <c r="AS212">
        <v>1000</v>
      </c>
      <c r="AT212" t="s">
        <v>94</v>
      </c>
      <c r="AU212" t="b">
        <v>0</v>
      </c>
      <c r="AW212">
        <v>12</v>
      </c>
      <c r="AX212" t="s">
        <v>95</v>
      </c>
      <c r="AY212" t="s">
        <v>383</v>
      </c>
    </row>
    <row r="213" spans="2:51" x14ac:dyDescent="0.25">
      <c r="B213" t="s">
        <v>186</v>
      </c>
      <c r="C213" t="s">
        <v>88</v>
      </c>
      <c r="D213">
        <v>99999</v>
      </c>
      <c r="F213">
        <v>1000</v>
      </c>
      <c r="K213" t="s">
        <v>281</v>
      </c>
      <c r="L213" t="s">
        <v>103</v>
      </c>
      <c r="N213" t="s">
        <v>91</v>
      </c>
      <c r="P213">
        <v>199.9</v>
      </c>
      <c r="Q213">
        <v>79.899999999999991</v>
      </c>
      <c r="S213">
        <v>50.1</v>
      </c>
      <c r="W213">
        <v>69.900000000000006</v>
      </c>
      <c r="X213">
        <v>69.900000000000006</v>
      </c>
      <c r="Y213">
        <v>0</v>
      </c>
      <c r="AF213" t="s">
        <v>386</v>
      </c>
      <c r="AJ213" t="s">
        <v>386</v>
      </c>
      <c r="AL213" t="s">
        <v>105</v>
      </c>
      <c r="AM213">
        <v>0</v>
      </c>
      <c r="AN213">
        <v>99999</v>
      </c>
      <c r="AO213">
        <v>699</v>
      </c>
      <c r="AP213" t="b">
        <v>1</v>
      </c>
      <c r="AQ213" t="b">
        <v>1</v>
      </c>
      <c r="AS213">
        <v>1000</v>
      </c>
      <c r="AT213" t="s">
        <v>94</v>
      </c>
      <c r="AU213" t="b">
        <v>0</v>
      </c>
      <c r="AW213">
        <v>12</v>
      </c>
      <c r="AX213" t="s">
        <v>95</v>
      </c>
      <c r="AY213" t="s">
        <v>383</v>
      </c>
    </row>
    <row r="214" spans="2:51" x14ac:dyDescent="0.25">
      <c r="B214" t="s">
        <v>186</v>
      </c>
      <c r="C214" t="s">
        <v>88</v>
      </c>
      <c r="D214">
        <v>99999</v>
      </c>
      <c r="F214">
        <v>10000</v>
      </c>
      <c r="K214" t="s">
        <v>281</v>
      </c>
      <c r="L214" t="s">
        <v>187</v>
      </c>
      <c r="N214" t="s">
        <v>91</v>
      </c>
      <c r="P214">
        <v>239.9</v>
      </c>
      <c r="Q214">
        <v>119.9</v>
      </c>
      <c r="S214">
        <v>50.1</v>
      </c>
      <c r="W214">
        <v>69.900000000000006</v>
      </c>
      <c r="X214">
        <v>69.900000000000006</v>
      </c>
      <c r="Y214">
        <v>0</v>
      </c>
      <c r="AG214" t="s">
        <v>387</v>
      </c>
      <c r="AK214" t="s">
        <v>387</v>
      </c>
      <c r="AL214" t="s">
        <v>189</v>
      </c>
      <c r="AM214">
        <v>99999</v>
      </c>
      <c r="AN214">
        <v>99999</v>
      </c>
      <c r="AO214">
        <v>699</v>
      </c>
      <c r="AP214" t="b">
        <v>1</v>
      </c>
      <c r="AQ214" t="b">
        <v>1</v>
      </c>
      <c r="AS214">
        <v>100</v>
      </c>
      <c r="AT214" t="s">
        <v>94</v>
      </c>
      <c r="AU214" t="b">
        <v>0</v>
      </c>
      <c r="AW214">
        <v>12</v>
      </c>
      <c r="AX214" t="s">
        <v>95</v>
      </c>
      <c r="AY214" t="s">
        <v>388</v>
      </c>
    </row>
    <row r="215" spans="2:51" x14ac:dyDescent="0.25">
      <c r="B215" t="s">
        <v>186</v>
      </c>
      <c r="C215" t="s">
        <v>88</v>
      </c>
      <c r="D215">
        <v>99999</v>
      </c>
      <c r="F215">
        <v>10000</v>
      </c>
      <c r="K215" t="s">
        <v>281</v>
      </c>
      <c r="L215" t="s">
        <v>187</v>
      </c>
      <c r="N215" t="s">
        <v>91</v>
      </c>
      <c r="P215">
        <v>249.9</v>
      </c>
      <c r="Q215">
        <v>129.9</v>
      </c>
      <c r="S215">
        <v>50.1</v>
      </c>
      <c r="W215">
        <v>69.900000000000006</v>
      </c>
      <c r="X215">
        <v>69.900000000000006</v>
      </c>
      <c r="Y215">
        <v>0</v>
      </c>
      <c r="AG215" t="s">
        <v>389</v>
      </c>
      <c r="AK215" t="s">
        <v>389</v>
      </c>
      <c r="AL215" t="s">
        <v>189</v>
      </c>
      <c r="AM215">
        <v>99999</v>
      </c>
      <c r="AN215">
        <v>99999</v>
      </c>
      <c r="AO215">
        <v>699</v>
      </c>
      <c r="AP215" t="b">
        <v>1</v>
      </c>
      <c r="AQ215" t="b">
        <v>1</v>
      </c>
      <c r="AS215">
        <v>100</v>
      </c>
      <c r="AT215" t="s">
        <v>94</v>
      </c>
      <c r="AU215" t="b">
        <v>0</v>
      </c>
      <c r="AW215">
        <v>12</v>
      </c>
      <c r="AX215" t="s">
        <v>95</v>
      </c>
      <c r="AY215" t="s">
        <v>388</v>
      </c>
    </row>
    <row r="216" spans="2:51" x14ac:dyDescent="0.25">
      <c r="B216" t="s">
        <v>186</v>
      </c>
      <c r="C216" t="s">
        <v>88</v>
      </c>
      <c r="D216">
        <v>99999</v>
      </c>
      <c r="F216">
        <v>10000</v>
      </c>
      <c r="K216" t="s">
        <v>281</v>
      </c>
      <c r="L216" t="s">
        <v>187</v>
      </c>
      <c r="N216" t="s">
        <v>91</v>
      </c>
      <c r="P216">
        <v>259.90000000000003</v>
      </c>
      <c r="Q216">
        <v>139.9</v>
      </c>
      <c r="S216">
        <v>50.1</v>
      </c>
      <c r="W216">
        <v>69.900000000000006</v>
      </c>
      <c r="X216">
        <v>69.900000000000006</v>
      </c>
      <c r="Y216">
        <v>0</v>
      </c>
      <c r="AG216" t="s">
        <v>390</v>
      </c>
      <c r="AK216" t="s">
        <v>390</v>
      </c>
      <c r="AL216" t="s">
        <v>189</v>
      </c>
      <c r="AM216">
        <v>99999</v>
      </c>
      <c r="AN216">
        <v>99999</v>
      </c>
      <c r="AO216">
        <v>699</v>
      </c>
      <c r="AP216" t="b">
        <v>1</v>
      </c>
      <c r="AQ216" t="b">
        <v>1</v>
      </c>
      <c r="AS216">
        <v>100</v>
      </c>
      <c r="AT216" t="s">
        <v>94</v>
      </c>
      <c r="AU216" t="b">
        <v>0</v>
      </c>
      <c r="AW216">
        <v>12</v>
      </c>
      <c r="AX216" t="s">
        <v>95</v>
      </c>
      <c r="AY216" t="s">
        <v>388</v>
      </c>
    </row>
    <row r="217" spans="2:51" x14ac:dyDescent="0.25">
      <c r="B217" t="s">
        <v>186</v>
      </c>
      <c r="C217" t="s">
        <v>88</v>
      </c>
      <c r="D217">
        <v>99999</v>
      </c>
      <c r="F217">
        <v>10000</v>
      </c>
      <c r="K217" t="s">
        <v>281</v>
      </c>
      <c r="L217" t="s">
        <v>187</v>
      </c>
      <c r="N217" t="s">
        <v>91</v>
      </c>
      <c r="P217">
        <v>270.90000000000003</v>
      </c>
      <c r="Q217">
        <v>150.9</v>
      </c>
      <c r="S217">
        <v>50.1</v>
      </c>
      <c r="W217">
        <v>69.900000000000006</v>
      </c>
      <c r="X217">
        <v>69.900000000000006</v>
      </c>
      <c r="Y217">
        <v>0</v>
      </c>
      <c r="AG217" t="s">
        <v>391</v>
      </c>
      <c r="AK217" t="s">
        <v>391</v>
      </c>
      <c r="AL217" t="s">
        <v>189</v>
      </c>
      <c r="AM217">
        <v>99999</v>
      </c>
      <c r="AN217">
        <v>99999</v>
      </c>
      <c r="AO217">
        <v>699</v>
      </c>
      <c r="AP217" t="b">
        <v>1</v>
      </c>
      <c r="AQ217" t="b">
        <v>1</v>
      </c>
      <c r="AS217">
        <v>100</v>
      </c>
      <c r="AT217" t="s">
        <v>94</v>
      </c>
      <c r="AU217" t="b">
        <v>0</v>
      </c>
      <c r="AW217">
        <v>12</v>
      </c>
      <c r="AX217" t="s">
        <v>95</v>
      </c>
      <c r="AY217" t="s">
        <v>388</v>
      </c>
    </row>
    <row r="218" spans="2:51" x14ac:dyDescent="0.25">
      <c r="B218" t="s">
        <v>186</v>
      </c>
      <c r="C218" t="s">
        <v>88</v>
      </c>
      <c r="D218">
        <v>99999</v>
      </c>
      <c r="F218">
        <v>2000</v>
      </c>
      <c r="K218" t="s">
        <v>281</v>
      </c>
      <c r="L218" t="s">
        <v>187</v>
      </c>
      <c r="N218" t="s">
        <v>91</v>
      </c>
      <c r="P218">
        <v>184.9</v>
      </c>
      <c r="Q218">
        <v>64.900000000000006</v>
      </c>
      <c r="S218">
        <v>50.1</v>
      </c>
      <c r="W218">
        <v>69.900000000000006</v>
      </c>
      <c r="X218">
        <v>69.900000000000006</v>
      </c>
      <c r="Y218">
        <v>0</v>
      </c>
      <c r="AG218" t="s">
        <v>392</v>
      </c>
      <c r="AK218" t="s">
        <v>392</v>
      </c>
      <c r="AL218" t="s">
        <v>189</v>
      </c>
      <c r="AM218">
        <v>99999</v>
      </c>
      <c r="AN218">
        <v>99999</v>
      </c>
      <c r="AO218">
        <v>699</v>
      </c>
      <c r="AP218" t="b">
        <v>1</v>
      </c>
      <c r="AQ218" t="b">
        <v>1</v>
      </c>
      <c r="AS218">
        <v>100</v>
      </c>
      <c r="AT218" t="s">
        <v>94</v>
      </c>
      <c r="AU218" t="b">
        <v>0</v>
      </c>
      <c r="AW218">
        <v>12</v>
      </c>
      <c r="AX218" t="s">
        <v>95</v>
      </c>
      <c r="AY218" t="s">
        <v>393</v>
      </c>
    </row>
    <row r="219" spans="2:51" x14ac:dyDescent="0.25">
      <c r="B219" t="s">
        <v>186</v>
      </c>
      <c r="C219" t="s">
        <v>88</v>
      </c>
      <c r="D219">
        <v>99999</v>
      </c>
      <c r="F219">
        <v>2000</v>
      </c>
      <c r="K219" t="s">
        <v>281</v>
      </c>
      <c r="L219" t="s">
        <v>187</v>
      </c>
      <c r="N219" t="s">
        <v>91</v>
      </c>
      <c r="P219">
        <v>194.9</v>
      </c>
      <c r="Q219">
        <v>74.899999999999991</v>
      </c>
      <c r="S219">
        <v>50.1</v>
      </c>
      <c r="W219">
        <v>69.900000000000006</v>
      </c>
      <c r="X219">
        <v>69.900000000000006</v>
      </c>
      <c r="Y219">
        <v>0</v>
      </c>
      <c r="AG219" t="s">
        <v>394</v>
      </c>
      <c r="AK219" t="s">
        <v>394</v>
      </c>
      <c r="AL219" t="s">
        <v>189</v>
      </c>
      <c r="AM219">
        <v>99999</v>
      </c>
      <c r="AN219">
        <v>99999</v>
      </c>
      <c r="AO219">
        <v>699</v>
      </c>
      <c r="AP219" t="b">
        <v>1</v>
      </c>
      <c r="AQ219" t="b">
        <v>1</v>
      </c>
      <c r="AS219">
        <v>100</v>
      </c>
      <c r="AT219" t="s">
        <v>94</v>
      </c>
      <c r="AU219" t="b">
        <v>0</v>
      </c>
      <c r="AW219">
        <v>12</v>
      </c>
      <c r="AX219" t="s">
        <v>95</v>
      </c>
      <c r="AY219" t="s">
        <v>393</v>
      </c>
    </row>
    <row r="220" spans="2:51" x14ac:dyDescent="0.25">
      <c r="B220" t="s">
        <v>186</v>
      </c>
      <c r="C220" t="s">
        <v>88</v>
      </c>
      <c r="D220">
        <v>99999</v>
      </c>
      <c r="F220">
        <v>2000</v>
      </c>
      <c r="K220" t="s">
        <v>281</v>
      </c>
      <c r="L220" t="s">
        <v>187</v>
      </c>
      <c r="N220" t="s">
        <v>91</v>
      </c>
      <c r="P220">
        <v>199.9</v>
      </c>
      <c r="Q220">
        <v>79.899999999999991</v>
      </c>
      <c r="S220">
        <v>50.1</v>
      </c>
      <c r="W220">
        <v>69.900000000000006</v>
      </c>
      <c r="X220">
        <v>69.900000000000006</v>
      </c>
      <c r="Y220">
        <v>0</v>
      </c>
      <c r="AG220" t="s">
        <v>395</v>
      </c>
      <c r="AK220" t="s">
        <v>395</v>
      </c>
      <c r="AL220" t="s">
        <v>189</v>
      </c>
      <c r="AM220">
        <v>99999</v>
      </c>
      <c r="AN220">
        <v>99999</v>
      </c>
      <c r="AO220">
        <v>699</v>
      </c>
      <c r="AP220" t="b">
        <v>1</v>
      </c>
      <c r="AQ220" t="b">
        <v>1</v>
      </c>
      <c r="AS220">
        <v>100</v>
      </c>
      <c r="AT220" t="s">
        <v>94</v>
      </c>
      <c r="AU220" t="b">
        <v>0</v>
      </c>
      <c r="AW220">
        <v>12</v>
      </c>
      <c r="AX220" t="s">
        <v>95</v>
      </c>
      <c r="AY220" t="s">
        <v>393</v>
      </c>
    </row>
    <row r="221" spans="2:51" x14ac:dyDescent="0.25">
      <c r="B221" t="s">
        <v>186</v>
      </c>
      <c r="C221" t="s">
        <v>88</v>
      </c>
      <c r="D221">
        <v>99999</v>
      </c>
      <c r="F221">
        <v>2000</v>
      </c>
      <c r="K221" t="s">
        <v>281</v>
      </c>
      <c r="L221" t="s">
        <v>187</v>
      </c>
      <c r="N221" t="s">
        <v>91</v>
      </c>
      <c r="P221">
        <v>210.9</v>
      </c>
      <c r="Q221">
        <v>90.899999999999991</v>
      </c>
      <c r="S221">
        <v>50.1</v>
      </c>
      <c r="W221">
        <v>69.900000000000006</v>
      </c>
      <c r="X221">
        <v>69.900000000000006</v>
      </c>
      <c r="Y221">
        <v>0</v>
      </c>
      <c r="AG221" t="s">
        <v>396</v>
      </c>
      <c r="AK221" t="s">
        <v>396</v>
      </c>
      <c r="AL221" t="s">
        <v>189</v>
      </c>
      <c r="AM221">
        <v>99999</v>
      </c>
      <c r="AN221">
        <v>99999</v>
      </c>
      <c r="AO221">
        <v>699</v>
      </c>
      <c r="AP221" t="b">
        <v>1</v>
      </c>
      <c r="AQ221" t="b">
        <v>1</v>
      </c>
      <c r="AS221">
        <v>100</v>
      </c>
      <c r="AT221" t="s">
        <v>94</v>
      </c>
      <c r="AU221" t="b">
        <v>0</v>
      </c>
      <c r="AW221">
        <v>12</v>
      </c>
      <c r="AX221" t="s">
        <v>95</v>
      </c>
      <c r="AY221" t="s">
        <v>393</v>
      </c>
    </row>
    <row r="222" spans="2:51" x14ac:dyDescent="0.25">
      <c r="B222" t="s">
        <v>186</v>
      </c>
      <c r="C222" t="s">
        <v>88</v>
      </c>
      <c r="D222">
        <v>99999</v>
      </c>
      <c r="F222">
        <v>2000</v>
      </c>
      <c r="K222" t="s">
        <v>281</v>
      </c>
      <c r="L222" t="s">
        <v>103</v>
      </c>
      <c r="N222" t="s">
        <v>91</v>
      </c>
      <c r="P222">
        <v>184.9</v>
      </c>
      <c r="Q222">
        <v>64.900000000000006</v>
      </c>
      <c r="S222">
        <v>50.1</v>
      </c>
      <c r="W222">
        <v>69.900000000000006</v>
      </c>
      <c r="X222">
        <v>69.900000000000006</v>
      </c>
      <c r="Y222">
        <v>0</v>
      </c>
      <c r="AF222" t="s">
        <v>397</v>
      </c>
      <c r="AJ222" t="s">
        <v>397</v>
      </c>
      <c r="AL222" t="s">
        <v>105</v>
      </c>
      <c r="AM222">
        <v>0</v>
      </c>
      <c r="AN222">
        <v>99999</v>
      </c>
      <c r="AO222">
        <v>699</v>
      </c>
      <c r="AP222" t="b">
        <v>1</v>
      </c>
      <c r="AQ222" t="b">
        <v>1</v>
      </c>
      <c r="AS222">
        <v>1000</v>
      </c>
      <c r="AT222" t="s">
        <v>94</v>
      </c>
      <c r="AU222" t="b">
        <v>0</v>
      </c>
      <c r="AW222">
        <v>12</v>
      </c>
      <c r="AX222" t="s">
        <v>95</v>
      </c>
      <c r="AY222" t="s">
        <v>398</v>
      </c>
    </row>
    <row r="223" spans="2:51" x14ac:dyDescent="0.25">
      <c r="B223" t="s">
        <v>186</v>
      </c>
      <c r="C223" t="s">
        <v>88</v>
      </c>
      <c r="D223">
        <v>99999</v>
      </c>
      <c r="F223">
        <v>2000</v>
      </c>
      <c r="K223" t="s">
        <v>281</v>
      </c>
      <c r="L223" t="s">
        <v>103</v>
      </c>
      <c r="N223" t="s">
        <v>91</v>
      </c>
      <c r="P223">
        <v>194.9</v>
      </c>
      <c r="Q223">
        <v>74.899999999999991</v>
      </c>
      <c r="S223">
        <v>50.1</v>
      </c>
      <c r="W223">
        <v>69.900000000000006</v>
      </c>
      <c r="X223">
        <v>69.900000000000006</v>
      </c>
      <c r="Y223">
        <v>0</v>
      </c>
      <c r="AF223" t="s">
        <v>399</v>
      </c>
      <c r="AJ223" t="s">
        <v>399</v>
      </c>
      <c r="AL223" t="s">
        <v>105</v>
      </c>
      <c r="AM223">
        <v>0</v>
      </c>
      <c r="AN223">
        <v>99999</v>
      </c>
      <c r="AO223">
        <v>699</v>
      </c>
      <c r="AP223" t="b">
        <v>1</v>
      </c>
      <c r="AQ223" t="b">
        <v>1</v>
      </c>
      <c r="AS223">
        <v>1000</v>
      </c>
      <c r="AT223" t="s">
        <v>94</v>
      </c>
      <c r="AU223" t="b">
        <v>0</v>
      </c>
      <c r="AW223">
        <v>12</v>
      </c>
      <c r="AX223" t="s">
        <v>95</v>
      </c>
      <c r="AY223" t="s">
        <v>398</v>
      </c>
    </row>
    <row r="224" spans="2:51" x14ac:dyDescent="0.25">
      <c r="B224" t="s">
        <v>186</v>
      </c>
      <c r="C224" t="s">
        <v>88</v>
      </c>
      <c r="D224">
        <v>99999</v>
      </c>
      <c r="F224">
        <v>2000</v>
      </c>
      <c r="K224" t="s">
        <v>281</v>
      </c>
      <c r="L224" t="s">
        <v>103</v>
      </c>
      <c r="N224" t="s">
        <v>91</v>
      </c>
      <c r="P224">
        <v>199.9</v>
      </c>
      <c r="Q224">
        <v>79.899999999999991</v>
      </c>
      <c r="S224">
        <v>50.1</v>
      </c>
      <c r="W224">
        <v>69.900000000000006</v>
      </c>
      <c r="X224">
        <v>69.900000000000006</v>
      </c>
      <c r="Y224">
        <v>0</v>
      </c>
      <c r="AF224" t="s">
        <v>400</v>
      </c>
      <c r="AJ224" t="s">
        <v>400</v>
      </c>
      <c r="AL224" t="s">
        <v>105</v>
      </c>
      <c r="AM224">
        <v>0</v>
      </c>
      <c r="AN224">
        <v>99999</v>
      </c>
      <c r="AO224">
        <v>699</v>
      </c>
      <c r="AP224" t="b">
        <v>1</v>
      </c>
      <c r="AQ224" t="b">
        <v>1</v>
      </c>
      <c r="AS224">
        <v>1000</v>
      </c>
      <c r="AT224" t="s">
        <v>94</v>
      </c>
      <c r="AU224" t="b">
        <v>0</v>
      </c>
      <c r="AW224">
        <v>12</v>
      </c>
      <c r="AX224" t="s">
        <v>95</v>
      </c>
      <c r="AY224" t="s">
        <v>398</v>
      </c>
    </row>
    <row r="225" spans="2:51" x14ac:dyDescent="0.25">
      <c r="B225" t="s">
        <v>186</v>
      </c>
      <c r="C225" t="s">
        <v>88</v>
      </c>
      <c r="D225">
        <v>99999</v>
      </c>
      <c r="F225">
        <v>2000</v>
      </c>
      <c r="K225" t="s">
        <v>281</v>
      </c>
      <c r="L225" t="s">
        <v>103</v>
      </c>
      <c r="N225" t="s">
        <v>91</v>
      </c>
      <c r="P225">
        <v>210.9</v>
      </c>
      <c r="Q225">
        <v>90.899999999999991</v>
      </c>
      <c r="S225">
        <v>50.1</v>
      </c>
      <c r="W225">
        <v>69.900000000000006</v>
      </c>
      <c r="X225">
        <v>69.900000000000006</v>
      </c>
      <c r="Y225">
        <v>0</v>
      </c>
      <c r="AF225" t="s">
        <v>401</v>
      </c>
      <c r="AJ225" t="s">
        <v>401</v>
      </c>
      <c r="AL225" t="s">
        <v>105</v>
      </c>
      <c r="AM225">
        <v>0</v>
      </c>
      <c r="AN225">
        <v>99999</v>
      </c>
      <c r="AO225">
        <v>699</v>
      </c>
      <c r="AP225" t="b">
        <v>1</v>
      </c>
      <c r="AQ225" t="b">
        <v>1</v>
      </c>
      <c r="AS225">
        <v>1000</v>
      </c>
      <c r="AT225" t="s">
        <v>94</v>
      </c>
      <c r="AU225" t="b">
        <v>0</v>
      </c>
      <c r="AW225">
        <v>12</v>
      </c>
      <c r="AX225" t="s">
        <v>95</v>
      </c>
      <c r="AY225" t="s">
        <v>398</v>
      </c>
    </row>
    <row r="226" spans="2:51" x14ac:dyDescent="0.25">
      <c r="B226" t="s">
        <v>186</v>
      </c>
      <c r="C226" t="s">
        <v>88</v>
      </c>
      <c r="D226">
        <v>99999</v>
      </c>
      <c r="F226">
        <v>3000</v>
      </c>
      <c r="K226" t="s">
        <v>281</v>
      </c>
      <c r="L226" t="s">
        <v>187</v>
      </c>
      <c r="N226" t="s">
        <v>91</v>
      </c>
      <c r="P226">
        <v>194.9</v>
      </c>
      <c r="Q226">
        <v>74.899999999999991</v>
      </c>
      <c r="S226">
        <v>50.1</v>
      </c>
      <c r="W226">
        <v>69.900000000000006</v>
      </c>
      <c r="X226">
        <v>69.900000000000006</v>
      </c>
      <c r="Y226">
        <v>0</v>
      </c>
      <c r="AG226" t="s">
        <v>402</v>
      </c>
      <c r="AK226" t="s">
        <v>402</v>
      </c>
      <c r="AL226" t="s">
        <v>189</v>
      </c>
      <c r="AM226">
        <v>99999</v>
      </c>
      <c r="AN226">
        <v>99999</v>
      </c>
      <c r="AO226">
        <v>699</v>
      </c>
      <c r="AP226" t="b">
        <v>1</v>
      </c>
      <c r="AQ226" t="b">
        <v>1</v>
      </c>
      <c r="AS226">
        <v>100</v>
      </c>
      <c r="AT226" t="s">
        <v>94</v>
      </c>
      <c r="AU226" t="b">
        <v>0</v>
      </c>
      <c r="AW226">
        <v>12</v>
      </c>
      <c r="AX226" t="s">
        <v>95</v>
      </c>
      <c r="AY226" t="s">
        <v>403</v>
      </c>
    </row>
    <row r="227" spans="2:51" x14ac:dyDescent="0.25">
      <c r="B227" t="s">
        <v>186</v>
      </c>
      <c r="C227" t="s">
        <v>88</v>
      </c>
      <c r="D227">
        <v>99999</v>
      </c>
      <c r="F227">
        <v>3000</v>
      </c>
      <c r="K227" t="s">
        <v>281</v>
      </c>
      <c r="L227" t="s">
        <v>187</v>
      </c>
      <c r="N227" t="s">
        <v>91</v>
      </c>
      <c r="P227">
        <v>204.9</v>
      </c>
      <c r="Q227">
        <v>84.899999999999991</v>
      </c>
      <c r="S227">
        <v>50.1</v>
      </c>
      <c r="W227">
        <v>69.900000000000006</v>
      </c>
      <c r="X227">
        <v>69.900000000000006</v>
      </c>
      <c r="Y227">
        <v>0</v>
      </c>
      <c r="AG227" t="s">
        <v>404</v>
      </c>
      <c r="AK227" t="s">
        <v>404</v>
      </c>
      <c r="AL227" t="s">
        <v>189</v>
      </c>
      <c r="AM227">
        <v>99999</v>
      </c>
      <c r="AN227">
        <v>99999</v>
      </c>
      <c r="AO227">
        <v>699</v>
      </c>
      <c r="AP227" t="b">
        <v>1</v>
      </c>
      <c r="AQ227" t="b">
        <v>1</v>
      </c>
      <c r="AS227">
        <v>100</v>
      </c>
      <c r="AT227" t="s">
        <v>94</v>
      </c>
      <c r="AU227" t="b">
        <v>0</v>
      </c>
      <c r="AW227">
        <v>12</v>
      </c>
      <c r="AX227" t="s">
        <v>95</v>
      </c>
      <c r="AY227" t="s">
        <v>403</v>
      </c>
    </row>
    <row r="228" spans="2:51" x14ac:dyDescent="0.25">
      <c r="B228" t="s">
        <v>186</v>
      </c>
      <c r="C228" t="s">
        <v>88</v>
      </c>
      <c r="D228">
        <v>99999</v>
      </c>
      <c r="F228">
        <v>3000</v>
      </c>
      <c r="K228" t="s">
        <v>281</v>
      </c>
      <c r="L228" t="s">
        <v>187</v>
      </c>
      <c r="N228" t="s">
        <v>91</v>
      </c>
      <c r="P228">
        <v>210.9</v>
      </c>
      <c r="Q228">
        <v>90.899999999999991</v>
      </c>
      <c r="S228">
        <v>50.1</v>
      </c>
      <c r="W228">
        <v>69.900000000000006</v>
      </c>
      <c r="X228">
        <v>69.900000000000006</v>
      </c>
      <c r="Y228">
        <v>0</v>
      </c>
      <c r="AG228" t="s">
        <v>405</v>
      </c>
      <c r="AK228" t="s">
        <v>405</v>
      </c>
      <c r="AL228" t="s">
        <v>189</v>
      </c>
      <c r="AM228">
        <v>99999</v>
      </c>
      <c r="AN228">
        <v>99999</v>
      </c>
      <c r="AO228">
        <v>699</v>
      </c>
      <c r="AP228" t="b">
        <v>1</v>
      </c>
      <c r="AQ228" t="b">
        <v>1</v>
      </c>
      <c r="AS228">
        <v>100</v>
      </c>
      <c r="AT228" t="s">
        <v>94</v>
      </c>
      <c r="AU228" t="b">
        <v>0</v>
      </c>
      <c r="AW228">
        <v>12</v>
      </c>
      <c r="AX228" t="s">
        <v>95</v>
      </c>
      <c r="AY228" t="s">
        <v>403</v>
      </c>
    </row>
    <row r="229" spans="2:51" x14ac:dyDescent="0.25">
      <c r="B229" t="s">
        <v>186</v>
      </c>
      <c r="C229" t="s">
        <v>88</v>
      </c>
      <c r="D229">
        <v>99999</v>
      </c>
      <c r="F229">
        <v>3000</v>
      </c>
      <c r="K229" t="s">
        <v>281</v>
      </c>
      <c r="L229" t="s">
        <v>187</v>
      </c>
      <c r="N229" t="s">
        <v>91</v>
      </c>
      <c r="P229">
        <v>221.9</v>
      </c>
      <c r="Q229">
        <v>101.89999999999999</v>
      </c>
      <c r="S229">
        <v>50.1</v>
      </c>
      <c r="W229">
        <v>69.900000000000006</v>
      </c>
      <c r="X229">
        <v>69.900000000000006</v>
      </c>
      <c r="Y229">
        <v>0</v>
      </c>
      <c r="AG229" t="s">
        <v>406</v>
      </c>
      <c r="AK229" t="s">
        <v>406</v>
      </c>
      <c r="AL229" t="s">
        <v>189</v>
      </c>
      <c r="AM229">
        <v>99999</v>
      </c>
      <c r="AN229">
        <v>99999</v>
      </c>
      <c r="AO229">
        <v>699</v>
      </c>
      <c r="AP229" t="b">
        <v>1</v>
      </c>
      <c r="AQ229" t="b">
        <v>1</v>
      </c>
      <c r="AS229">
        <v>100</v>
      </c>
      <c r="AT229" t="s">
        <v>94</v>
      </c>
      <c r="AU229" t="b">
        <v>0</v>
      </c>
      <c r="AW229">
        <v>12</v>
      </c>
      <c r="AX229" t="s">
        <v>95</v>
      </c>
      <c r="AY229" t="s">
        <v>403</v>
      </c>
    </row>
    <row r="230" spans="2:51" x14ac:dyDescent="0.25">
      <c r="B230" t="s">
        <v>186</v>
      </c>
      <c r="C230" t="s">
        <v>88</v>
      </c>
      <c r="D230">
        <v>99999</v>
      </c>
      <c r="F230">
        <v>3000</v>
      </c>
      <c r="K230" t="s">
        <v>281</v>
      </c>
      <c r="L230" t="s">
        <v>103</v>
      </c>
      <c r="N230" t="s">
        <v>91</v>
      </c>
      <c r="P230">
        <v>194.9</v>
      </c>
      <c r="Q230">
        <v>74.899999999999991</v>
      </c>
      <c r="S230">
        <v>50.1</v>
      </c>
      <c r="W230">
        <v>69.900000000000006</v>
      </c>
      <c r="X230">
        <v>69.900000000000006</v>
      </c>
      <c r="Y230">
        <v>0</v>
      </c>
      <c r="AF230" t="s">
        <v>407</v>
      </c>
      <c r="AJ230" t="s">
        <v>407</v>
      </c>
      <c r="AL230" t="s">
        <v>105</v>
      </c>
      <c r="AM230">
        <v>0</v>
      </c>
      <c r="AN230">
        <v>99999</v>
      </c>
      <c r="AO230">
        <v>699</v>
      </c>
      <c r="AP230" t="b">
        <v>1</v>
      </c>
      <c r="AQ230" t="b">
        <v>1</v>
      </c>
      <c r="AS230">
        <v>1000</v>
      </c>
      <c r="AT230" t="s">
        <v>94</v>
      </c>
      <c r="AU230" t="b">
        <v>0</v>
      </c>
      <c r="AW230">
        <v>12</v>
      </c>
      <c r="AX230" t="s">
        <v>95</v>
      </c>
      <c r="AY230" t="s">
        <v>408</v>
      </c>
    </row>
    <row r="231" spans="2:51" x14ac:dyDescent="0.25">
      <c r="B231" t="s">
        <v>186</v>
      </c>
      <c r="C231" t="s">
        <v>88</v>
      </c>
      <c r="D231">
        <v>99999</v>
      </c>
      <c r="F231">
        <v>3000</v>
      </c>
      <c r="K231" t="s">
        <v>281</v>
      </c>
      <c r="L231" t="s">
        <v>103</v>
      </c>
      <c r="N231" t="s">
        <v>91</v>
      </c>
      <c r="P231">
        <v>204.9</v>
      </c>
      <c r="Q231">
        <v>84.899999999999991</v>
      </c>
      <c r="S231">
        <v>50.1</v>
      </c>
      <c r="W231">
        <v>69.900000000000006</v>
      </c>
      <c r="X231">
        <v>69.900000000000006</v>
      </c>
      <c r="Y231">
        <v>0</v>
      </c>
      <c r="AF231" t="s">
        <v>409</v>
      </c>
      <c r="AJ231" t="s">
        <v>409</v>
      </c>
      <c r="AL231" t="s">
        <v>105</v>
      </c>
      <c r="AM231">
        <v>0</v>
      </c>
      <c r="AN231">
        <v>99999</v>
      </c>
      <c r="AO231">
        <v>699</v>
      </c>
      <c r="AP231" t="b">
        <v>1</v>
      </c>
      <c r="AQ231" t="b">
        <v>1</v>
      </c>
      <c r="AS231">
        <v>1000</v>
      </c>
      <c r="AT231" t="s">
        <v>94</v>
      </c>
      <c r="AU231" t="b">
        <v>0</v>
      </c>
      <c r="AW231">
        <v>12</v>
      </c>
      <c r="AX231" t="s">
        <v>95</v>
      </c>
      <c r="AY231" t="s">
        <v>408</v>
      </c>
    </row>
    <row r="232" spans="2:51" x14ac:dyDescent="0.25">
      <c r="B232" t="s">
        <v>186</v>
      </c>
      <c r="C232" t="s">
        <v>88</v>
      </c>
      <c r="D232">
        <v>99999</v>
      </c>
      <c r="F232">
        <v>3000</v>
      </c>
      <c r="K232" t="s">
        <v>281</v>
      </c>
      <c r="L232" t="s">
        <v>103</v>
      </c>
      <c r="N232" t="s">
        <v>91</v>
      </c>
      <c r="P232">
        <v>210.9</v>
      </c>
      <c r="Q232">
        <v>90.899999999999991</v>
      </c>
      <c r="S232">
        <v>50.1</v>
      </c>
      <c r="W232">
        <v>69.900000000000006</v>
      </c>
      <c r="X232">
        <v>69.900000000000006</v>
      </c>
      <c r="Y232">
        <v>0</v>
      </c>
      <c r="AF232" t="s">
        <v>410</v>
      </c>
      <c r="AJ232" t="s">
        <v>410</v>
      </c>
      <c r="AL232" t="s">
        <v>105</v>
      </c>
      <c r="AM232">
        <v>0</v>
      </c>
      <c r="AN232">
        <v>99999</v>
      </c>
      <c r="AO232">
        <v>699</v>
      </c>
      <c r="AP232" t="b">
        <v>1</v>
      </c>
      <c r="AQ232" t="b">
        <v>1</v>
      </c>
      <c r="AS232">
        <v>1000</v>
      </c>
      <c r="AT232" t="s">
        <v>94</v>
      </c>
      <c r="AU232" t="b">
        <v>0</v>
      </c>
      <c r="AW232">
        <v>12</v>
      </c>
      <c r="AX232" t="s">
        <v>95</v>
      </c>
      <c r="AY232" t="s">
        <v>408</v>
      </c>
    </row>
    <row r="233" spans="2:51" x14ac:dyDescent="0.25">
      <c r="B233" t="s">
        <v>186</v>
      </c>
      <c r="C233" t="s">
        <v>88</v>
      </c>
      <c r="D233">
        <v>99999</v>
      </c>
      <c r="F233">
        <v>3000</v>
      </c>
      <c r="K233" t="s">
        <v>281</v>
      </c>
      <c r="L233" t="s">
        <v>103</v>
      </c>
      <c r="N233" t="s">
        <v>91</v>
      </c>
      <c r="P233">
        <v>221.9</v>
      </c>
      <c r="Q233">
        <v>101.89999999999999</v>
      </c>
      <c r="S233">
        <v>50.1</v>
      </c>
      <c r="W233">
        <v>69.900000000000006</v>
      </c>
      <c r="X233">
        <v>69.900000000000006</v>
      </c>
      <c r="Y233">
        <v>0</v>
      </c>
      <c r="AF233" t="s">
        <v>411</v>
      </c>
      <c r="AJ233" t="s">
        <v>411</v>
      </c>
      <c r="AL233" t="s">
        <v>105</v>
      </c>
      <c r="AM233">
        <v>0</v>
      </c>
      <c r="AN233">
        <v>99999</v>
      </c>
      <c r="AO233">
        <v>699</v>
      </c>
      <c r="AP233" t="b">
        <v>1</v>
      </c>
      <c r="AQ233" t="b">
        <v>1</v>
      </c>
      <c r="AS233">
        <v>1000</v>
      </c>
      <c r="AT233" t="s">
        <v>94</v>
      </c>
      <c r="AU233" t="b">
        <v>0</v>
      </c>
      <c r="AW233">
        <v>12</v>
      </c>
      <c r="AX233" t="s">
        <v>95</v>
      </c>
      <c r="AY233" t="s">
        <v>408</v>
      </c>
    </row>
    <row r="234" spans="2:51" x14ac:dyDescent="0.25">
      <c r="B234" t="s">
        <v>186</v>
      </c>
      <c r="C234" t="s">
        <v>88</v>
      </c>
      <c r="D234">
        <v>99999</v>
      </c>
      <c r="F234">
        <v>5000</v>
      </c>
      <c r="K234" t="s">
        <v>281</v>
      </c>
      <c r="L234" t="s">
        <v>187</v>
      </c>
      <c r="N234" t="s">
        <v>91</v>
      </c>
      <c r="P234">
        <v>209.9</v>
      </c>
      <c r="Q234">
        <v>89.9</v>
      </c>
      <c r="S234">
        <v>50.1</v>
      </c>
      <c r="W234">
        <v>69.900000000000006</v>
      </c>
      <c r="X234">
        <v>69.900000000000006</v>
      </c>
      <c r="Y234">
        <v>0</v>
      </c>
      <c r="AG234" t="s">
        <v>412</v>
      </c>
      <c r="AK234" t="s">
        <v>412</v>
      </c>
      <c r="AL234" t="s">
        <v>189</v>
      </c>
      <c r="AM234">
        <v>99999</v>
      </c>
      <c r="AN234">
        <v>99999</v>
      </c>
      <c r="AO234">
        <v>699</v>
      </c>
      <c r="AP234" t="b">
        <v>1</v>
      </c>
      <c r="AQ234" t="b">
        <v>1</v>
      </c>
      <c r="AS234">
        <v>100</v>
      </c>
      <c r="AT234" t="s">
        <v>94</v>
      </c>
      <c r="AU234" t="b">
        <v>0</v>
      </c>
      <c r="AW234">
        <v>12</v>
      </c>
      <c r="AX234" t="s">
        <v>95</v>
      </c>
      <c r="AY234" t="s">
        <v>413</v>
      </c>
    </row>
    <row r="235" spans="2:51" x14ac:dyDescent="0.25">
      <c r="B235" t="s">
        <v>186</v>
      </c>
      <c r="C235" t="s">
        <v>88</v>
      </c>
      <c r="D235">
        <v>99999</v>
      </c>
      <c r="F235">
        <v>5000</v>
      </c>
      <c r="K235" t="s">
        <v>281</v>
      </c>
      <c r="L235" t="s">
        <v>187</v>
      </c>
      <c r="N235" t="s">
        <v>91</v>
      </c>
      <c r="P235">
        <v>219.9</v>
      </c>
      <c r="Q235">
        <v>99.9</v>
      </c>
      <c r="S235">
        <v>50.1</v>
      </c>
      <c r="W235">
        <v>69.900000000000006</v>
      </c>
      <c r="X235">
        <v>69.900000000000006</v>
      </c>
      <c r="Y235">
        <v>0</v>
      </c>
      <c r="AG235" t="s">
        <v>414</v>
      </c>
      <c r="AK235" t="s">
        <v>414</v>
      </c>
      <c r="AL235" t="s">
        <v>189</v>
      </c>
      <c r="AM235">
        <v>99999</v>
      </c>
      <c r="AN235">
        <v>99999</v>
      </c>
      <c r="AO235">
        <v>699</v>
      </c>
      <c r="AP235" t="b">
        <v>1</v>
      </c>
      <c r="AQ235" t="b">
        <v>1</v>
      </c>
      <c r="AS235">
        <v>100</v>
      </c>
      <c r="AT235" t="s">
        <v>94</v>
      </c>
      <c r="AU235" t="b">
        <v>0</v>
      </c>
      <c r="AW235">
        <v>12</v>
      </c>
      <c r="AX235" t="s">
        <v>95</v>
      </c>
      <c r="AY235" t="s">
        <v>413</v>
      </c>
    </row>
    <row r="236" spans="2:51" x14ac:dyDescent="0.25">
      <c r="B236" t="s">
        <v>186</v>
      </c>
      <c r="C236" t="s">
        <v>88</v>
      </c>
      <c r="D236">
        <v>99999</v>
      </c>
      <c r="F236">
        <v>5000</v>
      </c>
      <c r="K236" t="s">
        <v>281</v>
      </c>
      <c r="L236" t="s">
        <v>187</v>
      </c>
      <c r="N236" t="s">
        <v>91</v>
      </c>
      <c r="P236">
        <v>226.9</v>
      </c>
      <c r="Q236">
        <v>106.9</v>
      </c>
      <c r="S236">
        <v>50.1</v>
      </c>
      <c r="W236">
        <v>69.900000000000006</v>
      </c>
      <c r="X236">
        <v>69.900000000000006</v>
      </c>
      <c r="Y236">
        <v>0</v>
      </c>
      <c r="AG236" t="s">
        <v>415</v>
      </c>
      <c r="AK236" t="s">
        <v>415</v>
      </c>
      <c r="AL236" t="s">
        <v>189</v>
      </c>
      <c r="AM236">
        <v>99999</v>
      </c>
      <c r="AN236">
        <v>99999</v>
      </c>
      <c r="AO236">
        <v>699</v>
      </c>
      <c r="AP236" t="b">
        <v>1</v>
      </c>
      <c r="AQ236" t="b">
        <v>1</v>
      </c>
      <c r="AS236">
        <v>100</v>
      </c>
      <c r="AT236" t="s">
        <v>94</v>
      </c>
      <c r="AU236" t="b">
        <v>0</v>
      </c>
      <c r="AW236">
        <v>12</v>
      </c>
      <c r="AX236" t="s">
        <v>95</v>
      </c>
      <c r="AY236" t="s">
        <v>413</v>
      </c>
    </row>
    <row r="237" spans="2:51" x14ac:dyDescent="0.25">
      <c r="B237" t="s">
        <v>186</v>
      </c>
      <c r="C237" t="s">
        <v>88</v>
      </c>
      <c r="D237">
        <v>99999</v>
      </c>
      <c r="F237">
        <v>5000</v>
      </c>
      <c r="K237" t="s">
        <v>281</v>
      </c>
      <c r="L237" t="s">
        <v>187</v>
      </c>
      <c r="N237" t="s">
        <v>91</v>
      </c>
      <c r="P237">
        <v>237.9</v>
      </c>
      <c r="Q237">
        <v>117.9</v>
      </c>
      <c r="S237">
        <v>50.1</v>
      </c>
      <c r="W237">
        <v>69.900000000000006</v>
      </c>
      <c r="X237">
        <v>69.900000000000006</v>
      </c>
      <c r="Y237">
        <v>0</v>
      </c>
      <c r="AG237" t="s">
        <v>416</v>
      </c>
      <c r="AK237" t="s">
        <v>416</v>
      </c>
      <c r="AL237" t="s">
        <v>189</v>
      </c>
      <c r="AM237">
        <v>99999</v>
      </c>
      <c r="AN237">
        <v>99999</v>
      </c>
      <c r="AO237">
        <v>699</v>
      </c>
      <c r="AP237" t="b">
        <v>1</v>
      </c>
      <c r="AQ237" t="b">
        <v>1</v>
      </c>
      <c r="AS237">
        <v>100</v>
      </c>
      <c r="AT237" t="s">
        <v>94</v>
      </c>
      <c r="AU237" t="b">
        <v>0</v>
      </c>
      <c r="AW237">
        <v>12</v>
      </c>
      <c r="AX237" t="s">
        <v>95</v>
      </c>
      <c r="AY237" t="s">
        <v>413</v>
      </c>
    </row>
    <row r="238" spans="2:51" x14ac:dyDescent="0.25">
      <c r="B238" t="s">
        <v>186</v>
      </c>
      <c r="C238" t="s">
        <v>88</v>
      </c>
      <c r="D238">
        <v>99999</v>
      </c>
      <c r="F238">
        <v>5000</v>
      </c>
      <c r="K238" t="s">
        <v>281</v>
      </c>
      <c r="L238" t="s">
        <v>103</v>
      </c>
      <c r="N238" t="s">
        <v>91</v>
      </c>
      <c r="P238">
        <v>209.9</v>
      </c>
      <c r="Q238">
        <v>89.9</v>
      </c>
      <c r="S238">
        <v>50.1</v>
      </c>
      <c r="W238">
        <v>69.900000000000006</v>
      </c>
      <c r="X238">
        <v>69.900000000000006</v>
      </c>
      <c r="Y238">
        <v>0</v>
      </c>
      <c r="AF238" t="s">
        <v>417</v>
      </c>
      <c r="AJ238" t="s">
        <v>417</v>
      </c>
      <c r="AL238" t="s">
        <v>105</v>
      </c>
      <c r="AM238">
        <v>0</v>
      </c>
      <c r="AN238">
        <v>99999</v>
      </c>
      <c r="AO238">
        <v>699</v>
      </c>
      <c r="AP238" t="b">
        <v>1</v>
      </c>
      <c r="AQ238" t="b">
        <v>1</v>
      </c>
      <c r="AS238">
        <v>1000</v>
      </c>
      <c r="AT238" t="s">
        <v>94</v>
      </c>
      <c r="AU238" t="b">
        <v>0</v>
      </c>
      <c r="AW238">
        <v>12</v>
      </c>
      <c r="AX238" t="s">
        <v>95</v>
      </c>
      <c r="AY238" t="s">
        <v>418</v>
      </c>
    </row>
    <row r="239" spans="2:51" x14ac:dyDescent="0.25">
      <c r="B239" t="s">
        <v>186</v>
      </c>
      <c r="C239" t="s">
        <v>88</v>
      </c>
      <c r="D239">
        <v>99999</v>
      </c>
      <c r="F239">
        <v>5000</v>
      </c>
      <c r="K239" t="s">
        <v>281</v>
      </c>
      <c r="L239" t="s">
        <v>103</v>
      </c>
      <c r="N239" t="s">
        <v>91</v>
      </c>
      <c r="P239">
        <v>219.9</v>
      </c>
      <c r="Q239">
        <v>99.9</v>
      </c>
      <c r="S239">
        <v>50.1</v>
      </c>
      <c r="W239">
        <v>69.900000000000006</v>
      </c>
      <c r="X239">
        <v>69.900000000000006</v>
      </c>
      <c r="Y239">
        <v>0</v>
      </c>
      <c r="AF239" t="s">
        <v>419</v>
      </c>
      <c r="AJ239" t="s">
        <v>419</v>
      </c>
      <c r="AL239" t="s">
        <v>105</v>
      </c>
      <c r="AM239">
        <v>0</v>
      </c>
      <c r="AN239">
        <v>99999</v>
      </c>
      <c r="AO239">
        <v>699</v>
      </c>
      <c r="AP239" t="b">
        <v>1</v>
      </c>
      <c r="AQ239" t="b">
        <v>1</v>
      </c>
      <c r="AS239">
        <v>1000</v>
      </c>
      <c r="AT239" t="s">
        <v>94</v>
      </c>
      <c r="AU239" t="b">
        <v>0</v>
      </c>
      <c r="AW239">
        <v>12</v>
      </c>
      <c r="AX239" t="s">
        <v>95</v>
      </c>
      <c r="AY239" t="s">
        <v>418</v>
      </c>
    </row>
    <row r="240" spans="2:51" x14ac:dyDescent="0.25">
      <c r="B240" t="s">
        <v>186</v>
      </c>
      <c r="C240" t="s">
        <v>88</v>
      </c>
      <c r="D240">
        <v>99999</v>
      </c>
      <c r="F240">
        <v>5000</v>
      </c>
      <c r="K240" t="s">
        <v>281</v>
      </c>
      <c r="L240" t="s">
        <v>103</v>
      </c>
      <c r="N240" t="s">
        <v>91</v>
      </c>
      <c r="P240">
        <v>226.9</v>
      </c>
      <c r="Q240">
        <v>106.9</v>
      </c>
      <c r="S240">
        <v>50.1</v>
      </c>
      <c r="W240">
        <v>69.900000000000006</v>
      </c>
      <c r="X240">
        <v>69.900000000000006</v>
      </c>
      <c r="Y240">
        <v>0</v>
      </c>
      <c r="AF240" t="s">
        <v>420</v>
      </c>
      <c r="AJ240" t="s">
        <v>420</v>
      </c>
      <c r="AL240" t="s">
        <v>105</v>
      </c>
      <c r="AM240">
        <v>0</v>
      </c>
      <c r="AN240">
        <v>99999</v>
      </c>
      <c r="AO240">
        <v>699</v>
      </c>
      <c r="AP240" t="b">
        <v>1</v>
      </c>
      <c r="AQ240" t="b">
        <v>1</v>
      </c>
      <c r="AS240">
        <v>1000</v>
      </c>
      <c r="AT240" t="s">
        <v>94</v>
      </c>
      <c r="AU240" t="b">
        <v>0</v>
      </c>
      <c r="AW240">
        <v>12</v>
      </c>
      <c r="AX240" t="s">
        <v>95</v>
      </c>
      <c r="AY240" t="s">
        <v>418</v>
      </c>
    </row>
    <row r="241" spans="2:51" x14ac:dyDescent="0.25">
      <c r="B241" t="s">
        <v>186</v>
      </c>
      <c r="C241" t="s">
        <v>88</v>
      </c>
      <c r="D241">
        <v>99999</v>
      </c>
      <c r="F241">
        <v>5000</v>
      </c>
      <c r="K241" t="s">
        <v>281</v>
      </c>
      <c r="L241" t="s">
        <v>103</v>
      </c>
      <c r="N241" t="s">
        <v>91</v>
      </c>
      <c r="P241">
        <v>237.9</v>
      </c>
      <c r="Q241">
        <v>117.9</v>
      </c>
      <c r="S241">
        <v>50.1</v>
      </c>
      <c r="W241">
        <v>69.900000000000006</v>
      </c>
      <c r="X241">
        <v>69.900000000000006</v>
      </c>
      <c r="Y241">
        <v>0</v>
      </c>
      <c r="AF241" t="s">
        <v>421</v>
      </c>
      <c r="AJ241" t="s">
        <v>421</v>
      </c>
      <c r="AL241" t="s">
        <v>105</v>
      </c>
      <c r="AM241">
        <v>0</v>
      </c>
      <c r="AN241">
        <v>99999</v>
      </c>
      <c r="AO241">
        <v>699</v>
      </c>
      <c r="AP241" t="b">
        <v>1</v>
      </c>
      <c r="AQ241" t="b">
        <v>1</v>
      </c>
      <c r="AS241">
        <v>1000</v>
      </c>
      <c r="AT241" t="s">
        <v>94</v>
      </c>
      <c r="AU241" t="b">
        <v>0</v>
      </c>
      <c r="AW241">
        <v>12</v>
      </c>
      <c r="AX241" t="s">
        <v>95</v>
      </c>
      <c r="AY241" t="s">
        <v>418</v>
      </c>
    </row>
    <row r="242" spans="2:51" x14ac:dyDescent="0.25">
      <c r="B242" t="s">
        <v>240</v>
      </c>
      <c r="C242" t="s">
        <v>88</v>
      </c>
      <c r="D242">
        <v>99999</v>
      </c>
      <c r="F242">
        <v>0</v>
      </c>
      <c r="K242" t="s">
        <v>281</v>
      </c>
      <c r="L242" t="s">
        <v>241</v>
      </c>
      <c r="N242" t="s">
        <v>91</v>
      </c>
      <c r="P242">
        <v>219.9</v>
      </c>
      <c r="Q242">
        <v>99.9</v>
      </c>
      <c r="S242">
        <v>50.1</v>
      </c>
      <c r="W242">
        <v>69.900000000000006</v>
      </c>
      <c r="X242">
        <v>69.900000000000006</v>
      </c>
      <c r="Y242">
        <v>0</v>
      </c>
      <c r="AG242" t="s">
        <v>422</v>
      </c>
      <c r="AK242" t="s">
        <v>422</v>
      </c>
      <c r="AL242" t="s">
        <v>243</v>
      </c>
      <c r="AM242">
        <v>99999</v>
      </c>
      <c r="AN242">
        <v>99999</v>
      </c>
      <c r="AO242">
        <v>899</v>
      </c>
      <c r="AP242" t="b">
        <v>1</v>
      </c>
      <c r="AQ242" t="b">
        <v>1</v>
      </c>
      <c r="AS242">
        <v>500</v>
      </c>
      <c r="AT242" t="s">
        <v>94</v>
      </c>
      <c r="AU242" t="b">
        <v>0</v>
      </c>
      <c r="AW242">
        <v>12</v>
      </c>
      <c r="AX242" t="s">
        <v>95</v>
      </c>
      <c r="AY242" t="s">
        <v>423</v>
      </c>
    </row>
    <row r="243" spans="2:51" x14ac:dyDescent="0.25">
      <c r="B243" t="s">
        <v>240</v>
      </c>
      <c r="C243" t="s">
        <v>88</v>
      </c>
      <c r="D243">
        <v>99999</v>
      </c>
      <c r="F243">
        <v>0</v>
      </c>
      <c r="K243" t="s">
        <v>281</v>
      </c>
      <c r="L243" t="s">
        <v>241</v>
      </c>
      <c r="N243" t="s">
        <v>91</v>
      </c>
      <c r="P243">
        <v>237.9</v>
      </c>
      <c r="Q243">
        <v>117.9</v>
      </c>
      <c r="S243">
        <v>50.1</v>
      </c>
      <c r="W243">
        <v>69.900000000000006</v>
      </c>
      <c r="X243">
        <v>69.900000000000006</v>
      </c>
      <c r="Y243">
        <v>0</v>
      </c>
      <c r="AG243" t="s">
        <v>424</v>
      </c>
      <c r="AK243" t="s">
        <v>424</v>
      </c>
      <c r="AL243" t="s">
        <v>243</v>
      </c>
      <c r="AM243">
        <v>99999</v>
      </c>
      <c r="AN243">
        <v>99999</v>
      </c>
      <c r="AO243">
        <v>899</v>
      </c>
      <c r="AP243" t="b">
        <v>1</v>
      </c>
      <c r="AQ243" t="b">
        <v>1</v>
      </c>
      <c r="AS243">
        <v>500</v>
      </c>
      <c r="AT243" t="s">
        <v>94</v>
      </c>
      <c r="AU243" t="b">
        <v>0</v>
      </c>
      <c r="AW243">
        <v>12</v>
      </c>
      <c r="AX243" t="s">
        <v>95</v>
      </c>
      <c r="AY243" t="s">
        <v>423</v>
      </c>
    </row>
    <row r="244" spans="2:51" x14ac:dyDescent="0.25">
      <c r="B244" t="s">
        <v>240</v>
      </c>
      <c r="C244" t="s">
        <v>88</v>
      </c>
      <c r="D244">
        <v>99999</v>
      </c>
      <c r="F244">
        <v>0</v>
      </c>
      <c r="K244" t="s">
        <v>281</v>
      </c>
      <c r="L244" t="s">
        <v>246</v>
      </c>
      <c r="N244" t="s">
        <v>91</v>
      </c>
      <c r="P244">
        <v>204.9</v>
      </c>
      <c r="Q244">
        <v>84.9</v>
      </c>
      <c r="S244">
        <v>50.1</v>
      </c>
      <c r="W244">
        <v>69.900000000000006</v>
      </c>
      <c r="X244">
        <v>69.900000000000006</v>
      </c>
      <c r="Y244">
        <v>0</v>
      </c>
      <c r="AF244" t="s">
        <v>425</v>
      </c>
      <c r="AJ244" t="s">
        <v>425</v>
      </c>
      <c r="AL244" t="s">
        <v>248</v>
      </c>
      <c r="AM244">
        <v>0</v>
      </c>
      <c r="AN244">
        <v>99999</v>
      </c>
      <c r="AO244">
        <v>899</v>
      </c>
      <c r="AP244" t="b">
        <v>1</v>
      </c>
      <c r="AQ244" t="b">
        <v>1</v>
      </c>
      <c r="AS244">
        <v>99999</v>
      </c>
      <c r="AT244" t="s">
        <v>94</v>
      </c>
      <c r="AU244" t="b">
        <v>0</v>
      </c>
      <c r="AW244">
        <v>12</v>
      </c>
      <c r="AX244" t="s">
        <v>95</v>
      </c>
      <c r="AY244" t="s">
        <v>426</v>
      </c>
    </row>
    <row r="245" spans="2:51" x14ac:dyDescent="0.25">
      <c r="B245" t="s">
        <v>240</v>
      </c>
      <c r="C245" t="s">
        <v>88</v>
      </c>
      <c r="D245">
        <v>99999</v>
      </c>
      <c r="F245">
        <v>0</v>
      </c>
      <c r="K245" t="s">
        <v>281</v>
      </c>
      <c r="L245" t="s">
        <v>246</v>
      </c>
      <c r="N245" t="s">
        <v>91</v>
      </c>
      <c r="P245">
        <v>221.9</v>
      </c>
      <c r="Q245">
        <v>101.9</v>
      </c>
      <c r="S245">
        <v>50.1</v>
      </c>
      <c r="W245">
        <v>69.900000000000006</v>
      </c>
      <c r="X245">
        <v>69.900000000000006</v>
      </c>
      <c r="Y245">
        <v>0</v>
      </c>
      <c r="AF245" t="s">
        <v>427</v>
      </c>
      <c r="AJ245" t="s">
        <v>427</v>
      </c>
      <c r="AL245" t="s">
        <v>248</v>
      </c>
      <c r="AM245">
        <v>0</v>
      </c>
      <c r="AN245">
        <v>99999</v>
      </c>
      <c r="AO245">
        <v>899</v>
      </c>
      <c r="AP245" t="b">
        <v>1</v>
      </c>
      <c r="AQ245" t="b">
        <v>1</v>
      </c>
      <c r="AS245">
        <v>99999</v>
      </c>
      <c r="AT245" t="s">
        <v>94</v>
      </c>
      <c r="AU245" t="b">
        <v>0</v>
      </c>
      <c r="AW245">
        <v>12</v>
      </c>
      <c r="AX245" t="s">
        <v>95</v>
      </c>
      <c r="AY245" t="s">
        <v>426</v>
      </c>
    </row>
    <row r="246" spans="2:51" x14ac:dyDescent="0.25">
      <c r="B246" t="s">
        <v>240</v>
      </c>
      <c r="C246" t="s">
        <v>88</v>
      </c>
      <c r="D246">
        <v>99999</v>
      </c>
      <c r="F246">
        <v>1000</v>
      </c>
      <c r="K246" t="s">
        <v>281</v>
      </c>
      <c r="L246" t="s">
        <v>241</v>
      </c>
      <c r="N246" t="s">
        <v>91</v>
      </c>
      <c r="P246">
        <v>219.9</v>
      </c>
      <c r="Q246">
        <v>99.899999999999991</v>
      </c>
      <c r="S246">
        <v>50.1</v>
      </c>
      <c r="W246">
        <v>69.900000000000006</v>
      </c>
      <c r="X246">
        <v>69.900000000000006</v>
      </c>
      <c r="Y246">
        <v>0</v>
      </c>
      <c r="AG246" t="s">
        <v>428</v>
      </c>
      <c r="AK246" t="s">
        <v>428</v>
      </c>
      <c r="AL246" t="s">
        <v>243</v>
      </c>
      <c r="AM246">
        <v>99999</v>
      </c>
      <c r="AN246">
        <v>99999</v>
      </c>
      <c r="AO246">
        <v>899</v>
      </c>
      <c r="AP246" t="b">
        <v>1</v>
      </c>
      <c r="AQ246" t="b">
        <v>1</v>
      </c>
      <c r="AS246">
        <v>500</v>
      </c>
      <c r="AT246" t="s">
        <v>94</v>
      </c>
      <c r="AU246" t="b">
        <v>0</v>
      </c>
      <c r="AW246">
        <v>12</v>
      </c>
      <c r="AX246" t="s">
        <v>95</v>
      </c>
      <c r="AY246" t="s">
        <v>429</v>
      </c>
    </row>
    <row r="247" spans="2:51" x14ac:dyDescent="0.25">
      <c r="B247" t="s">
        <v>240</v>
      </c>
      <c r="C247" t="s">
        <v>88</v>
      </c>
      <c r="D247">
        <v>99999</v>
      </c>
      <c r="F247">
        <v>1000</v>
      </c>
      <c r="K247" t="s">
        <v>281</v>
      </c>
      <c r="L247" t="s">
        <v>241</v>
      </c>
      <c r="N247" t="s">
        <v>91</v>
      </c>
      <c r="P247">
        <v>237.9</v>
      </c>
      <c r="Q247">
        <v>117.89999999999999</v>
      </c>
      <c r="S247">
        <v>50.1</v>
      </c>
      <c r="W247">
        <v>69.900000000000006</v>
      </c>
      <c r="X247">
        <v>69.900000000000006</v>
      </c>
      <c r="Y247">
        <v>0</v>
      </c>
      <c r="AG247" t="s">
        <v>430</v>
      </c>
      <c r="AK247" t="s">
        <v>430</v>
      </c>
      <c r="AL247" t="s">
        <v>243</v>
      </c>
      <c r="AM247">
        <v>99999</v>
      </c>
      <c r="AN247">
        <v>99999</v>
      </c>
      <c r="AO247">
        <v>899</v>
      </c>
      <c r="AP247" t="b">
        <v>1</v>
      </c>
      <c r="AQ247" t="b">
        <v>1</v>
      </c>
      <c r="AS247">
        <v>500</v>
      </c>
      <c r="AT247" t="s">
        <v>94</v>
      </c>
      <c r="AU247" t="b">
        <v>0</v>
      </c>
      <c r="AW247">
        <v>12</v>
      </c>
      <c r="AX247" t="s">
        <v>95</v>
      </c>
      <c r="AY247" t="s">
        <v>429</v>
      </c>
    </row>
    <row r="248" spans="2:51" x14ac:dyDescent="0.25">
      <c r="B248" t="s">
        <v>240</v>
      </c>
      <c r="C248" t="s">
        <v>88</v>
      </c>
      <c r="D248">
        <v>99999</v>
      </c>
      <c r="F248">
        <v>1000</v>
      </c>
      <c r="K248" t="s">
        <v>281</v>
      </c>
      <c r="L248" t="s">
        <v>246</v>
      </c>
      <c r="N248" t="s">
        <v>91</v>
      </c>
      <c r="P248">
        <v>204.9</v>
      </c>
      <c r="Q248">
        <v>84.899999999999991</v>
      </c>
      <c r="S248">
        <v>50.1</v>
      </c>
      <c r="W248">
        <v>69.900000000000006</v>
      </c>
      <c r="X248">
        <v>69.900000000000006</v>
      </c>
      <c r="Y248">
        <v>0</v>
      </c>
      <c r="AF248" t="s">
        <v>431</v>
      </c>
      <c r="AJ248" t="s">
        <v>431</v>
      </c>
      <c r="AL248" t="s">
        <v>248</v>
      </c>
      <c r="AM248">
        <v>0</v>
      </c>
      <c r="AN248">
        <v>99999</v>
      </c>
      <c r="AO248">
        <v>899</v>
      </c>
      <c r="AP248" t="b">
        <v>1</v>
      </c>
      <c r="AQ248" t="b">
        <v>1</v>
      </c>
      <c r="AS248">
        <v>99999</v>
      </c>
      <c r="AT248" t="s">
        <v>94</v>
      </c>
      <c r="AU248" t="b">
        <v>0</v>
      </c>
      <c r="AW248">
        <v>12</v>
      </c>
      <c r="AX248" t="s">
        <v>95</v>
      </c>
      <c r="AY248" t="s">
        <v>432</v>
      </c>
    </row>
    <row r="249" spans="2:51" x14ac:dyDescent="0.25">
      <c r="B249" t="s">
        <v>240</v>
      </c>
      <c r="C249" t="s">
        <v>88</v>
      </c>
      <c r="D249">
        <v>99999</v>
      </c>
      <c r="F249">
        <v>1000</v>
      </c>
      <c r="K249" t="s">
        <v>281</v>
      </c>
      <c r="L249" t="s">
        <v>246</v>
      </c>
      <c r="N249" t="s">
        <v>91</v>
      </c>
      <c r="P249">
        <v>221.9</v>
      </c>
      <c r="Q249">
        <v>101.89999999999999</v>
      </c>
      <c r="S249">
        <v>50.1</v>
      </c>
      <c r="W249">
        <v>69.900000000000006</v>
      </c>
      <c r="X249">
        <v>69.900000000000006</v>
      </c>
      <c r="Y249">
        <v>0</v>
      </c>
      <c r="AF249" t="s">
        <v>433</v>
      </c>
      <c r="AJ249" t="s">
        <v>433</v>
      </c>
      <c r="AL249" t="s">
        <v>248</v>
      </c>
      <c r="AM249">
        <v>0</v>
      </c>
      <c r="AN249">
        <v>99999</v>
      </c>
      <c r="AO249">
        <v>899</v>
      </c>
      <c r="AP249" t="b">
        <v>1</v>
      </c>
      <c r="AQ249" t="b">
        <v>1</v>
      </c>
      <c r="AS249">
        <v>99999</v>
      </c>
      <c r="AT249" t="s">
        <v>94</v>
      </c>
      <c r="AU249" t="b">
        <v>0</v>
      </c>
      <c r="AW249">
        <v>12</v>
      </c>
      <c r="AX249" t="s">
        <v>95</v>
      </c>
      <c r="AY249" t="s">
        <v>432</v>
      </c>
    </row>
    <row r="250" spans="2:51" x14ac:dyDescent="0.25">
      <c r="B250" t="s">
        <v>240</v>
      </c>
      <c r="C250" t="s">
        <v>88</v>
      </c>
      <c r="D250">
        <v>99999</v>
      </c>
      <c r="F250">
        <v>10000</v>
      </c>
      <c r="K250" t="s">
        <v>281</v>
      </c>
      <c r="L250" t="s">
        <v>241</v>
      </c>
      <c r="N250" t="s">
        <v>91</v>
      </c>
      <c r="P250">
        <v>284.90000000000003</v>
      </c>
      <c r="Q250">
        <v>164.9</v>
      </c>
      <c r="S250">
        <v>50.1</v>
      </c>
      <c r="W250">
        <v>69.900000000000006</v>
      </c>
      <c r="X250">
        <v>69.900000000000006</v>
      </c>
      <c r="Y250">
        <v>0</v>
      </c>
      <c r="AG250" t="s">
        <v>434</v>
      </c>
      <c r="AK250" t="s">
        <v>434</v>
      </c>
      <c r="AL250" t="s">
        <v>243</v>
      </c>
      <c r="AM250">
        <v>99999</v>
      </c>
      <c r="AN250">
        <v>99999</v>
      </c>
      <c r="AO250">
        <v>899</v>
      </c>
      <c r="AP250" t="b">
        <v>1</v>
      </c>
      <c r="AQ250" t="b">
        <v>1</v>
      </c>
      <c r="AS250">
        <v>500</v>
      </c>
      <c r="AT250" t="s">
        <v>94</v>
      </c>
      <c r="AU250" t="b">
        <v>0</v>
      </c>
      <c r="AW250">
        <v>12</v>
      </c>
      <c r="AX250" t="s">
        <v>95</v>
      </c>
      <c r="AY250" t="s">
        <v>435</v>
      </c>
    </row>
    <row r="251" spans="2:51" x14ac:dyDescent="0.25">
      <c r="B251" t="s">
        <v>240</v>
      </c>
      <c r="C251" t="s">
        <v>88</v>
      </c>
      <c r="D251">
        <v>99999</v>
      </c>
      <c r="F251">
        <v>10000</v>
      </c>
      <c r="K251" t="s">
        <v>281</v>
      </c>
      <c r="L251" t="s">
        <v>241</v>
      </c>
      <c r="N251" t="s">
        <v>91</v>
      </c>
      <c r="P251">
        <v>308.90000000000003</v>
      </c>
      <c r="Q251">
        <v>188.9</v>
      </c>
      <c r="S251">
        <v>50.1</v>
      </c>
      <c r="W251">
        <v>69.900000000000006</v>
      </c>
      <c r="X251">
        <v>69.900000000000006</v>
      </c>
      <c r="Y251">
        <v>0</v>
      </c>
      <c r="AG251" t="s">
        <v>436</v>
      </c>
      <c r="AK251" t="s">
        <v>436</v>
      </c>
      <c r="AL251" t="s">
        <v>243</v>
      </c>
      <c r="AM251">
        <v>99999</v>
      </c>
      <c r="AN251">
        <v>99999</v>
      </c>
      <c r="AO251">
        <v>899</v>
      </c>
      <c r="AP251" t="b">
        <v>1</v>
      </c>
      <c r="AQ251" t="b">
        <v>1</v>
      </c>
      <c r="AS251">
        <v>500</v>
      </c>
      <c r="AT251" t="s">
        <v>94</v>
      </c>
      <c r="AU251" t="b">
        <v>0</v>
      </c>
      <c r="AW251">
        <v>12</v>
      </c>
      <c r="AX251" t="s">
        <v>95</v>
      </c>
      <c r="AY251" t="s">
        <v>435</v>
      </c>
    </row>
    <row r="252" spans="2:51" x14ac:dyDescent="0.25">
      <c r="B252" t="s">
        <v>240</v>
      </c>
      <c r="C252" t="s">
        <v>88</v>
      </c>
      <c r="D252">
        <v>99999</v>
      </c>
      <c r="F252">
        <v>10000</v>
      </c>
      <c r="K252" t="s">
        <v>281</v>
      </c>
      <c r="L252" t="s">
        <v>246</v>
      </c>
      <c r="N252" t="s">
        <v>91</v>
      </c>
      <c r="P252">
        <v>269.90000000000003</v>
      </c>
      <c r="Q252">
        <v>149.9</v>
      </c>
      <c r="S252">
        <v>50.1</v>
      </c>
      <c r="W252">
        <v>69.900000000000006</v>
      </c>
      <c r="X252">
        <v>69.900000000000006</v>
      </c>
      <c r="Y252">
        <v>0</v>
      </c>
      <c r="AF252" t="s">
        <v>437</v>
      </c>
      <c r="AJ252" t="s">
        <v>437</v>
      </c>
      <c r="AL252" t="s">
        <v>248</v>
      </c>
      <c r="AM252">
        <v>0</v>
      </c>
      <c r="AN252">
        <v>99999</v>
      </c>
      <c r="AO252">
        <v>899</v>
      </c>
      <c r="AP252" t="b">
        <v>1</v>
      </c>
      <c r="AQ252" t="b">
        <v>1</v>
      </c>
      <c r="AS252">
        <v>99999</v>
      </c>
      <c r="AT252" t="s">
        <v>94</v>
      </c>
      <c r="AU252" t="b">
        <v>0</v>
      </c>
      <c r="AW252">
        <v>12</v>
      </c>
      <c r="AX252" t="s">
        <v>95</v>
      </c>
      <c r="AY252" t="s">
        <v>438</v>
      </c>
    </row>
    <row r="253" spans="2:51" x14ac:dyDescent="0.25">
      <c r="B253" t="s">
        <v>240</v>
      </c>
      <c r="C253" t="s">
        <v>88</v>
      </c>
      <c r="D253">
        <v>99999</v>
      </c>
      <c r="F253">
        <v>10000</v>
      </c>
      <c r="K253" t="s">
        <v>281</v>
      </c>
      <c r="L253" t="s">
        <v>246</v>
      </c>
      <c r="N253" t="s">
        <v>91</v>
      </c>
      <c r="P253">
        <v>292.90000000000003</v>
      </c>
      <c r="Q253">
        <v>172.9</v>
      </c>
      <c r="S253">
        <v>50.1</v>
      </c>
      <c r="W253">
        <v>69.900000000000006</v>
      </c>
      <c r="X253">
        <v>69.900000000000006</v>
      </c>
      <c r="Y253">
        <v>0</v>
      </c>
      <c r="AF253" t="s">
        <v>439</v>
      </c>
      <c r="AJ253" t="s">
        <v>439</v>
      </c>
      <c r="AL253" t="s">
        <v>248</v>
      </c>
      <c r="AM253">
        <v>0</v>
      </c>
      <c r="AN253">
        <v>99999</v>
      </c>
      <c r="AO253">
        <v>899</v>
      </c>
      <c r="AP253" t="b">
        <v>1</v>
      </c>
      <c r="AQ253" t="b">
        <v>1</v>
      </c>
      <c r="AS253">
        <v>99999</v>
      </c>
      <c r="AT253" t="s">
        <v>94</v>
      </c>
      <c r="AU253" t="b">
        <v>0</v>
      </c>
      <c r="AW253">
        <v>12</v>
      </c>
      <c r="AX253" t="s">
        <v>95</v>
      </c>
      <c r="AY253" t="s">
        <v>438</v>
      </c>
    </row>
    <row r="254" spans="2:51" x14ac:dyDescent="0.25">
      <c r="B254" t="s">
        <v>240</v>
      </c>
      <c r="C254" t="s">
        <v>88</v>
      </c>
      <c r="D254">
        <v>99999</v>
      </c>
      <c r="F254">
        <v>2000</v>
      </c>
      <c r="K254" t="s">
        <v>281</v>
      </c>
      <c r="L254" t="s">
        <v>241</v>
      </c>
      <c r="N254" t="s">
        <v>91</v>
      </c>
      <c r="P254">
        <v>229.9</v>
      </c>
      <c r="Q254">
        <v>109.89999999999999</v>
      </c>
      <c r="S254">
        <v>50.1</v>
      </c>
      <c r="W254">
        <v>69.900000000000006</v>
      </c>
      <c r="X254">
        <v>69.900000000000006</v>
      </c>
      <c r="Y254">
        <v>0</v>
      </c>
      <c r="AG254" t="s">
        <v>440</v>
      </c>
      <c r="AK254" t="s">
        <v>440</v>
      </c>
      <c r="AL254" t="s">
        <v>243</v>
      </c>
      <c r="AM254">
        <v>99999</v>
      </c>
      <c r="AN254">
        <v>99999</v>
      </c>
      <c r="AO254">
        <v>899</v>
      </c>
      <c r="AP254" t="b">
        <v>1</v>
      </c>
      <c r="AQ254" t="b">
        <v>1</v>
      </c>
      <c r="AS254">
        <v>500</v>
      </c>
      <c r="AT254" t="s">
        <v>94</v>
      </c>
      <c r="AU254" t="b">
        <v>0</v>
      </c>
      <c r="AW254">
        <v>12</v>
      </c>
      <c r="AX254" t="s">
        <v>95</v>
      </c>
      <c r="AY254" t="s">
        <v>441</v>
      </c>
    </row>
    <row r="255" spans="2:51" x14ac:dyDescent="0.25">
      <c r="B255" t="s">
        <v>240</v>
      </c>
      <c r="C255" t="s">
        <v>88</v>
      </c>
      <c r="D255">
        <v>99999</v>
      </c>
      <c r="F255">
        <v>2000</v>
      </c>
      <c r="K255" t="s">
        <v>281</v>
      </c>
      <c r="L255" t="s">
        <v>241</v>
      </c>
      <c r="N255" t="s">
        <v>91</v>
      </c>
      <c r="P255">
        <v>248.9</v>
      </c>
      <c r="Q255">
        <v>128.9</v>
      </c>
      <c r="S255">
        <v>50.1</v>
      </c>
      <c r="W255">
        <v>69.900000000000006</v>
      </c>
      <c r="X255">
        <v>69.900000000000006</v>
      </c>
      <c r="Y255">
        <v>0</v>
      </c>
      <c r="AG255" t="s">
        <v>442</v>
      </c>
      <c r="AK255" t="s">
        <v>442</v>
      </c>
      <c r="AL255" t="s">
        <v>243</v>
      </c>
      <c r="AM255">
        <v>99999</v>
      </c>
      <c r="AN255">
        <v>99999</v>
      </c>
      <c r="AO255">
        <v>899</v>
      </c>
      <c r="AP255" t="b">
        <v>1</v>
      </c>
      <c r="AQ255" t="b">
        <v>1</v>
      </c>
      <c r="AS255">
        <v>500</v>
      </c>
      <c r="AT255" t="s">
        <v>94</v>
      </c>
      <c r="AU255" t="b">
        <v>0</v>
      </c>
      <c r="AW255">
        <v>12</v>
      </c>
      <c r="AX255" t="s">
        <v>95</v>
      </c>
      <c r="AY255" t="s">
        <v>441</v>
      </c>
    </row>
    <row r="256" spans="2:51" x14ac:dyDescent="0.25">
      <c r="B256" t="s">
        <v>240</v>
      </c>
      <c r="C256" t="s">
        <v>88</v>
      </c>
      <c r="D256">
        <v>99999</v>
      </c>
      <c r="F256">
        <v>2000</v>
      </c>
      <c r="K256" t="s">
        <v>281</v>
      </c>
      <c r="L256" t="s">
        <v>246</v>
      </c>
      <c r="N256" t="s">
        <v>91</v>
      </c>
      <c r="P256">
        <v>214.9</v>
      </c>
      <c r="Q256">
        <v>94.899999999999991</v>
      </c>
      <c r="S256">
        <v>50.1</v>
      </c>
      <c r="W256">
        <v>69.900000000000006</v>
      </c>
      <c r="X256">
        <v>69.900000000000006</v>
      </c>
      <c r="Y256">
        <v>0</v>
      </c>
      <c r="AF256" t="s">
        <v>443</v>
      </c>
      <c r="AJ256" t="s">
        <v>443</v>
      </c>
      <c r="AL256" t="s">
        <v>248</v>
      </c>
      <c r="AM256">
        <v>0</v>
      </c>
      <c r="AN256">
        <v>99999</v>
      </c>
      <c r="AO256">
        <v>899</v>
      </c>
      <c r="AP256" t="b">
        <v>1</v>
      </c>
      <c r="AQ256" t="b">
        <v>1</v>
      </c>
      <c r="AS256">
        <v>99999</v>
      </c>
      <c r="AT256" t="s">
        <v>94</v>
      </c>
      <c r="AU256" t="b">
        <v>0</v>
      </c>
      <c r="AW256">
        <v>12</v>
      </c>
      <c r="AX256" t="s">
        <v>95</v>
      </c>
      <c r="AY256" t="s">
        <v>444</v>
      </c>
    </row>
    <row r="257" spans="2:51" x14ac:dyDescent="0.25">
      <c r="B257" t="s">
        <v>240</v>
      </c>
      <c r="C257" t="s">
        <v>88</v>
      </c>
      <c r="D257">
        <v>99999</v>
      </c>
      <c r="F257">
        <v>2000</v>
      </c>
      <c r="K257" t="s">
        <v>281</v>
      </c>
      <c r="L257" t="s">
        <v>246</v>
      </c>
      <c r="N257" t="s">
        <v>91</v>
      </c>
      <c r="P257">
        <v>232.9</v>
      </c>
      <c r="Q257">
        <v>112.89999999999999</v>
      </c>
      <c r="S257">
        <v>50.1</v>
      </c>
      <c r="W257">
        <v>69.900000000000006</v>
      </c>
      <c r="X257">
        <v>69.900000000000006</v>
      </c>
      <c r="Y257">
        <v>0</v>
      </c>
      <c r="AF257" t="s">
        <v>445</v>
      </c>
      <c r="AJ257" t="s">
        <v>445</v>
      </c>
      <c r="AL257" t="s">
        <v>248</v>
      </c>
      <c r="AM257">
        <v>0</v>
      </c>
      <c r="AN257">
        <v>99999</v>
      </c>
      <c r="AO257">
        <v>899</v>
      </c>
      <c r="AP257" t="b">
        <v>1</v>
      </c>
      <c r="AQ257" t="b">
        <v>1</v>
      </c>
      <c r="AS257">
        <v>99999</v>
      </c>
      <c r="AT257" t="s">
        <v>94</v>
      </c>
      <c r="AU257" t="b">
        <v>0</v>
      </c>
      <c r="AW257">
        <v>12</v>
      </c>
      <c r="AX257" t="s">
        <v>95</v>
      </c>
      <c r="AY257" t="s">
        <v>444</v>
      </c>
    </row>
    <row r="258" spans="2:51" x14ac:dyDescent="0.25">
      <c r="B258" t="s">
        <v>240</v>
      </c>
      <c r="C258" t="s">
        <v>88</v>
      </c>
      <c r="D258">
        <v>99999</v>
      </c>
      <c r="F258">
        <v>3000</v>
      </c>
      <c r="K258" t="s">
        <v>281</v>
      </c>
      <c r="L258" t="s">
        <v>241</v>
      </c>
      <c r="N258" t="s">
        <v>91</v>
      </c>
      <c r="P258">
        <v>239.9</v>
      </c>
      <c r="Q258">
        <v>119.89999999999999</v>
      </c>
      <c r="S258">
        <v>50.1</v>
      </c>
      <c r="W258">
        <v>69.900000000000006</v>
      </c>
      <c r="X258">
        <v>69.900000000000006</v>
      </c>
      <c r="Y258">
        <v>0</v>
      </c>
      <c r="AG258" t="s">
        <v>446</v>
      </c>
      <c r="AK258" t="s">
        <v>446</v>
      </c>
      <c r="AL258" t="s">
        <v>243</v>
      </c>
      <c r="AM258">
        <v>99999</v>
      </c>
      <c r="AN258">
        <v>99999</v>
      </c>
      <c r="AO258">
        <v>899</v>
      </c>
      <c r="AP258" t="b">
        <v>1</v>
      </c>
      <c r="AQ258" t="b">
        <v>1</v>
      </c>
      <c r="AS258">
        <v>500</v>
      </c>
      <c r="AT258" t="s">
        <v>94</v>
      </c>
      <c r="AU258" t="b">
        <v>0</v>
      </c>
      <c r="AW258">
        <v>12</v>
      </c>
      <c r="AX258" t="s">
        <v>95</v>
      </c>
      <c r="AY258" t="s">
        <v>447</v>
      </c>
    </row>
    <row r="259" spans="2:51" x14ac:dyDescent="0.25">
      <c r="B259" t="s">
        <v>240</v>
      </c>
      <c r="C259" t="s">
        <v>88</v>
      </c>
      <c r="D259">
        <v>99999</v>
      </c>
      <c r="F259">
        <v>3000</v>
      </c>
      <c r="K259" t="s">
        <v>281</v>
      </c>
      <c r="L259" t="s">
        <v>241</v>
      </c>
      <c r="N259" t="s">
        <v>91</v>
      </c>
      <c r="P259">
        <v>259.89999999999998</v>
      </c>
      <c r="Q259">
        <v>139.9</v>
      </c>
      <c r="S259">
        <v>50.1</v>
      </c>
      <c r="W259">
        <v>69.900000000000006</v>
      </c>
      <c r="X259">
        <v>69.900000000000006</v>
      </c>
      <c r="Y259">
        <v>0</v>
      </c>
      <c r="AG259" t="s">
        <v>448</v>
      </c>
      <c r="AK259" t="s">
        <v>448</v>
      </c>
      <c r="AL259" t="s">
        <v>243</v>
      </c>
      <c r="AM259">
        <v>99999</v>
      </c>
      <c r="AN259">
        <v>99999</v>
      </c>
      <c r="AO259">
        <v>899</v>
      </c>
      <c r="AP259" t="b">
        <v>1</v>
      </c>
      <c r="AQ259" t="b">
        <v>1</v>
      </c>
      <c r="AS259">
        <v>500</v>
      </c>
      <c r="AT259" t="s">
        <v>94</v>
      </c>
      <c r="AU259" t="b">
        <v>0</v>
      </c>
      <c r="AW259">
        <v>12</v>
      </c>
      <c r="AX259" t="s">
        <v>95</v>
      </c>
      <c r="AY259" t="s">
        <v>447</v>
      </c>
    </row>
    <row r="260" spans="2:51" x14ac:dyDescent="0.25">
      <c r="B260" t="s">
        <v>240</v>
      </c>
      <c r="C260" t="s">
        <v>88</v>
      </c>
      <c r="D260">
        <v>99999</v>
      </c>
      <c r="F260">
        <v>3000</v>
      </c>
      <c r="K260" t="s">
        <v>281</v>
      </c>
      <c r="L260" t="s">
        <v>246</v>
      </c>
      <c r="N260" t="s">
        <v>91</v>
      </c>
      <c r="P260">
        <v>224.9</v>
      </c>
      <c r="Q260">
        <v>104.89999999999999</v>
      </c>
      <c r="S260">
        <v>50.1</v>
      </c>
      <c r="W260">
        <v>69.900000000000006</v>
      </c>
      <c r="X260">
        <v>69.900000000000006</v>
      </c>
      <c r="Y260">
        <v>0</v>
      </c>
      <c r="AF260" t="s">
        <v>449</v>
      </c>
      <c r="AJ260" t="s">
        <v>449</v>
      </c>
      <c r="AL260" t="s">
        <v>248</v>
      </c>
      <c r="AM260">
        <v>0</v>
      </c>
      <c r="AN260">
        <v>99999</v>
      </c>
      <c r="AO260">
        <v>899</v>
      </c>
      <c r="AP260" t="b">
        <v>1</v>
      </c>
      <c r="AQ260" t="b">
        <v>1</v>
      </c>
      <c r="AS260">
        <v>99999</v>
      </c>
      <c r="AT260" t="s">
        <v>94</v>
      </c>
      <c r="AU260" t="b">
        <v>0</v>
      </c>
      <c r="AW260">
        <v>12</v>
      </c>
      <c r="AX260" t="s">
        <v>95</v>
      </c>
      <c r="AY260" t="s">
        <v>450</v>
      </c>
    </row>
    <row r="261" spans="2:51" x14ac:dyDescent="0.25">
      <c r="B261" t="s">
        <v>240</v>
      </c>
      <c r="C261" t="s">
        <v>88</v>
      </c>
      <c r="D261">
        <v>99999</v>
      </c>
      <c r="F261">
        <v>3000</v>
      </c>
      <c r="K261" t="s">
        <v>281</v>
      </c>
      <c r="L261" t="s">
        <v>246</v>
      </c>
      <c r="N261" t="s">
        <v>91</v>
      </c>
      <c r="P261">
        <v>243.9</v>
      </c>
      <c r="Q261">
        <v>123.89999999999999</v>
      </c>
      <c r="S261">
        <v>50.1</v>
      </c>
      <c r="W261">
        <v>69.900000000000006</v>
      </c>
      <c r="X261">
        <v>69.900000000000006</v>
      </c>
      <c r="Y261">
        <v>0</v>
      </c>
      <c r="AF261" t="s">
        <v>451</v>
      </c>
      <c r="AJ261" t="s">
        <v>451</v>
      </c>
      <c r="AL261" t="s">
        <v>248</v>
      </c>
      <c r="AM261">
        <v>0</v>
      </c>
      <c r="AN261">
        <v>99999</v>
      </c>
      <c r="AO261">
        <v>899</v>
      </c>
      <c r="AP261" t="b">
        <v>1</v>
      </c>
      <c r="AQ261" t="b">
        <v>1</v>
      </c>
      <c r="AS261">
        <v>99999</v>
      </c>
      <c r="AT261" t="s">
        <v>94</v>
      </c>
      <c r="AU261" t="b">
        <v>0</v>
      </c>
      <c r="AW261">
        <v>12</v>
      </c>
      <c r="AX261" t="s">
        <v>95</v>
      </c>
      <c r="AY261" t="s">
        <v>450</v>
      </c>
    </row>
    <row r="262" spans="2:51" x14ac:dyDescent="0.25">
      <c r="B262" t="s">
        <v>240</v>
      </c>
      <c r="C262" t="s">
        <v>88</v>
      </c>
      <c r="D262">
        <v>99999</v>
      </c>
      <c r="F262">
        <v>5000</v>
      </c>
      <c r="K262" t="s">
        <v>281</v>
      </c>
      <c r="L262" t="s">
        <v>241</v>
      </c>
      <c r="N262" t="s">
        <v>91</v>
      </c>
      <c r="P262">
        <v>254.9</v>
      </c>
      <c r="Q262">
        <v>134.9</v>
      </c>
      <c r="S262">
        <v>50.1</v>
      </c>
      <c r="W262">
        <v>69.900000000000006</v>
      </c>
      <c r="X262">
        <v>69.900000000000006</v>
      </c>
      <c r="Y262">
        <v>0</v>
      </c>
      <c r="AG262" t="s">
        <v>452</v>
      </c>
      <c r="AK262" t="s">
        <v>452</v>
      </c>
      <c r="AL262" t="s">
        <v>243</v>
      </c>
      <c r="AM262">
        <v>99999</v>
      </c>
      <c r="AN262">
        <v>99999</v>
      </c>
      <c r="AO262">
        <v>899</v>
      </c>
      <c r="AP262" t="b">
        <v>1</v>
      </c>
      <c r="AQ262" t="b">
        <v>1</v>
      </c>
      <c r="AS262">
        <v>500</v>
      </c>
      <c r="AT262" t="s">
        <v>94</v>
      </c>
      <c r="AU262" t="b">
        <v>0</v>
      </c>
      <c r="AW262">
        <v>12</v>
      </c>
      <c r="AX262" t="s">
        <v>95</v>
      </c>
      <c r="AY262" t="s">
        <v>453</v>
      </c>
    </row>
    <row r="263" spans="2:51" x14ac:dyDescent="0.25">
      <c r="B263" t="s">
        <v>240</v>
      </c>
      <c r="C263" t="s">
        <v>88</v>
      </c>
      <c r="D263">
        <v>99999</v>
      </c>
      <c r="F263">
        <v>5000</v>
      </c>
      <c r="K263" t="s">
        <v>281</v>
      </c>
      <c r="L263" t="s">
        <v>241</v>
      </c>
      <c r="N263" t="s">
        <v>91</v>
      </c>
      <c r="P263">
        <v>276.89999999999998</v>
      </c>
      <c r="Q263">
        <v>156.89999999999998</v>
      </c>
      <c r="S263">
        <v>50.1</v>
      </c>
      <c r="W263">
        <v>69.900000000000006</v>
      </c>
      <c r="X263">
        <v>69.900000000000006</v>
      </c>
      <c r="Y263">
        <v>0</v>
      </c>
      <c r="AG263" t="s">
        <v>454</v>
      </c>
      <c r="AK263" t="s">
        <v>454</v>
      </c>
      <c r="AL263" t="s">
        <v>243</v>
      </c>
      <c r="AM263">
        <v>99999</v>
      </c>
      <c r="AN263">
        <v>99999</v>
      </c>
      <c r="AO263">
        <v>899</v>
      </c>
      <c r="AP263" t="b">
        <v>1</v>
      </c>
      <c r="AQ263" t="b">
        <v>1</v>
      </c>
      <c r="AS263">
        <v>500</v>
      </c>
      <c r="AT263" t="s">
        <v>94</v>
      </c>
      <c r="AU263" t="b">
        <v>0</v>
      </c>
      <c r="AW263">
        <v>12</v>
      </c>
      <c r="AX263" t="s">
        <v>95</v>
      </c>
      <c r="AY263" t="s">
        <v>453</v>
      </c>
    </row>
    <row r="264" spans="2:51" x14ac:dyDescent="0.25">
      <c r="B264" t="s">
        <v>240</v>
      </c>
      <c r="C264" t="s">
        <v>88</v>
      </c>
      <c r="D264">
        <v>99999</v>
      </c>
      <c r="F264">
        <v>5000</v>
      </c>
      <c r="K264" t="s">
        <v>281</v>
      </c>
      <c r="L264" t="s">
        <v>246</v>
      </c>
      <c r="N264" t="s">
        <v>91</v>
      </c>
      <c r="P264">
        <v>239.9</v>
      </c>
      <c r="Q264">
        <v>119.9</v>
      </c>
      <c r="S264">
        <v>50.1</v>
      </c>
      <c r="W264">
        <v>69.900000000000006</v>
      </c>
      <c r="X264">
        <v>69.900000000000006</v>
      </c>
      <c r="Y264">
        <v>0</v>
      </c>
      <c r="AF264" t="s">
        <v>455</v>
      </c>
      <c r="AJ264" t="s">
        <v>455</v>
      </c>
      <c r="AL264" t="s">
        <v>248</v>
      </c>
      <c r="AM264">
        <v>0</v>
      </c>
      <c r="AN264">
        <v>99999</v>
      </c>
      <c r="AO264">
        <v>899</v>
      </c>
      <c r="AP264" t="b">
        <v>1</v>
      </c>
      <c r="AQ264" t="b">
        <v>1</v>
      </c>
      <c r="AS264">
        <v>99999</v>
      </c>
      <c r="AT264" t="s">
        <v>94</v>
      </c>
      <c r="AU264" t="b">
        <v>0</v>
      </c>
      <c r="AW264">
        <v>12</v>
      </c>
      <c r="AX264" t="s">
        <v>95</v>
      </c>
      <c r="AY264" t="s">
        <v>456</v>
      </c>
    </row>
    <row r="265" spans="2:51" x14ac:dyDescent="0.25">
      <c r="B265" t="s">
        <v>240</v>
      </c>
      <c r="C265" t="s">
        <v>88</v>
      </c>
      <c r="D265">
        <v>99999</v>
      </c>
      <c r="F265">
        <v>5000</v>
      </c>
      <c r="K265" t="s">
        <v>281</v>
      </c>
      <c r="L265" t="s">
        <v>246</v>
      </c>
      <c r="N265" t="s">
        <v>91</v>
      </c>
      <c r="P265">
        <v>259.90000000000003</v>
      </c>
      <c r="Q265">
        <v>139.9</v>
      </c>
      <c r="S265">
        <v>50.1</v>
      </c>
      <c r="W265">
        <v>69.900000000000006</v>
      </c>
      <c r="X265">
        <v>69.900000000000006</v>
      </c>
      <c r="Y265">
        <v>0</v>
      </c>
      <c r="AF265" t="s">
        <v>457</v>
      </c>
      <c r="AJ265" t="s">
        <v>457</v>
      </c>
      <c r="AL265" t="s">
        <v>248</v>
      </c>
      <c r="AM265">
        <v>0</v>
      </c>
      <c r="AN265">
        <v>99999</v>
      </c>
      <c r="AO265">
        <v>899</v>
      </c>
      <c r="AP265" t="b">
        <v>1</v>
      </c>
      <c r="AQ265" t="b">
        <v>1</v>
      </c>
      <c r="AS265">
        <v>99999</v>
      </c>
      <c r="AT265" t="s">
        <v>94</v>
      </c>
      <c r="AU265" t="b">
        <v>0</v>
      </c>
      <c r="AW265">
        <v>12</v>
      </c>
      <c r="AX265" t="s">
        <v>95</v>
      </c>
      <c r="AY265" t="s">
        <v>456</v>
      </c>
    </row>
    <row r="266" spans="2:51" x14ac:dyDescent="0.25">
      <c r="B266" t="s">
        <v>87</v>
      </c>
      <c r="C266" t="s">
        <v>88</v>
      </c>
      <c r="D266">
        <v>99999</v>
      </c>
      <c r="F266">
        <v>0</v>
      </c>
      <c r="K266" t="s">
        <v>458</v>
      </c>
      <c r="L266" t="s">
        <v>90</v>
      </c>
      <c r="N266" t="s">
        <v>91</v>
      </c>
      <c r="P266">
        <v>179.9</v>
      </c>
      <c r="Q266">
        <v>79.900000000000006</v>
      </c>
      <c r="S266">
        <v>50.1</v>
      </c>
      <c r="W266">
        <v>49.9</v>
      </c>
      <c r="X266">
        <v>49.9</v>
      </c>
      <c r="Y266">
        <v>0</v>
      </c>
      <c r="AG266" t="s">
        <v>282</v>
      </c>
      <c r="AK266" t="s">
        <v>282</v>
      </c>
      <c r="AL266" t="s">
        <v>93</v>
      </c>
      <c r="AM266">
        <v>99999</v>
      </c>
      <c r="AN266">
        <v>99999</v>
      </c>
      <c r="AO266">
        <v>799</v>
      </c>
      <c r="AP266" t="b">
        <v>1</v>
      </c>
      <c r="AQ266" t="b">
        <v>1</v>
      </c>
      <c r="AS266">
        <v>250</v>
      </c>
      <c r="AT266" t="s">
        <v>94</v>
      </c>
      <c r="AU266" t="b">
        <v>0</v>
      </c>
      <c r="AW266">
        <v>12</v>
      </c>
      <c r="AX266" t="s">
        <v>95</v>
      </c>
      <c r="AY266" t="s">
        <v>459</v>
      </c>
    </row>
    <row r="267" spans="2:51" x14ac:dyDescent="0.25">
      <c r="B267" t="s">
        <v>87</v>
      </c>
      <c r="C267" t="s">
        <v>88</v>
      </c>
      <c r="D267">
        <v>99999</v>
      </c>
      <c r="F267">
        <v>0</v>
      </c>
      <c r="K267" t="s">
        <v>458</v>
      </c>
      <c r="L267" t="s">
        <v>90</v>
      </c>
      <c r="N267" t="s">
        <v>91</v>
      </c>
      <c r="P267">
        <v>196.9</v>
      </c>
      <c r="Q267">
        <v>96.9</v>
      </c>
      <c r="S267">
        <v>50.1</v>
      </c>
      <c r="W267">
        <v>49.9</v>
      </c>
      <c r="X267">
        <v>49.9</v>
      </c>
      <c r="Y267">
        <v>0</v>
      </c>
      <c r="AG267" t="s">
        <v>284</v>
      </c>
      <c r="AK267" t="s">
        <v>284</v>
      </c>
      <c r="AL267" t="s">
        <v>93</v>
      </c>
      <c r="AM267">
        <v>99999</v>
      </c>
      <c r="AN267">
        <v>99999</v>
      </c>
      <c r="AO267">
        <v>799</v>
      </c>
      <c r="AP267" t="b">
        <v>1</v>
      </c>
      <c r="AQ267" t="b">
        <v>1</v>
      </c>
      <c r="AS267">
        <v>250</v>
      </c>
      <c r="AT267" t="s">
        <v>94</v>
      </c>
      <c r="AU267" t="b">
        <v>0</v>
      </c>
      <c r="AW267">
        <v>12</v>
      </c>
      <c r="AX267" t="s">
        <v>95</v>
      </c>
      <c r="AY267" t="s">
        <v>459</v>
      </c>
    </row>
    <row r="268" spans="2:51" x14ac:dyDescent="0.25">
      <c r="B268" t="s">
        <v>87</v>
      </c>
      <c r="C268" t="s">
        <v>88</v>
      </c>
      <c r="D268">
        <v>99999</v>
      </c>
      <c r="F268">
        <v>1000</v>
      </c>
      <c r="K268" t="s">
        <v>458</v>
      </c>
      <c r="L268" t="s">
        <v>90</v>
      </c>
      <c r="N268" t="s">
        <v>91</v>
      </c>
      <c r="P268">
        <v>169.9</v>
      </c>
      <c r="Q268">
        <v>69.899999999999991</v>
      </c>
      <c r="S268">
        <v>50.1</v>
      </c>
      <c r="W268">
        <v>49.9</v>
      </c>
      <c r="X268">
        <v>49.9</v>
      </c>
      <c r="Y268">
        <v>0</v>
      </c>
      <c r="AG268" t="s">
        <v>285</v>
      </c>
      <c r="AK268" t="s">
        <v>285</v>
      </c>
      <c r="AL268" t="s">
        <v>93</v>
      </c>
      <c r="AM268">
        <v>99999</v>
      </c>
      <c r="AN268">
        <v>99999</v>
      </c>
      <c r="AO268">
        <v>799</v>
      </c>
      <c r="AP268" t="b">
        <v>1</v>
      </c>
      <c r="AQ268" t="b">
        <v>1</v>
      </c>
      <c r="AS268">
        <v>250</v>
      </c>
      <c r="AT268" t="s">
        <v>94</v>
      </c>
      <c r="AU268" t="b">
        <v>0</v>
      </c>
      <c r="AW268">
        <v>12</v>
      </c>
      <c r="AX268" t="s">
        <v>95</v>
      </c>
      <c r="AY268" t="s">
        <v>460</v>
      </c>
    </row>
    <row r="269" spans="2:51" x14ac:dyDescent="0.25">
      <c r="B269" t="s">
        <v>87</v>
      </c>
      <c r="C269" t="s">
        <v>88</v>
      </c>
      <c r="D269">
        <v>99999</v>
      </c>
      <c r="F269">
        <v>1000</v>
      </c>
      <c r="K269" t="s">
        <v>458</v>
      </c>
      <c r="L269" t="s">
        <v>90</v>
      </c>
      <c r="N269" t="s">
        <v>91</v>
      </c>
      <c r="P269">
        <v>179.9</v>
      </c>
      <c r="Q269">
        <v>79.899999999999991</v>
      </c>
      <c r="S269">
        <v>50.1</v>
      </c>
      <c r="W269">
        <v>49.9</v>
      </c>
      <c r="X269">
        <v>49.9</v>
      </c>
      <c r="Y269">
        <v>0</v>
      </c>
      <c r="AG269" t="s">
        <v>287</v>
      </c>
      <c r="AK269" t="s">
        <v>287</v>
      </c>
      <c r="AL269" t="s">
        <v>93</v>
      </c>
      <c r="AM269">
        <v>99999</v>
      </c>
      <c r="AN269">
        <v>99999</v>
      </c>
      <c r="AO269">
        <v>799</v>
      </c>
      <c r="AP269" t="b">
        <v>1</v>
      </c>
      <c r="AQ269" t="b">
        <v>1</v>
      </c>
      <c r="AS269">
        <v>250</v>
      </c>
      <c r="AT269" t="s">
        <v>94</v>
      </c>
      <c r="AU269" t="b">
        <v>0</v>
      </c>
      <c r="AW269">
        <v>12</v>
      </c>
      <c r="AX269" t="s">
        <v>95</v>
      </c>
      <c r="AY269" t="s">
        <v>460</v>
      </c>
    </row>
    <row r="270" spans="2:51" x14ac:dyDescent="0.25">
      <c r="B270" t="s">
        <v>87</v>
      </c>
      <c r="C270" t="s">
        <v>88</v>
      </c>
      <c r="D270">
        <v>99999</v>
      </c>
      <c r="F270">
        <v>1000</v>
      </c>
      <c r="K270" t="s">
        <v>458</v>
      </c>
      <c r="L270" t="s">
        <v>90</v>
      </c>
      <c r="N270" t="s">
        <v>91</v>
      </c>
      <c r="P270">
        <v>185.9</v>
      </c>
      <c r="Q270">
        <v>85.899999999999991</v>
      </c>
      <c r="S270">
        <v>50.1</v>
      </c>
      <c r="W270">
        <v>49.9</v>
      </c>
      <c r="X270">
        <v>49.9</v>
      </c>
      <c r="Y270">
        <v>0</v>
      </c>
      <c r="AG270" t="s">
        <v>288</v>
      </c>
      <c r="AK270" t="s">
        <v>288</v>
      </c>
      <c r="AL270" t="s">
        <v>93</v>
      </c>
      <c r="AM270">
        <v>99999</v>
      </c>
      <c r="AN270">
        <v>99999</v>
      </c>
      <c r="AO270">
        <v>799</v>
      </c>
      <c r="AP270" t="b">
        <v>1</v>
      </c>
      <c r="AQ270" t="b">
        <v>1</v>
      </c>
      <c r="AS270">
        <v>250</v>
      </c>
      <c r="AT270" t="s">
        <v>94</v>
      </c>
      <c r="AU270" t="b">
        <v>0</v>
      </c>
      <c r="AW270">
        <v>12</v>
      </c>
      <c r="AX270" t="s">
        <v>95</v>
      </c>
      <c r="AY270" t="s">
        <v>460</v>
      </c>
    </row>
    <row r="271" spans="2:51" x14ac:dyDescent="0.25">
      <c r="B271" t="s">
        <v>87</v>
      </c>
      <c r="C271" t="s">
        <v>88</v>
      </c>
      <c r="D271">
        <v>99999</v>
      </c>
      <c r="F271">
        <v>1000</v>
      </c>
      <c r="K271" t="s">
        <v>458</v>
      </c>
      <c r="L271" t="s">
        <v>90</v>
      </c>
      <c r="N271" t="s">
        <v>91</v>
      </c>
      <c r="P271">
        <v>196.9</v>
      </c>
      <c r="Q271">
        <v>96.899999999999991</v>
      </c>
      <c r="S271">
        <v>50.1</v>
      </c>
      <c r="W271">
        <v>49.9</v>
      </c>
      <c r="X271">
        <v>49.9</v>
      </c>
      <c r="Y271">
        <v>0</v>
      </c>
      <c r="AG271" t="s">
        <v>289</v>
      </c>
      <c r="AK271" t="s">
        <v>289</v>
      </c>
      <c r="AL271" t="s">
        <v>93</v>
      </c>
      <c r="AM271">
        <v>99999</v>
      </c>
      <c r="AN271">
        <v>99999</v>
      </c>
      <c r="AO271">
        <v>799</v>
      </c>
      <c r="AP271" t="b">
        <v>1</v>
      </c>
      <c r="AQ271" t="b">
        <v>1</v>
      </c>
      <c r="AS271">
        <v>250</v>
      </c>
      <c r="AT271" t="s">
        <v>94</v>
      </c>
      <c r="AU271" t="b">
        <v>0</v>
      </c>
      <c r="AW271">
        <v>12</v>
      </c>
      <c r="AX271" t="s">
        <v>95</v>
      </c>
      <c r="AY271" t="s">
        <v>460</v>
      </c>
    </row>
    <row r="272" spans="2:51" x14ac:dyDescent="0.25">
      <c r="B272" t="s">
        <v>87</v>
      </c>
      <c r="C272" t="s">
        <v>88</v>
      </c>
      <c r="D272">
        <v>99999</v>
      </c>
      <c r="F272">
        <v>10000</v>
      </c>
      <c r="K272" t="s">
        <v>458</v>
      </c>
      <c r="L272" t="s">
        <v>103</v>
      </c>
      <c r="N272" t="s">
        <v>91</v>
      </c>
      <c r="P272">
        <v>219.9</v>
      </c>
      <c r="Q272">
        <v>119.9</v>
      </c>
      <c r="S272">
        <v>50.1</v>
      </c>
      <c r="W272">
        <v>49.9</v>
      </c>
      <c r="X272">
        <v>49.9</v>
      </c>
      <c r="Y272">
        <v>0</v>
      </c>
      <c r="AF272" t="s">
        <v>290</v>
      </c>
      <c r="AJ272" t="s">
        <v>290</v>
      </c>
      <c r="AL272" t="s">
        <v>105</v>
      </c>
      <c r="AM272">
        <v>0</v>
      </c>
      <c r="AN272">
        <v>99999</v>
      </c>
      <c r="AO272">
        <v>699</v>
      </c>
      <c r="AP272" t="b">
        <v>1</v>
      </c>
      <c r="AQ272" t="b">
        <v>1</v>
      </c>
      <c r="AS272">
        <v>1000</v>
      </c>
      <c r="AT272" t="s">
        <v>94</v>
      </c>
      <c r="AU272" t="b">
        <v>0</v>
      </c>
      <c r="AW272">
        <v>12</v>
      </c>
      <c r="AX272" t="s">
        <v>95</v>
      </c>
      <c r="AY272" t="s">
        <v>461</v>
      </c>
    </row>
    <row r="273" spans="2:51" x14ac:dyDescent="0.25">
      <c r="B273" t="s">
        <v>87</v>
      </c>
      <c r="C273" t="s">
        <v>88</v>
      </c>
      <c r="D273">
        <v>99999</v>
      </c>
      <c r="F273">
        <v>10000</v>
      </c>
      <c r="K273" t="s">
        <v>458</v>
      </c>
      <c r="L273" t="s">
        <v>103</v>
      </c>
      <c r="N273" t="s">
        <v>91</v>
      </c>
      <c r="P273">
        <v>229.9</v>
      </c>
      <c r="Q273">
        <v>129.9</v>
      </c>
      <c r="S273">
        <v>50.1</v>
      </c>
      <c r="W273">
        <v>49.9</v>
      </c>
      <c r="X273">
        <v>49.9</v>
      </c>
      <c r="Y273">
        <v>0</v>
      </c>
      <c r="AF273" t="s">
        <v>292</v>
      </c>
      <c r="AJ273" t="s">
        <v>292</v>
      </c>
      <c r="AL273" t="s">
        <v>105</v>
      </c>
      <c r="AM273">
        <v>0</v>
      </c>
      <c r="AN273">
        <v>99999</v>
      </c>
      <c r="AO273">
        <v>699</v>
      </c>
      <c r="AP273" t="b">
        <v>1</v>
      </c>
      <c r="AQ273" t="b">
        <v>1</v>
      </c>
      <c r="AS273">
        <v>1000</v>
      </c>
      <c r="AT273" t="s">
        <v>94</v>
      </c>
      <c r="AU273" t="b">
        <v>0</v>
      </c>
      <c r="AW273">
        <v>12</v>
      </c>
      <c r="AX273" t="s">
        <v>95</v>
      </c>
      <c r="AY273" t="s">
        <v>461</v>
      </c>
    </row>
    <row r="274" spans="2:51" x14ac:dyDescent="0.25">
      <c r="B274" t="s">
        <v>87</v>
      </c>
      <c r="C274" t="s">
        <v>88</v>
      </c>
      <c r="D274">
        <v>99999</v>
      </c>
      <c r="F274">
        <v>10000</v>
      </c>
      <c r="K274" t="s">
        <v>458</v>
      </c>
      <c r="L274" t="s">
        <v>103</v>
      </c>
      <c r="N274" t="s">
        <v>91</v>
      </c>
      <c r="P274">
        <v>239.9</v>
      </c>
      <c r="Q274">
        <v>139.9</v>
      </c>
      <c r="S274">
        <v>50.1</v>
      </c>
      <c r="W274">
        <v>49.9</v>
      </c>
      <c r="X274">
        <v>49.9</v>
      </c>
      <c r="Y274">
        <v>0</v>
      </c>
      <c r="AF274" t="s">
        <v>293</v>
      </c>
      <c r="AJ274" t="s">
        <v>293</v>
      </c>
      <c r="AL274" t="s">
        <v>105</v>
      </c>
      <c r="AM274">
        <v>0</v>
      </c>
      <c r="AN274">
        <v>99999</v>
      </c>
      <c r="AO274">
        <v>699</v>
      </c>
      <c r="AP274" t="b">
        <v>1</v>
      </c>
      <c r="AQ274" t="b">
        <v>1</v>
      </c>
      <c r="AS274">
        <v>1000</v>
      </c>
      <c r="AT274" t="s">
        <v>94</v>
      </c>
      <c r="AU274" t="b">
        <v>0</v>
      </c>
      <c r="AW274">
        <v>12</v>
      </c>
      <c r="AX274" t="s">
        <v>95</v>
      </c>
      <c r="AY274" t="s">
        <v>461</v>
      </c>
    </row>
    <row r="275" spans="2:51" x14ac:dyDescent="0.25">
      <c r="B275" t="s">
        <v>87</v>
      </c>
      <c r="C275" t="s">
        <v>88</v>
      </c>
      <c r="D275">
        <v>99999</v>
      </c>
      <c r="F275">
        <v>10000</v>
      </c>
      <c r="K275" t="s">
        <v>458</v>
      </c>
      <c r="L275" t="s">
        <v>103</v>
      </c>
      <c r="N275" t="s">
        <v>91</v>
      </c>
      <c r="P275">
        <v>250.9</v>
      </c>
      <c r="Q275">
        <v>150.9</v>
      </c>
      <c r="S275">
        <v>50.1</v>
      </c>
      <c r="W275">
        <v>49.9</v>
      </c>
      <c r="X275">
        <v>49.9</v>
      </c>
      <c r="Y275">
        <v>0</v>
      </c>
      <c r="AF275" t="s">
        <v>294</v>
      </c>
      <c r="AJ275" t="s">
        <v>294</v>
      </c>
      <c r="AL275" t="s">
        <v>105</v>
      </c>
      <c r="AM275">
        <v>0</v>
      </c>
      <c r="AN275">
        <v>99999</v>
      </c>
      <c r="AO275">
        <v>699</v>
      </c>
      <c r="AP275" t="b">
        <v>1</v>
      </c>
      <c r="AQ275" t="b">
        <v>1</v>
      </c>
      <c r="AS275">
        <v>1000</v>
      </c>
      <c r="AT275" t="s">
        <v>94</v>
      </c>
      <c r="AU275" t="b">
        <v>0</v>
      </c>
      <c r="AW275">
        <v>12</v>
      </c>
      <c r="AX275" t="s">
        <v>95</v>
      </c>
      <c r="AY275" t="s">
        <v>461</v>
      </c>
    </row>
    <row r="276" spans="2:51" x14ac:dyDescent="0.25">
      <c r="B276" t="s">
        <v>87</v>
      </c>
      <c r="C276" t="s">
        <v>88</v>
      </c>
      <c r="D276">
        <v>99999</v>
      </c>
      <c r="F276">
        <v>10000</v>
      </c>
      <c r="K276" t="s">
        <v>458</v>
      </c>
      <c r="L276" t="s">
        <v>90</v>
      </c>
      <c r="N276" t="s">
        <v>91</v>
      </c>
      <c r="P276">
        <v>234.9</v>
      </c>
      <c r="Q276">
        <v>134.9</v>
      </c>
      <c r="S276">
        <v>50.1</v>
      </c>
      <c r="W276">
        <v>49.9</v>
      </c>
      <c r="X276">
        <v>49.9</v>
      </c>
      <c r="Y276">
        <v>0</v>
      </c>
      <c r="AG276" t="s">
        <v>295</v>
      </c>
      <c r="AK276" t="s">
        <v>295</v>
      </c>
      <c r="AL276" t="s">
        <v>93</v>
      </c>
      <c r="AM276">
        <v>99999</v>
      </c>
      <c r="AN276">
        <v>99999</v>
      </c>
      <c r="AO276">
        <v>799</v>
      </c>
      <c r="AP276" t="b">
        <v>1</v>
      </c>
      <c r="AQ276" t="b">
        <v>1</v>
      </c>
      <c r="AS276">
        <v>250</v>
      </c>
      <c r="AT276" t="s">
        <v>94</v>
      </c>
      <c r="AU276" t="b">
        <v>0</v>
      </c>
      <c r="AW276">
        <v>12</v>
      </c>
      <c r="AX276" t="s">
        <v>95</v>
      </c>
      <c r="AY276" t="s">
        <v>462</v>
      </c>
    </row>
    <row r="277" spans="2:51" x14ac:dyDescent="0.25">
      <c r="B277" t="s">
        <v>87</v>
      </c>
      <c r="C277" t="s">
        <v>88</v>
      </c>
      <c r="D277">
        <v>99999</v>
      </c>
      <c r="F277">
        <v>10000</v>
      </c>
      <c r="K277" t="s">
        <v>458</v>
      </c>
      <c r="L277" t="s">
        <v>90</v>
      </c>
      <c r="N277" t="s">
        <v>91</v>
      </c>
      <c r="P277">
        <v>244.9</v>
      </c>
      <c r="Q277">
        <v>144.9</v>
      </c>
      <c r="S277">
        <v>50.1</v>
      </c>
      <c r="W277">
        <v>49.9</v>
      </c>
      <c r="X277">
        <v>49.9</v>
      </c>
      <c r="Y277">
        <v>0</v>
      </c>
      <c r="AG277" t="s">
        <v>297</v>
      </c>
      <c r="AK277" t="s">
        <v>297</v>
      </c>
      <c r="AL277" t="s">
        <v>93</v>
      </c>
      <c r="AM277">
        <v>99999</v>
      </c>
      <c r="AN277">
        <v>99999</v>
      </c>
      <c r="AO277">
        <v>799</v>
      </c>
      <c r="AP277" t="b">
        <v>1</v>
      </c>
      <c r="AQ277" t="b">
        <v>1</v>
      </c>
      <c r="AS277">
        <v>250</v>
      </c>
      <c r="AT277" t="s">
        <v>94</v>
      </c>
      <c r="AU277" t="b">
        <v>0</v>
      </c>
      <c r="AW277">
        <v>12</v>
      </c>
      <c r="AX277" t="s">
        <v>95</v>
      </c>
      <c r="AY277" t="s">
        <v>462</v>
      </c>
    </row>
    <row r="278" spans="2:51" x14ac:dyDescent="0.25">
      <c r="B278" t="s">
        <v>87</v>
      </c>
      <c r="C278" t="s">
        <v>88</v>
      </c>
      <c r="D278">
        <v>99999</v>
      </c>
      <c r="F278">
        <v>10000</v>
      </c>
      <c r="K278" t="s">
        <v>458</v>
      </c>
      <c r="L278" t="s">
        <v>90</v>
      </c>
      <c r="N278" t="s">
        <v>91</v>
      </c>
      <c r="P278">
        <v>256.89999999999998</v>
      </c>
      <c r="Q278">
        <v>156.9</v>
      </c>
      <c r="S278">
        <v>50.1</v>
      </c>
      <c r="W278">
        <v>49.9</v>
      </c>
      <c r="X278">
        <v>49.9</v>
      </c>
      <c r="Y278">
        <v>0</v>
      </c>
      <c r="AG278" t="s">
        <v>298</v>
      </c>
      <c r="AK278" t="s">
        <v>298</v>
      </c>
      <c r="AL278" t="s">
        <v>93</v>
      </c>
      <c r="AM278">
        <v>99999</v>
      </c>
      <c r="AN278">
        <v>99999</v>
      </c>
      <c r="AO278">
        <v>799</v>
      </c>
      <c r="AP278" t="b">
        <v>1</v>
      </c>
      <c r="AQ278" t="b">
        <v>1</v>
      </c>
      <c r="AS278">
        <v>250</v>
      </c>
      <c r="AT278" t="s">
        <v>94</v>
      </c>
      <c r="AU278" t="b">
        <v>0</v>
      </c>
      <c r="AW278">
        <v>12</v>
      </c>
      <c r="AX278" t="s">
        <v>95</v>
      </c>
      <c r="AY278" t="s">
        <v>462</v>
      </c>
    </row>
    <row r="279" spans="2:51" x14ac:dyDescent="0.25">
      <c r="B279" t="s">
        <v>87</v>
      </c>
      <c r="C279" t="s">
        <v>88</v>
      </c>
      <c r="D279">
        <v>99999</v>
      </c>
      <c r="F279">
        <v>10000</v>
      </c>
      <c r="K279" t="s">
        <v>458</v>
      </c>
      <c r="L279" t="s">
        <v>90</v>
      </c>
      <c r="N279" t="s">
        <v>91</v>
      </c>
      <c r="P279">
        <v>266.89999999999998</v>
      </c>
      <c r="Q279">
        <v>166.9</v>
      </c>
      <c r="S279">
        <v>50.1</v>
      </c>
      <c r="W279">
        <v>49.9</v>
      </c>
      <c r="X279">
        <v>49.9</v>
      </c>
      <c r="Y279">
        <v>0</v>
      </c>
      <c r="AG279" t="s">
        <v>299</v>
      </c>
      <c r="AK279" t="s">
        <v>299</v>
      </c>
      <c r="AL279" t="s">
        <v>93</v>
      </c>
      <c r="AM279">
        <v>99999</v>
      </c>
      <c r="AN279">
        <v>99999</v>
      </c>
      <c r="AO279">
        <v>799</v>
      </c>
      <c r="AP279" t="b">
        <v>1</v>
      </c>
      <c r="AQ279" t="b">
        <v>1</v>
      </c>
      <c r="AS279">
        <v>250</v>
      </c>
      <c r="AT279" t="s">
        <v>94</v>
      </c>
      <c r="AU279" t="b">
        <v>0</v>
      </c>
      <c r="AW279">
        <v>12</v>
      </c>
      <c r="AX279" t="s">
        <v>95</v>
      </c>
      <c r="AY279" t="s">
        <v>462</v>
      </c>
    </row>
    <row r="280" spans="2:51" x14ac:dyDescent="0.25">
      <c r="B280" t="s">
        <v>87</v>
      </c>
      <c r="C280" t="s">
        <v>88</v>
      </c>
      <c r="D280">
        <v>99999</v>
      </c>
      <c r="F280">
        <v>2000</v>
      </c>
      <c r="K280" t="s">
        <v>458</v>
      </c>
      <c r="L280" t="s">
        <v>90</v>
      </c>
      <c r="N280" t="s">
        <v>91</v>
      </c>
      <c r="P280">
        <v>179.9</v>
      </c>
      <c r="Q280">
        <v>79.899999999999991</v>
      </c>
      <c r="S280">
        <v>50.1</v>
      </c>
      <c r="W280">
        <v>49.9</v>
      </c>
      <c r="X280">
        <v>49.9</v>
      </c>
      <c r="Y280">
        <v>0</v>
      </c>
      <c r="AG280" t="s">
        <v>300</v>
      </c>
      <c r="AK280" t="s">
        <v>300</v>
      </c>
      <c r="AL280" t="s">
        <v>93</v>
      </c>
      <c r="AM280">
        <v>99999</v>
      </c>
      <c r="AN280">
        <v>99999</v>
      </c>
      <c r="AO280">
        <v>799</v>
      </c>
      <c r="AP280" t="b">
        <v>1</v>
      </c>
      <c r="AQ280" t="b">
        <v>1</v>
      </c>
      <c r="AS280">
        <v>250</v>
      </c>
      <c r="AT280" t="s">
        <v>94</v>
      </c>
      <c r="AU280" t="b">
        <v>0</v>
      </c>
      <c r="AW280">
        <v>12</v>
      </c>
      <c r="AX280" t="s">
        <v>95</v>
      </c>
      <c r="AY280" t="s">
        <v>463</v>
      </c>
    </row>
    <row r="281" spans="2:51" x14ac:dyDescent="0.25">
      <c r="B281" t="s">
        <v>87</v>
      </c>
      <c r="C281" t="s">
        <v>88</v>
      </c>
      <c r="D281">
        <v>99999</v>
      </c>
      <c r="F281">
        <v>2000</v>
      </c>
      <c r="K281" t="s">
        <v>458</v>
      </c>
      <c r="L281" t="s">
        <v>90</v>
      </c>
      <c r="N281" t="s">
        <v>91</v>
      </c>
      <c r="P281">
        <v>189.9</v>
      </c>
      <c r="Q281">
        <v>89.899999999999991</v>
      </c>
      <c r="S281">
        <v>50.1</v>
      </c>
      <c r="W281">
        <v>49.9</v>
      </c>
      <c r="X281">
        <v>49.9</v>
      </c>
      <c r="Y281">
        <v>0</v>
      </c>
      <c r="AG281" t="s">
        <v>302</v>
      </c>
      <c r="AK281" t="s">
        <v>302</v>
      </c>
      <c r="AL281" t="s">
        <v>93</v>
      </c>
      <c r="AM281">
        <v>99999</v>
      </c>
      <c r="AN281">
        <v>99999</v>
      </c>
      <c r="AO281">
        <v>799</v>
      </c>
      <c r="AP281" t="b">
        <v>1</v>
      </c>
      <c r="AQ281" t="b">
        <v>1</v>
      </c>
      <c r="AS281">
        <v>250</v>
      </c>
      <c r="AT281" t="s">
        <v>94</v>
      </c>
      <c r="AU281" t="b">
        <v>0</v>
      </c>
      <c r="AW281">
        <v>12</v>
      </c>
      <c r="AX281" t="s">
        <v>95</v>
      </c>
      <c r="AY281" t="s">
        <v>463</v>
      </c>
    </row>
    <row r="282" spans="2:51" x14ac:dyDescent="0.25">
      <c r="B282" t="s">
        <v>87</v>
      </c>
      <c r="C282" t="s">
        <v>88</v>
      </c>
      <c r="D282">
        <v>99999</v>
      </c>
      <c r="F282">
        <v>2000</v>
      </c>
      <c r="K282" t="s">
        <v>458</v>
      </c>
      <c r="L282" t="s">
        <v>90</v>
      </c>
      <c r="N282" t="s">
        <v>91</v>
      </c>
      <c r="P282">
        <v>196.9</v>
      </c>
      <c r="Q282">
        <v>96.899999999999991</v>
      </c>
      <c r="S282">
        <v>50.1</v>
      </c>
      <c r="W282">
        <v>49.9</v>
      </c>
      <c r="X282">
        <v>49.9</v>
      </c>
      <c r="Y282">
        <v>0</v>
      </c>
      <c r="AG282" t="s">
        <v>303</v>
      </c>
      <c r="AK282" t="s">
        <v>303</v>
      </c>
      <c r="AL282" t="s">
        <v>93</v>
      </c>
      <c r="AM282">
        <v>99999</v>
      </c>
      <c r="AN282">
        <v>99999</v>
      </c>
      <c r="AO282">
        <v>799</v>
      </c>
      <c r="AP282" t="b">
        <v>1</v>
      </c>
      <c r="AQ282" t="b">
        <v>1</v>
      </c>
      <c r="AS282">
        <v>250</v>
      </c>
      <c r="AT282" t="s">
        <v>94</v>
      </c>
      <c r="AU282" t="b">
        <v>0</v>
      </c>
      <c r="AW282">
        <v>12</v>
      </c>
      <c r="AX282" t="s">
        <v>95</v>
      </c>
      <c r="AY282" t="s">
        <v>463</v>
      </c>
    </row>
    <row r="283" spans="2:51" x14ac:dyDescent="0.25">
      <c r="B283" t="s">
        <v>87</v>
      </c>
      <c r="C283" t="s">
        <v>88</v>
      </c>
      <c r="D283">
        <v>99999</v>
      </c>
      <c r="F283">
        <v>2000</v>
      </c>
      <c r="K283" t="s">
        <v>458</v>
      </c>
      <c r="L283" t="s">
        <v>90</v>
      </c>
      <c r="N283" t="s">
        <v>91</v>
      </c>
      <c r="P283">
        <v>206.9</v>
      </c>
      <c r="Q283">
        <v>106.89999999999999</v>
      </c>
      <c r="S283">
        <v>50.1</v>
      </c>
      <c r="W283">
        <v>49.9</v>
      </c>
      <c r="X283">
        <v>49.9</v>
      </c>
      <c r="Y283">
        <v>0</v>
      </c>
      <c r="AG283" t="s">
        <v>304</v>
      </c>
      <c r="AK283" t="s">
        <v>304</v>
      </c>
      <c r="AL283" t="s">
        <v>93</v>
      </c>
      <c r="AM283">
        <v>99999</v>
      </c>
      <c r="AN283">
        <v>99999</v>
      </c>
      <c r="AO283">
        <v>799</v>
      </c>
      <c r="AP283" t="b">
        <v>1</v>
      </c>
      <c r="AQ283" t="b">
        <v>1</v>
      </c>
      <c r="AS283">
        <v>250</v>
      </c>
      <c r="AT283" t="s">
        <v>94</v>
      </c>
      <c r="AU283" t="b">
        <v>0</v>
      </c>
      <c r="AW283">
        <v>12</v>
      </c>
      <c r="AX283" t="s">
        <v>95</v>
      </c>
      <c r="AY283" t="s">
        <v>463</v>
      </c>
    </row>
    <row r="284" spans="2:51" x14ac:dyDescent="0.25">
      <c r="B284" t="s">
        <v>87</v>
      </c>
      <c r="C284" t="s">
        <v>88</v>
      </c>
      <c r="D284">
        <v>99999</v>
      </c>
      <c r="F284">
        <v>3000</v>
      </c>
      <c r="K284" t="s">
        <v>458</v>
      </c>
      <c r="L284" t="s">
        <v>90</v>
      </c>
      <c r="N284" t="s">
        <v>91</v>
      </c>
      <c r="P284">
        <v>189.9</v>
      </c>
      <c r="Q284">
        <v>89.899999999999991</v>
      </c>
      <c r="S284">
        <v>50.1</v>
      </c>
      <c r="W284">
        <v>49.9</v>
      </c>
      <c r="X284">
        <v>49.9</v>
      </c>
      <c r="Y284">
        <v>0</v>
      </c>
      <c r="AG284" t="s">
        <v>305</v>
      </c>
      <c r="AK284" t="s">
        <v>305</v>
      </c>
      <c r="AL284" t="s">
        <v>93</v>
      </c>
      <c r="AM284">
        <v>99999</v>
      </c>
      <c r="AN284">
        <v>99999</v>
      </c>
      <c r="AO284">
        <v>799</v>
      </c>
      <c r="AP284" t="b">
        <v>1</v>
      </c>
      <c r="AQ284" t="b">
        <v>1</v>
      </c>
      <c r="AS284">
        <v>250</v>
      </c>
      <c r="AT284" t="s">
        <v>94</v>
      </c>
      <c r="AU284" t="b">
        <v>0</v>
      </c>
      <c r="AW284">
        <v>12</v>
      </c>
      <c r="AX284" t="s">
        <v>95</v>
      </c>
      <c r="AY284" t="s">
        <v>464</v>
      </c>
    </row>
    <row r="285" spans="2:51" x14ac:dyDescent="0.25">
      <c r="B285" t="s">
        <v>87</v>
      </c>
      <c r="C285" t="s">
        <v>88</v>
      </c>
      <c r="D285">
        <v>99999</v>
      </c>
      <c r="F285">
        <v>3000</v>
      </c>
      <c r="K285" t="s">
        <v>458</v>
      </c>
      <c r="L285" t="s">
        <v>90</v>
      </c>
      <c r="N285" t="s">
        <v>91</v>
      </c>
      <c r="P285">
        <v>199.9</v>
      </c>
      <c r="Q285">
        <v>99.899999999999991</v>
      </c>
      <c r="S285">
        <v>50.1</v>
      </c>
      <c r="W285">
        <v>49.9</v>
      </c>
      <c r="X285">
        <v>49.9</v>
      </c>
      <c r="Y285">
        <v>0</v>
      </c>
      <c r="AG285" t="s">
        <v>307</v>
      </c>
      <c r="AK285" t="s">
        <v>307</v>
      </c>
      <c r="AL285" t="s">
        <v>93</v>
      </c>
      <c r="AM285">
        <v>99999</v>
      </c>
      <c r="AN285">
        <v>99999</v>
      </c>
      <c r="AO285">
        <v>799</v>
      </c>
      <c r="AP285" t="b">
        <v>1</v>
      </c>
      <c r="AQ285" t="b">
        <v>1</v>
      </c>
      <c r="AS285">
        <v>250</v>
      </c>
      <c r="AT285" t="s">
        <v>94</v>
      </c>
      <c r="AU285" t="b">
        <v>0</v>
      </c>
      <c r="AW285">
        <v>12</v>
      </c>
      <c r="AX285" t="s">
        <v>95</v>
      </c>
      <c r="AY285" t="s">
        <v>464</v>
      </c>
    </row>
    <row r="286" spans="2:51" x14ac:dyDescent="0.25">
      <c r="B286" t="s">
        <v>87</v>
      </c>
      <c r="C286" t="s">
        <v>88</v>
      </c>
      <c r="D286">
        <v>99999</v>
      </c>
      <c r="F286">
        <v>3000</v>
      </c>
      <c r="K286" t="s">
        <v>458</v>
      </c>
      <c r="L286" t="s">
        <v>90</v>
      </c>
      <c r="N286" t="s">
        <v>91</v>
      </c>
      <c r="P286">
        <v>206.9</v>
      </c>
      <c r="Q286">
        <v>106.89999999999999</v>
      </c>
      <c r="S286">
        <v>50.1</v>
      </c>
      <c r="W286">
        <v>49.9</v>
      </c>
      <c r="X286">
        <v>49.9</v>
      </c>
      <c r="Y286">
        <v>0</v>
      </c>
      <c r="AG286" t="s">
        <v>308</v>
      </c>
      <c r="AK286" t="s">
        <v>308</v>
      </c>
      <c r="AL286" t="s">
        <v>93</v>
      </c>
      <c r="AM286">
        <v>99999</v>
      </c>
      <c r="AN286">
        <v>99999</v>
      </c>
      <c r="AO286">
        <v>799</v>
      </c>
      <c r="AP286" t="b">
        <v>1</v>
      </c>
      <c r="AQ286" t="b">
        <v>1</v>
      </c>
      <c r="AS286">
        <v>250</v>
      </c>
      <c r="AT286" t="s">
        <v>94</v>
      </c>
      <c r="AU286" t="b">
        <v>0</v>
      </c>
      <c r="AW286">
        <v>12</v>
      </c>
      <c r="AX286" t="s">
        <v>95</v>
      </c>
      <c r="AY286" t="s">
        <v>464</v>
      </c>
    </row>
    <row r="287" spans="2:51" x14ac:dyDescent="0.25">
      <c r="B287" t="s">
        <v>87</v>
      </c>
      <c r="C287" t="s">
        <v>88</v>
      </c>
      <c r="D287">
        <v>99999</v>
      </c>
      <c r="F287">
        <v>3000</v>
      </c>
      <c r="K287" t="s">
        <v>458</v>
      </c>
      <c r="L287" t="s">
        <v>90</v>
      </c>
      <c r="N287" t="s">
        <v>91</v>
      </c>
      <c r="P287">
        <v>217.9</v>
      </c>
      <c r="Q287">
        <v>117.89999999999999</v>
      </c>
      <c r="S287">
        <v>50.1</v>
      </c>
      <c r="W287">
        <v>49.9</v>
      </c>
      <c r="X287">
        <v>49.9</v>
      </c>
      <c r="Y287">
        <v>0</v>
      </c>
      <c r="AG287" t="s">
        <v>309</v>
      </c>
      <c r="AK287" t="s">
        <v>309</v>
      </c>
      <c r="AL287" t="s">
        <v>93</v>
      </c>
      <c r="AM287">
        <v>99999</v>
      </c>
      <c r="AN287">
        <v>99999</v>
      </c>
      <c r="AO287">
        <v>799</v>
      </c>
      <c r="AP287" t="b">
        <v>1</v>
      </c>
      <c r="AQ287" t="b">
        <v>1</v>
      </c>
      <c r="AS287">
        <v>250</v>
      </c>
      <c r="AT287" t="s">
        <v>94</v>
      </c>
      <c r="AU287" t="b">
        <v>0</v>
      </c>
      <c r="AW287">
        <v>12</v>
      </c>
      <c r="AX287" t="s">
        <v>95</v>
      </c>
      <c r="AY287" t="s">
        <v>464</v>
      </c>
    </row>
    <row r="288" spans="2:51" x14ac:dyDescent="0.25">
      <c r="B288" t="s">
        <v>87</v>
      </c>
      <c r="C288" t="s">
        <v>88</v>
      </c>
      <c r="D288">
        <v>99999</v>
      </c>
      <c r="F288">
        <v>5000</v>
      </c>
      <c r="K288" t="s">
        <v>458</v>
      </c>
      <c r="L288" t="s">
        <v>90</v>
      </c>
      <c r="N288" t="s">
        <v>91</v>
      </c>
      <c r="P288">
        <v>204.9</v>
      </c>
      <c r="Q288">
        <v>104.9</v>
      </c>
      <c r="S288">
        <v>50.1</v>
      </c>
      <c r="W288">
        <v>49.9</v>
      </c>
      <c r="X288">
        <v>49.9</v>
      </c>
      <c r="Y288">
        <v>0</v>
      </c>
      <c r="AG288" t="s">
        <v>310</v>
      </c>
      <c r="AK288" t="s">
        <v>310</v>
      </c>
      <c r="AL288" t="s">
        <v>93</v>
      </c>
      <c r="AM288">
        <v>99999</v>
      </c>
      <c r="AN288">
        <v>99999</v>
      </c>
      <c r="AO288">
        <v>799</v>
      </c>
      <c r="AP288" t="b">
        <v>1</v>
      </c>
      <c r="AQ288" t="b">
        <v>1</v>
      </c>
      <c r="AS288">
        <v>250</v>
      </c>
      <c r="AT288" t="s">
        <v>94</v>
      </c>
      <c r="AU288" t="b">
        <v>0</v>
      </c>
      <c r="AW288">
        <v>12</v>
      </c>
      <c r="AX288" t="s">
        <v>95</v>
      </c>
      <c r="AY288" t="s">
        <v>465</v>
      </c>
    </row>
    <row r="289" spans="2:51" x14ac:dyDescent="0.25">
      <c r="B289" t="s">
        <v>87</v>
      </c>
      <c r="C289" t="s">
        <v>88</v>
      </c>
      <c r="D289">
        <v>99999</v>
      </c>
      <c r="F289">
        <v>5000</v>
      </c>
      <c r="K289" t="s">
        <v>458</v>
      </c>
      <c r="L289" t="s">
        <v>90</v>
      </c>
      <c r="N289" t="s">
        <v>91</v>
      </c>
      <c r="P289">
        <v>214.9</v>
      </c>
      <c r="Q289">
        <v>114.9</v>
      </c>
      <c r="S289">
        <v>50.1</v>
      </c>
      <c r="W289">
        <v>49.9</v>
      </c>
      <c r="X289">
        <v>49.9</v>
      </c>
      <c r="Y289">
        <v>0</v>
      </c>
      <c r="AG289" t="s">
        <v>312</v>
      </c>
      <c r="AK289" t="s">
        <v>312</v>
      </c>
      <c r="AL289" t="s">
        <v>93</v>
      </c>
      <c r="AM289">
        <v>99999</v>
      </c>
      <c r="AN289">
        <v>99999</v>
      </c>
      <c r="AO289">
        <v>799</v>
      </c>
      <c r="AP289" t="b">
        <v>1</v>
      </c>
      <c r="AQ289" t="b">
        <v>1</v>
      </c>
      <c r="AS289">
        <v>250</v>
      </c>
      <c r="AT289" t="s">
        <v>94</v>
      </c>
      <c r="AU289" t="b">
        <v>0</v>
      </c>
      <c r="AW289">
        <v>12</v>
      </c>
      <c r="AX289" t="s">
        <v>95</v>
      </c>
      <c r="AY289" t="s">
        <v>465</v>
      </c>
    </row>
    <row r="290" spans="2:51" x14ac:dyDescent="0.25">
      <c r="B290" t="s">
        <v>87</v>
      </c>
      <c r="C290" t="s">
        <v>88</v>
      </c>
      <c r="D290">
        <v>99999</v>
      </c>
      <c r="F290">
        <v>5000</v>
      </c>
      <c r="K290" t="s">
        <v>458</v>
      </c>
      <c r="L290" t="s">
        <v>90</v>
      </c>
      <c r="N290" t="s">
        <v>91</v>
      </c>
      <c r="P290">
        <v>223.9</v>
      </c>
      <c r="Q290">
        <v>123.9</v>
      </c>
      <c r="S290">
        <v>50.1</v>
      </c>
      <c r="W290">
        <v>49.9</v>
      </c>
      <c r="X290">
        <v>49.9</v>
      </c>
      <c r="Y290">
        <v>0</v>
      </c>
      <c r="AG290" t="s">
        <v>313</v>
      </c>
      <c r="AK290" t="s">
        <v>313</v>
      </c>
      <c r="AL290" t="s">
        <v>93</v>
      </c>
      <c r="AM290">
        <v>99999</v>
      </c>
      <c r="AN290">
        <v>99999</v>
      </c>
      <c r="AO290">
        <v>799</v>
      </c>
      <c r="AP290" t="b">
        <v>1</v>
      </c>
      <c r="AQ290" t="b">
        <v>1</v>
      </c>
      <c r="AS290">
        <v>250</v>
      </c>
      <c r="AT290" t="s">
        <v>94</v>
      </c>
      <c r="AU290" t="b">
        <v>0</v>
      </c>
      <c r="AW290">
        <v>12</v>
      </c>
      <c r="AX290" t="s">
        <v>95</v>
      </c>
      <c r="AY290" t="s">
        <v>465</v>
      </c>
    </row>
    <row r="291" spans="2:51" x14ac:dyDescent="0.25">
      <c r="B291" t="s">
        <v>87</v>
      </c>
      <c r="C291" t="s">
        <v>88</v>
      </c>
      <c r="D291">
        <v>99999</v>
      </c>
      <c r="F291">
        <v>5000</v>
      </c>
      <c r="K291" t="s">
        <v>458</v>
      </c>
      <c r="L291" t="s">
        <v>90</v>
      </c>
      <c r="N291" t="s">
        <v>91</v>
      </c>
      <c r="P291">
        <v>234.9</v>
      </c>
      <c r="Q291">
        <v>134.9</v>
      </c>
      <c r="S291">
        <v>50.1</v>
      </c>
      <c r="W291">
        <v>49.9</v>
      </c>
      <c r="X291">
        <v>49.9</v>
      </c>
      <c r="Y291">
        <v>0</v>
      </c>
      <c r="AG291" t="s">
        <v>314</v>
      </c>
      <c r="AK291" t="s">
        <v>314</v>
      </c>
      <c r="AL291" t="s">
        <v>93</v>
      </c>
      <c r="AM291">
        <v>99999</v>
      </c>
      <c r="AN291">
        <v>99999</v>
      </c>
      <c r="AO291">
        <v>799</v>
      </c>
      <c r="AP291" t="b">
        <v>1</v>
      </c>
      <c r="AQ291" t="b">
        <v>1</v>
      </c>
      <c r="AS291">
        <v>250</v>
      </c>
      <c r="AT291" t="s">
        <v>94</v>
      </c>
      <c r="AU291" t="b">
        <v>0</v>
      </c>
      <c r="AW291">
        <v>12</v>
      </c>
      <c r="AX291" t="s">
        <v>95</v>
      </c>
      <c r="AY291" t="s">
        <v>465</v>
      </c>
    </row>
    <row r="292" spans="2:51" x14ac:dyDescent="0.25">
      <c r="B292" t="s">
        <v>130</v>
      </c>
      <c r="C292" t="s">
        <v>88</v>
      </c>
      <c r="D292">
        <v>99999</v>
      </c>
      <c r="F292">
        <v>0</v>
      </c>
      <c r="K292" t="s">
        <v>458</v>
      </c>
      <c r="L292" t="s">
        <v>131</v>
      </c>
      <c r="N292" t="s">
        <v>91</v>
      </c>
      <c r="P292">
        <v>159.9</v>
      </c>
      <c r="Q292">
        <v>59.9</v>
      </c>
      <c r="S292">
        <v>50.1</v>
      </c>
      <c r="W292">
        <v>49.9</v>
      </c>
      <c r="X292">
        <v>49.9</v>
      </c>
      <c r="Y292">
        <v>0</v>
      </c>
      <c r="AG292" t="s">
        <v>315</v>
      </c>
      <c r="AK292" t="s">
        <v>315</v>
      </c>
      <c r="AL292" t="s">
        <v>133</v>
      </c>
      <c r="AM292">
        <v>99999</v>
      </c>
      <c r="AN292">
        <v>99999</v>
      </c>
      <c r="AO292">
        <v>599</v>
      </c>
      <c r="AP292" t="b">
        <v>1</v>
      </c>
      <c r="AQ292" t="b">
        <v>1</v>
      </c>
      <c r="AS292">
        <v>50</v>
      </c>
      <c r="AT292" t="s">
        <v>94</v>
      </c>
      <c r="AU292" t="b">
        <v>0</v>
      </c>
      <c r="AW292">
        <v>12</v>
      </c>
      <c r="AX292" t="s">
        <v>95</v>
      </c>
      <c r="AY292" t="s">
        <v>466</v>
      </c>
    </row>
    <row r="293" spans="2:51" x14ac:dyDescent="0.25">
      <c r="B293" t="s">
        <v>130</v>
      </c>
      <c r="C293" t="s">
        <v>88</v>
      </c>
      <c r="D293">
        <v>99999</v>
      </c>
      <c r="F293">
        <v>0</v>
      </c>
      <c r="K293" t="s">
        <v>458</v>
      </c>
      <c r="L293" t="s">
        <v>131</v>
      </c>
      <c r="N293" t="s">
        <v>91</v>
      </c>
      <c r="P293">
        <v>174.9</v>
      </c>
      <c r="Q293">
        <v>74.900000000000006</v>
      </c>
      <c r="S293">
        <v>50.1</v>
      </c>
      <c r="W293">
        <v>49.9</v>
      </c>
      <c r="X293">
        <v>49.9</v>
      </c>
      <c r="Y293">
        <v>0</v>
      </c>
      <c r="AG293" t="s">
        <v>317</v>
      </c>
      <c r="AK293" t="s">
        <v>317</v>
      </c>
      <c r="AL293" t="s">
        <v>133</v>
      </c>
      <c r="AM293">
        <v>99999</v>
      </c>
      <c r="AN293">
        <v>99999</v>
      </c>
      <c r="AO293">
        <v>599</v>
      </c>
      <c r="AP293" t="b">
        <v>1</v>
      </c>
      <c r="AQ293" t="b">
        <v>1</v>
      </c>
      <c r="AS293">
        <v>50</v>
      </c>
      <c r="AT293" t="s">
        <v>94</v>
      </c>
      <c r="AU293" t="b">
        <v>0</v>
      </c>
      <c r="AW293">
        <v>12</v>
      </c>
      <c r="AX293" t="s">
        <v>95</v>
      </c>
      <c r="AY293" t="s">
        <v>466</v>
      </c>
    </row>
    <row r="294" spans="2:51" x14ac:dyDescent="0.25">
      <c r="B294" t="s">
        <v>130</v>
      </c>
      <c r="C294" t="s">
        <v>88</v>
      </c>
      <c r="D294">
        <v>99999</v>
      </c>
      <c r="F294">
        <v>0</v>
      </c>
      <c r="K294" t="s">
        <v>458</v>
      </c>
      <c r="L294" t="s">
        <v>136</v>
      </c>
      <c r="N294" t="s">
        <v>91</v>
      </c>
      <c r="P294">
        <v>159.9</v>
      </c>
      <c r="Q294">
        <v>59.9</v>
      </c>
      <c r="S294">
        <v>50.1</v>
      </c>
      <c r="W294">
        <v>49.9</v>
      </c>
      <c r="X294">
        <v>49.9</v>
      </c>
      <c r="Y294">
        <v>0</v>
      </c>
      <c r="AF294" t="s">
        <v>318</v>
      </c>
      <c r="AJ294" t="s">
        <v>318</v>
      </c>
      <c r="AL294" t="s">
        <v>138</v>
      </c>
      <c r="AM294">
        <v>0</v>
      </c>
      <c r="AN294">
        <v>99999</v>
      </c>
      <c r="AO294">
        <v>599</v>
      </c>
      <c r="AP294" t="b">
        <v>1</v>
      </c>
      <c r="AQ294" t="b">
        <v>1</v>
      </c>
      <c r="AS294">
        <v>500</v>
      </c>
      <c r="AT294" t="s">
        <v>94</v>
      </c>
      <c r="AU294" t="b">
        <v>0</v>
      </c>
      <c r="AW294">
        <v>12</v>
      </c>
      <c r="AX294" t="s">
        <v>95</v>
      </c>
      <c r="AY294" t="s">
        <v>467</v>
      </c>
    </row>
    <row r="295" spans="2:51" x14ac:dyDescent="0.25">
      <c r="B295" t="s">
        <v>130</v>
      </c>
      <c r="C295" t="s">
        <v>88</v>
      </c>
      <c r="D295">
        <v>99999</v>
      </c>
      <c r="F295">
        <v>0</v>
      </c>
      <c r="K295" t="s">
        <v>458</v>
      </c>
      <c r="L295" t="s">
        <v>136</v>
      </c>
      <c r="N295" t="s">
        <v>91</v>
      </c>
      <c r="P295">
        <v>174.9</v>
      </c>
      <c r="Q295">
        <v>74.900000000000006</v>
      </c>
      <c r="S295">
        <v>50.1</v>
      </c>
      <c r="W295">
        <v>49.9</v>
      </c>
      <c r="X295">
        <v>49.9</v>
      </c>
      <c r="Y295">
        <v>0</v>
      </c>
      <c r="AF295" t="s">
        <v>320</v>
      </c>
      <c r="AJ295" t="s">
        <v>320</v>
      </c>
      <c r="AL295" t="s">
        <v>138</v>
      </c>
      <c r="AM295">
        <v>0</v>
      </c>
      <c r="AN295">
        <v>99999</v>
      </c>
      <c r="AO295">
        <v>599</v>
      </c>
      <c r="AP295" t="b">
        <v>1</v>
      </c>
      <c r="AQ295" t="b">
        <v>1</v>
      </c>
      <c r="AS295">
        <v>500</v>
      </c>
      <c r="AT295" t="s">
        <v>94</v>
      </c>
      <c r="AU295" t="b">
        <v>0</v>
      </c>
      <c r="AW295">
        <v>12</v>
      </c>
      <c r="AX295" t="s">
        <v>95</v>
      </c>
      <c r="AY295" t="s">
        <v>467</v>
      </c>
    </row>
    <row r="296" spans="2:51" x14ac:dyDescent="0.25">
      <c r="B296" t="s">
        <v>130</v>
      </c>
      <c r="C296" t="s">
        <v>88</v>
      </c>
      <c r="D296">
        <v>99999</v>
      </c>
      <c r="F296">
        <v>1000</v>
      </c>
      <c r="K296" t="s">
        <v>458</v>
      </c>
      <c r="L296" t="s">
        <v>131</v>
      </c>
      <c r="N296" t="s">
        <v>91</v>
      </c>
      <c r="P296">
        <v>149.9</v>
      </c>
      <c r="Q296">
        <v>49.9</v>
      </c>
      <c r="S296">
        <v>50.1</v>
      </c>
      <c r="W296">
        <v>49.9</v>
      </c>
      <c r="X296">
        <v>49.9</v>
      </c>
      <c r="Y296">
        <v>0</v>
      </c>
      <c r="AG296" t="s">
        <v>321</v>
      </c>
      <c r="AK296" t="s">
        <v>321</v>
      </c>
      <c r="AL296" t="s">
        <v>133</v>
      </c>
      <c r="AM296">
        <v>99999</v>
      </c>
      <c r="AN296">
        <v>99999</v>
      </c>
      <c r="AO296">
        <v>599</v>
      </c>
      <c r="AP296" t="b">
        <v>1</v>
      </c>
      <c r="AQ296" t="b">
        <v>1</v>
      </c>
      <c r="AS296">
        <v>50</v>
      </c>
      <c r="AT296" t="s">
        <v>94</v>
      </c>
      <c r="AU296" t="b">
        <v>0</v>
      </c>
      <c r="AW296">
        <v>12</v>
      </c>
      <c r="AX296" t="s">
        <v>95</v>
      </c>
      <c r="AY296" t="s">
        <v>468</v>
      </c>
    </row>
    <row r="297" spans="2:51" x14ac:dyDescent="0.25">
      <c r="B297" t="s">
        <v>130</v>
      </c>
      <c r="C297" t="s">
        <v>88</v>
      </c>
      <c r="D297">
        <v>99999</v>
      </c>
      <c r="F297">
        <v>1000</v>
      </c>
      <c r="K297" t="s">
        <v>458</v>
      </c>
      <c r="L297" t="s">
        <v>131</v>
      </c>
      <c r="N297" t="s">
        <v>91</v>
      </c>
      <c r="P297">
        <v>159.9</v>
      </c>
      <c r="Q297">
        <v>59.9</v>
      </c>
      <c r="S297">
        <v>50.1</v>
      </c>
      <c r="W297">
        <v>49.9</v>
      </c>
      <c r="X297">
        <v>49.9</v>
      </c>
      <c r="Y297">
        <v>0</v>
      </c>
      <c r="AG297" t="s">
        <v>323</v>
      </c>
      <c r="AK297" t="s">
        <v>323</v>
      </c>
      <c r="AL297" t="s">
        <v>133</v>
      </c>
      <c r="AM297">
        <v>99999</v>
      </c>
      <c r="AN297">
        <v>99999</v>
      </c>
      <c r="AO297">
        <v>599</v>
      </c>
      <c r="AP297" t="b">
        <v>1</v>
      </c>
      <c r="AQ297" t="b">
        <v>1</v>
      </c>
      <c r="AS297">
        <v>50</v>
      </c>
      <c r="AT297" t="s">
        <v>94</v>
      </c>
      <c r="AU297" t="b">
        <v>0</v>
      </c>
      <c r="AW297">
        <v>12</v>
      </c>
      <c r="AX297" t="s">
        <v>95</v>
      </c>
      <c r="AY297" t="s">
        <v>468</v>
      </c>
    </row>
    <row r="298" spans="2:51" x14ac:dyDescent="0.25">
      <c r="B298" t="s">
        <v>130</v>
      </c>
      <c r="C298" t="s">
        <v>88</v>
      </c>
      <c r="D298">
        <v>99999</v>
      </c>
      <c r="F298">
        <v>1000</v>
      </c>
      <c r="K298" t="s">
        <v>458</v>
      </c>
      <c r="L298" t="s">
        <v>131</v>
      </c>
      <c r="N298" t="s">
        <v>91</v>
      </c>
      <c r="P298">
        <v>163.9</v>
      </c>
      <c r="Q298">
        <v>63.9</v>
      </c>
      <c r="S298">
        <v>50.1</v>
      </c>
      <c r="W298">
        <v>49.9</v>
      </c>
      <c r="X298">
        <v>49.9</v>
      </c>
      <c r="Y298">
        <v>0</v>
      </c>
      <c r="AG298" t="s">
        <v>324</v>
      </c>
      <c r="AK298" t="s">
        <v>324</v>
      </c>
      <c r="AL298" t="s">
        <v>133</v>
      </c>
      <c r="AM298">
        <v>99999</v>
      </c>
      <c r="AN298">
        <v>99999</v>
      </c>
      <c r="AO298">
        <v>599</v>
      </c>
      <c r="AP298" t="b">
        <v>1</v>
      </c>
      <c r="AQ298" t="b">
        <v>1</v>
      </c>
      <c r="AS298">
        <v>50</v>
      </c>
      <c r="AT298" t="s">
        <v>94</v>
      </c>
      <c r="AU298" t="b">
        <v>0</v>
      </c>
      <c r="AW298">
        <v>12</v>
      </c>
      <c r="AX298" t="s">
        <v>95</v>
      </c>
      <c r="AY298" t="s">
        <v>468</v>
      </c>
    </row>
    <row r="299" spans="2:51" x14ac:dyDescent="0.25">
      <c r="B299" t="s">
        <v>130</v>
      </c>
      <c r="C299" t="s">
        <v>88</v>
      </c>
      <c r="D299">
        <v>99999</v>
      </c>
      <c r="F299">
        <v>1000</v>
      </c>
      <c r="K299" t="s">
        <v>458</v>
      </c>
      <c r="L299" t="s">
        <v>131</v>
      </c>
      <c r="N299" t="s">
        <v>91</v>
      </c>
      <c r="P299">
        <v>174.9</v>
      </c>
      <c r="Q299">
        <v>74.899999999999991</v>
      </c>
      <c r="S299">
        <v>50.1</v>
      </c>
      <c r="W299">
        <v>49.9</v>
      </c>
      <c r="X299">
        <v>49.9</v>
      </c>
      <c r="Y299">
        <v>0</v>
      </c>
      <c r="AG299" t="s">
        <v>325</v>
      </c>
      <c r="AK299" t="s">
        <v>325</v>
      </c>
      <c r="AL299" t="s">
        <v>133</v>
      </c>
      <c r="AM299">
        <v>99999</v>
      </c>
      <c r="AN299">
        <v>99999</v>
      </c>
      <c r="AO299">
        <v>599</v>
      </c>
      <c r="AP299" t="b">
        <v>1</v>
      </c>
      <c r="AQ299" t="b">
        <v>1</v>
      </c>
      <c r="AS299">
        <v>50</v>
      </c>
      <c r="AT299" t="s">
        <v>94</v>
      </c>
      <c r="AU299" t="b">
        <v>0</v>
      </c>
      <c r="AW299">
        <v>12</v>
      </c>
      <c r="AX299" t="s">
        <v>95</v>
      </c>
      <c r="AY299" t="s">
        <v>468</v>
      </c>
    </row>
    <row r="300" spans="2:51" x14ac:dyDescent="0.25">
      <c r="B300" t="s">
        <v>130</v>
      </c>
      <c r="C300" t="s">
        <v>88</v>
      </c>
      <c r="D300">
        <v>99999</v>
      </c>
      <c r="F300">
        <v>1000</v>
      </c>
      <c r="K300" t="s">
        <v>458</v>
      </c>
      <c r="L300" t="s">
        <v>136</v>
      </c>
      <c r="N300" t="s">
        <v>91</v>
      </c>
      <c r="P300">
        <v>149.9</v>
      </c>
      <c r="Q300">
        <v>49.9</v>
      </c>
      <c r="S300">
        <v>50.1</v>
      </c>
      <c r="W300">
        <v>49.9</v>
      </c>
      <c r="X300">
        <v>49.9</v>
      </c>
      <c r="Y300">
        <v>0</v>
      </c>
      <c r="AF300" t="s">
        <v>326</v>
      </c>
      <c r="AJ300" t="s">
        <v>326</v>
      </c>
      <c r="AL300" t="s">
        <v>138</v>
      </c>
      <c r="AM300">
        <v>0</v>
      </c>
      <c r="AN300">
        <v>99999</v>
      </c>
      <c r="AO300">
        <v>599</v>
      </c>
      <c r="AP300" t="b">
        <v>1</v>
      </c>
      <c r="AQ300" t="b">
        <v>1</v>
      </c>
      <c r="AS300">
        <v>500</v>
      </c>
      <c r="AT300" t="s">
        <v>94</v>
      </c>
      <c r="AU300" t="b">
        <v>0</v>
      </c>
      <c r="AW300">
        <v>12</v>
      </c>
      <c r="AX300" t="s">
        <v>95</v>
      </c>
      <c r="AY300" t="s">
        <v>469</v>
      </c>
    </row>
    <row r="301" spans="2:51" x14ac:dyDescent="0.25">
      <c r="B301" t="s">
        <v>130</v>
      </c>
      <c r="C301" t="s">
        <v>88</v>
      </c>
      <c r="D301">
        <v>99999</v>
      </c>
      <c r="F301">
        <v>1000</v>
      </c>
      <c r="K301" t="s">
        <v>458</v>
      </c>
      <c r="L301" t="s">
        <v>136</v>
      </c>
      <c r="N301" t="s">
        <v>91</v>
      </c>
      <c r="P301">
        <v>159.9</v>
      </c>
      <c r="Q301">
        <v>59.9</v>
      </c>
      <c r="S301">
        <v>50.1</v>
      </c>
      <c r="W301">
        <v>49.9</v>
      </c>
      <c r="X301">
        <v>49.9</v>
      </c>
      <c r="Y301">
        <v>0</v>
      </c>
      <c r="AF301" t="s">
        <v>328</v>
      </c>
      <c r="AJ301" t="s">
        <v>328</v>
      </c>
      <c r="AL301" t="s">
        <v>138</v>
      </c>
      <c r="AM301">
        <v>0</v>
      </c>
      <c r="AN301">
        <v>99999</v>
      </c>
      <c r="AO301">
        <v>599</v>
      </c>
      <c r="AP301" t="b">
        <v>1</v>
      </c>
      <c r="AQ301" t="b">
        <v>1</v>
      </c>
      <c r="AS301">
        <v>500</v>
      </c>
      <c r="AT301" t="s">
        <v>94</v>
      </c>
      <c r="AU301" t="b">
        <v>0</v>
      </c>
      <c r="AW301">
        <v>12</v>
      </c>
      <c r="AX301" t="s">
        <v>95</v>
      </c>
      <c r="AY301" t="s">
        <v>469</v>
      </c>
    </row>
    <row r="302" spans="2:51" x14ac:dyDescent="0.25">
      <c r="B302" t="s">
        <v>130</v>
      </c>
      <c r="C302" t="s">
        <v>88</v>
      </c>
      <c r="D302">
        <v>99999</v>
      </c>
      <c r="F302">
        <v>1000</v>
      </c>
      <c r="K302" t="s">
        <v>458</v>
      </c>
      <c r="L302" t="s">
        <v>136</v>
      </c>
      <c r="N302" t="s">
        <v>91</v>
      </c>
      <c r="P302">
        <v>163.9</v>
      </c>
      <c r="Q302">
        <v>63.9</v>
      </c>
      <c r="S302">
        <v>50.1</v>
      </c>
      <c r="W302">
        <v>49.9</v>
      </c>
      <c r="X302">
        <v>49.9</v>
      </c>
      <c r="Y302">
        <v>0</v>
      </c>
      <c r="AF302" t="s">
        <v>329</v>
      </c>
      <c r="AJ302" t="s">
        <v>329</v>
      </c>
      <c r="AL302" t="s">
        <v>138</v>
      </c>
      <c r="AM302">
        <v>0</v>
      </c>
      <c r="AN302">
        <v>99999</v>
      </c>
      <c r="AO302">
        <v>599</v>
      </c>
      <c r="AP302" t="b">
        <v>1</v>
      </c>
      <c r="AQ302" t="b">
        <v>1</v>
      </c>
      <c r="AS302">
        <v>500</v>
      </c>
      <c r="AT302" t="s">
        <v>94</v>
      </c>
      <c r="AU302" t="b">
        <v>0</v>
      </c>
      <c r="AW302">
        <v>12</v>
      </c>
      <c r="AX302" t="s">
        <v>95</v>
      </c>
      <c r="AY302" t="s">
        <v>469</v>
      </c>
    </row>
    <row r="303" spans="2:51" x14ac:dyDescent="0.25">
      <c r="B303" t="s">
        <v>130</v>
      </c>
      <c r="C303" t="s">
        <v>88</v>
      </c>
      <c r="D303">
        <v>99999</v>
      </c>
      <c r="F303">
        <v>1000</v>
      </c>
      <c r="K303" t="s">
        <v>458</v>
      </c>
      <c r="L303" t="s">
        <v>136</v>
      </c>
      <c r="N303" t="s">
        <v>91</v>
      </c>
      <c r="P303">
        <v>174.9</v>
      </c>
      <c r="Q303">
        <v>74.899999999999991</v>
      </c>
      <c r="S303">
        <v>50.1</v>
      </c>
      <c r="W303">
        <v>49.9</v>
      </c>
      <c r="X303">
        <v>49.9</v>
      </c>
      <c r="Y303">
        <v>0</v>
      </c>
      <c r="AF303" t="s">
        <v>330</v>
      </c>
      <c r="AJ303" t="s">
        <v>330</v>
      </c>
      <c r="AL303" t="s">
        <v>138</v>
      </c>
      <c r="AM303">
        <v>0</v>
      </c>
      <c r="AN303">
        <v>99999</v>
      </c>
      <c r="AO303">
        <v>599</v>
      </c>
      <c r="AP303" t="b">
        <v>1</v>
      </c>
      <c r="AQ303" t="b">
        <v>1</v>
      </c>
      <c r="AS303">
        <v>500</v>
      </c>
      <c r="AT303" t="s">
        <v>94</v>
      </c>
      <c r="AU303" t="b">
        <v>0</v>
      </c>
      <c r="AW303">
        <v>12</v>
      </c>
      <c r="AX303" t="s">
        <v>95</v>
      </c>
      <c r="AY303" t="s">
        <v>469</v>
      </c>
    </row>
    <row r="304" spans="2:51" x14ac:dyDescent="0.25">
      <c r="B304" t="s">
        <v>130</v>
      </c>
      <c r="C304" t="s">
        <v>88</v>
      </c>
      <c r="D304">
        <v>99999</v>
      </c>
      <c r="F304">
        <v>10000</v>
      </c>
      <c r="K304" t="s">
        <v>458</v>
      </c>
      <c r="L304" t="s">
        <v>131</v>
      </c>
      <c r="N304" t="s">
        <v>91</v>
      </c>
      <c r="P304">
        <v>214.9</v>
      </c>
      <c r="Q304">
        <v>114.9</v>
      </c>
      <c r="S304">
        <v>50.1</v>
      </c>
      <c r="W304">
        <v>49.9</v>
      </c>
      <c r="X304">
        <v>49.9</v>
      </c>
      <c r="Y304">
        <v>0</v>
      </c>
      <c r="AG304" t="s">
        <v>331</v>
      </c>
      <c r="AK304" t="s">
        <v>331</v>
      </c>
      <c r="AL304" t="s">
        <v>133</v>
      </c>
      <c r="AM304">
        <v>99999</v>
      </c>
      <c r="AN304">
        <v>99999</v>
      </c>
      <c r="AO304">
        <v>599</v>
      </c>
      <c r="AP304" t="b">
        <v>1</v>
      </c>
      <c r="AQ304" t="b">
        <v>1</v>
      </c>
      <c r="AS304">
        <v>50</v>
      </c>
      <c r="AT304" t="s">
        <v>94</v>
      </c>
      <c r="AU304" t="b">
        <v>0</v>
      </c>
      <c r="AW304">
        <v>12</v>
      </c>
      <c r="AX304" t="s">
        <v>95</v>
      </c>
      <c r="AY304" t="s">
        <v>470</v>
      </c>
    </row>
    <row r="305" spans="2:51" x14ac:dyDescent="0.25">
      <c r="B305" t="s">
        <v>130</v>
      </c>
      <c r="C305" t="s">
        <v>88</v>
      </c>
      <c r="D305">
        <v>99999</v>
      </c>
      <c r="F305">
        <v>10000</v>
      </c>
      <c r="K305" t="s">
        <v>458</v>
      </c>
      <c r="L305" t="s">
        <v>131</v>
      </c>
      <c r="N305" t="s">
        <v>91</v>
      </c>
      <c r="P305">
        <v>224.9</v>
      </c>
      <c r="Q305">
        <v>124.9</v>
      </c>
      <c r="S305">
        <v>50.1</v>
      </c>
      <c r="W305">
        <v>49.9</v>
      </c>
      <c r="X305">
        <v>49.9</v>
      </c>
      <c r="Y305">
        <v>0</v>
      </c>
      <c r="AG305" t="s">
        <v>333</v>
      </c>
      <c r="AK305" t="s">
        <v>333</v>
      </c>
      <c r="AL305" t="s">
        <v>133</v>
      </c>
      <c r="AM305">
        <v>99999</v>
      </c>
      <c r="AN305">
        <v>99999</v>
      </c>
      <c r="AO305">
        <v>599</v>
      </c>
      <c r="AP305" t="b">
        <v>1</v>
      </c>
      <c r="AQ305" t="b">
        <v>1</v>
      </c>
      <c r="AS305">
        <v>50</v>
      </c>
      <c r="AT305" t="s">
        <v>94</v>
      </c>
      <c r="AU305" t="b">
        <v>0</v>
      </c>
      <c r="AW305">
        <v>12</v>
      </c>
      <c r="AX305" t="s">
        <v>95</v>
      </c>
      <c r="AY305" t="s">
        <v>470</v>
      </c>
    </row>
    <row r="306" spans="2:51" x14ac:dyDescent="0.25">
      <c r="B306" t="s">
        <v>130</v>
      </c>
      <c r="C306" t="s">
        <v>88</v>
      </c>
      <c r="D306">
        <v>99999</v>
      </c>
      <c r="F306">
        <v>10000</v>
      </c>
      <c r="K306" t="s">
        <v>458</v>
      </c>
      <c r="L306" t="s">
        <v>131</v>
      </c>
      <c r="N306" t="s">
        <v>91</v>
      </c>
      <c r="P306">
        <v>234.9</v>
      </c>
      <c r="Q306">
        <v>134.9</v>
      </c>
      <c r="S306">
        <v>50.1</v>
      </c>
      <c r="W306">
        <v>49.9</v>
      </c>
      <c r="X306">
        <v>49.9</v>
      </c>
      <c r="Y306">
        <v>0</v>
      </c>
      <c r="AG306" t="s">
        <v>334</v>
      </c>
      <c r="AK306" t="s">
        <v>334</v>
      </c>
      <c r="AL306" t="s">
        <v>133</v>
      </c>
      <c r="AM306">
        <v>99999</v>
      </c>
      <c r="AN306">
        <v>99999</v>
      </c>
      <c r="AO306">
        <v>599</v>
      </c>
      <c r="AP306" t="b">
        <v>1</v>
      </c>
      <c r="AQ306" t="b">
        <v>1</v>
      </c>
      <c r="AS306">
        <v>50</v>
      </c>
      <c r="AT306" t="s">
        <v>94</v>
      </c>
      <c r="AU306" t="b">
        <v>0</v>
      </c>
      <c r="AW306">
        <v>12</v>
      </c>
      <c r="AX306" t="s">
        <v>95</v>
      </c>
      <c r="AY306" t="s">
        <v>470</v>
      </c>
    </row>
    <row r="307" spans="2:51" x14ac:dyDescent="0.25">
      <c r="B307" t="s">
        <v>130</v>
      </c>
      <c r="C307" t="s">
        <v>88</v>
      </c>
      <c r="D307">
        <v>99999</v>
      </c>
      <c r="F307">
        <v>10000</v>
      </c>
      <c r="K307" t="s">
        <v>458</v>
      </c>
      <c r="L307" t="s">
        <v>131</v>
      </c>
      <c r="N307" t="s">
        <v>91</v>
      </c>
      <c r="P307">
        <v>245.9</v>
      </c>
      <c r="Q307">
        <v>145.9</v>
      </c>
      <c r="S307">
        <v>50.1</v>
      </c>
      <c r="W307">
        <v>49.9</v>
      </c>
      <c r="X307">
        <v>49.9</v>
      </c>
      <c r="Y307">
        <v>0</v>
      </c>
      <c r="AG307" t="s">
        <v>335</v>
      </c>
      <c r="AK307" t="s">
        <v>335</v>
      </c>
      <c r="AL307" t="s">
        <v>133</v>
      </c>
      <c r="AM307">
        <v>99999</v>
      </c>
      <c r="AN307">
        <v>99999</v>
      </c>
      <c r="AO307">
        <v>599</v>
      </c>
      <c r="AP307" t="b">
        <v>1</v>
      </c>
      <c r="AQ307" t="b">
        <v>1</v>
      </c>
      <c r="AS307">
        <v>50</v>
      </c>
      <c r="AT307" t="s">
        <v>94</v>
      </c>
      <c r="AU307" t="b">
        <v>0</v>
      </c>
      <c r="AW307">
        <v>12</v>
      </c>
      <c r="AX307" t="s">
        <v>95</v>
      </c>
      <c r="AY307" t="s">
        <v>470</v>
      </c>
    </row>
    <row r="308" spans="2:51" x14ac:dyDescent="0.25">
      <c r="B308" t="s">
        <v>130</v>
      </c>
      <c r="C308" t="s">
        <v>88</v>
      </c>
      <c r="D308">
        <v>99999</v>
      </c>
      <c r="F308">
        <v>10000</v>
      </c>
      <c r="K308" t="s">
        <v>458</v>
      </c>
      <c r="L308" t="s">
        <v>136</v>
      </c>
      <c r="N308" t="s">
        <v>91</v>
      </c>
      <c r="P308">
        <v>214.9</v>
      </c>
      <c r="Q308">
        <v>114.9</v>
      </c>
      <c r="S308">
        <v>50.1</v>
      </c>
      <c r="W308">
        <v>49.9</v>
      </c>
      <c r="X308">
        <v>49.9</v>
      </c>
      <c r="Y308">
        <v>0</v>
      </c>
      <c r="AF308" t="s">
        <v>336</v>
      </c>
      <c r="AJ308" t="s">
        <v>336</v>
      </c>
      <c r="AL308" t="s">
        <v>138</v>
      </c>
      <c r="AM308">
        <v>0</v>
      </c>
      <c r="AN308">
        <v>99999</v>
      </c>
      <c r="AO308">
        <v>599</v>
      </c>
      <c r="AP308" t="b">
        <v>1</v>
      </c>
      <c r="AQ308" t="b">
        <v>1</v>
      </c>
      <c r="AS308">
        <v>500</v>
      </c>
      <c r="AT308" t="s">
        <v>94</v>
      </c>
      <c r="AU308" t="b">
        <v>0</v>
      </c>
      <c r="AW308">
        <v>12</v>
      </c>
      <c r="AX308" t="s">
        <v>95</v>
      </c>
      <c r="AY308" t="s">
        <v>471</v>
      </c>
    </row>
    <row r="309" spans="2:51" x14ac:dyDescent="0.25">
      <c r="B309" t="s">
        <v>130</v>
      </c>
      <c r="C309" t="s">
        <v>88</v>
      </c>
      <c r="D309">
        <v>99999</v>
      </c>
      <c r="F309">
        <v>10000</v>
      </c>
      <c r="K309" t="s">
        <v>458</v>
      </c>
      <c r="L309" t="s">
        <v>136</v>
      </c>
      <c r="N309" t="s">
        <v>91</v>
      </c>
      <c r="P309">
        <v>224.9</v>
      </c>
      <c r="Q309">
        <v>124.9</v>
      </c>
      <c r="S309">
        <v>50.1</v>
      </c>
      <c r="W309">
        <v>49.9</v>
      </c>
      <c r="X309">
        <v>49.9</v>
      </c>
      <c r="Y309">
        <v>0</v>
      </c>
      <c r="AF309" t="s">
        <v>338</v>
      </c>
      <c r="AJ309" t="s">
        <v>338</v>
      </c>
      <c r="AL309" t="s">
        <v>138</v>
      </c>
      <c r="AM309">
        <v>0</v>
      </c>
      <c r="AN309">
        <v>99999</v>
      </c>
      <c r="AO309">
        <v>599</v>
      </c>
      <c r="AP309" t="b">
        <v>1</v>
      </c>
      <c r="AQ309" t="b">
        <v>1</v>
      </c>
      <c r="AS309">
        <v>500</v>
      </c>
      <c r="AT309" t="s">
        <v>94</v>
      </c>
      <c r="AU309" t="b">
        <v>0</v>
      </c>
      <c r="AW309">
        <v>12</v>
      </c>
      <c r="AX309" t="s">
        <v>95</v>
      </c>
      <c r="AY309" t="s">
        <v>471</v>
      </c>
    </row>
    <row r="310" spans="2:51" x14ac:dyDescent="0.25">
      <c r="B310" t="s">
        <v>130</v>
      </c>
      <c r="C310" t="s">
        <v>88</v>
      </c>
      <c r="D310">
        <v>99999</v>
      </c>
      <c r="F310">
        <v>10000</v>
      </c>
      <c r="K310" t="s">
        <v>458</v>
      </c>
      <c r="L310" t="s">
        <v>136</v>
      </c>
      <c r="N310" t="s">
        <v>91</v>
      </c>
      <c r="P310">
        <v>234.9</v>
      </c>
      <c r="Q310">
        <v>134.9</v>
      </c>
      <c r="S310">
        <v>50.1</v>
      </c>
      <c r="W310">
        <v>49.9</v>
      </c>
      <c r="X310">
        <v>49.9</v>
      </c>
      <c r="Y310">
        <v>0</v>
      </c>
      <c r="AF310" t="s">
        <v>339</v>
      </c>
      <c r="AJ310" t="s">
        <v>339</v>
      </c>
      <c r="AL310" t="s">
        <v>138</v>
      </c>
      <c r="AM310">
        <v>0</v>
      </c>
      <c r="AN310">
        <v>99999</v>
      </c>
      <c r="AO310">
        <v>599</v>
      </c>
      <c r="AP310" t="b">
        <v>1</v>
      </c>
      <c r="AQ310" t="b">
        <v>1</v>
      </c>
      <c r="AS310">
        <v>500</v>
      </c>
      <c r="AT310" t="s">
        <v>94</v>
      </c>
      <c r="AU310" t="b">
        <v>0</v>
      </c>
      <c r="AW310">
        <v>12</v>
      </c>
      <c r="AX310" t="s">
        <v>95</v>
      </c>
      <c r="AY310" t="s">
        <v>471</v>
      </c>
    </row>
    <row r="311" spans="2:51" x14ac:dyDescent="0.25">
      <c r="B311" t="s">
        <v>130</v>
      </c>
      <c r="C311" t="s">
        <v>88</v>
      </c>
      <c r="D311">
        <v>99999</v>
      </c>
      <c r="F311">
        <v>10000</v>
      </c>
      <c r="K311" t="s">
        <v>458</v>
      </c>
      <c r="L311" t="s">
        <v>136</v>
      </c>
      <c r="N311" t="s">
        <v>91</v>
      </c>
      <c r="P311">
        <v>245.9</v>
      </c>
      <c r="Q311">
        <v>145.9</v>
      </c>
      <c r="S311">
        <v>50.1</v>
      </c>
      <c r="W311">
        <v>49.9</v>
      </c>
      <c r="X311">
        <v>49.9</v>
      </c>
      <c r="Y311">
        <v>0</v>
      </c>
      <c r="AF311" t="s">
        <v>340</v>
      </c>
      <c r="AJ311" t="s">
        <v>340</v>
      </c>
      <c r="AL311" t="s">
        <v>138</v>
      </c>
      <c r="AM311">
        <v>0</v>
      </c>
      <c r="AN311">
        <v>99999</v>
      </c>
      <c r="AO311">
        <v>599</v>
      </c>
      <c r="AP311" t="b">
        <v>1</v>
      </c>
      <c r="AQ311" t="b">
        <v>1</v>
      </c>
      <c r="AS311">
        <v>500</v>
      </c>
      <c r="AT311" t="s">
        <v>94</v>
      </c>
      <c r="AU311" t="b">
        <v>0</v>
      </c>
      <c r="AW311">
        <v>12</v>
      </c>
      <c r="AX311" t="s">
        <v>95</v>
      </c>
      <c r="AY311" t="s">
        <v>471</v>
      </c>
    </row>
    <row r="312" spans="2:51" x14ac:dyDescent="0.25">
      <c r="B312" t="s">
        <v>130</v>
      </c>
      <c r="C312" t="s">
        <v>88</v>
      </c>
      <c r="D312">
        <v>99999</v>
      </c>
      <c r="F312">
        <v>2000</v>
      </c>
      <c r="K312" t="s">
        <v>458</v>
      </c>
      <c r="L312" t="s">
        <v>131</v>
      </c>
      <c r="N312" t="s">
        <v>91</v>
      </c>
      <c r="P312">
        <v>159.9</v>
      </c>
      <c r="Q312">
        <v>59.900000000000006</v>
      </c>
      <c r="S312">
        <v>50.1</v>
      </c>
      <c r="W312">
        <v>49.9</v>
      </c>
      <c r="X312">
        <v>49.9</v>
      </c>
      <c r="Y312">
        <v>0</v>
      </c>
      <c r="AG312" t="s">
        <v>341</v>
      </c>
      <c r="AK312" t="s">
        <v>341</v>
      </c>
      <c r="AL312" t="s">
        <v>133</v>
      </c>
      <c r="AM312">
        <v>99999</v>
      </c>
      <c r="AN312">
        <v>99999</v>
      </c>
      <c r="AO312">
        <v>599</v>
      </c>
      <c r="AP312" t="b">
        <v>1</v>
      </c>
      <c r="AQ312" t="b">
        <v>1</v>
      </c>
      <c r="AS312">
        <v>50</v>
      </c>
      <c r="AT312" t="s">
        <v>94</v>
      </c>
      <c r="AU312" t="b">
        <v>0</v>
      </c>
      <c r="AW312">
        <v>12</v>
      </c>
      <c r="AX312" t="s">
        <v>95</v>
      </c>
      <c r="AY312" t="s">
        <v>472</v>
      </c>
    </row>
    <row r="313" spans="2:51" x14ac:dyDescent="0.25">
      <c r="B313" t="s">
        <v>130</v>
      </c>
      <c r="C313" t="s">
        <v>88</v>
      </c>
      <c r="D313">
        <v>99999</v>
      </c>
      <c r="F313">
        <v>2000</v>
      </c>
      <c r="K313" t="s">
        <v>458</v>
      </c>
      <c r="L313" t="s">
        <v>131</v>
      </c>
      <c r="N313" t="s">
        <v>91</v>
      </c>
      <c r="P313">
        <v>169.9</v>
      </c>
      <c r="Q313">
        <v>69.900000000000006</v>
      </c>
      <c r="S313">
        <v>50.1</v>
      </c>
      <c r="W313">
        <v>49.9</v>
      </c>
      <c r="X313">
        <v>49.9</v>
      </c>
      <c r="Y313">
        <v>0</v>
      </c>
      <c r="AG313" t="s">
        <v>343</v>
      </c>
      <c r="AK313" t="s">
        <v>343</v>
      </c>
      <c r="AL313" t="s">
        <v>133</v>
      </c>
      <c r="AM313">
        <v>99999</v>
      </c>
      <c r="AN313">
        <v>99999</v>
      </c>
      <c r="AO313">
        <v>599</v>
      </c>
      <c r="AP313" t="b">
        <v>1</v>
      </c>
      <c r="AQ313" t="b">
        <v>1</v>
      </c>
      <c r="AS313">
        <v>50</v>
      </c>
      <c r="AT313" t="s">
        <v>94</v>
      </c>
      <c r="AU313" t="b">
        <v>0</v>
      </c>
      <c r="AW313">
        <v>12</v>
      </c>
      <c r="AX313" t="s">
        <v>95</v>
      </c>
      <c r="AY313" t="s">
        <v>472</v>
      </c>
    </row>
    <row r="314" spans="2:51" x14ac:dyDescent="0.25">
      <c r="B314" t="s">
        <v>130</v>
      </c>
      <c r="C314" t="s">
        <v>88</v>
      </c>
      <c r="D314">
        <v>99999</v>
      </c>
      <c r="F314">
        <v>2000</v>
      </c>
      <c r="K314" t="s">
        <v>458</v>
      </c>
      <c r="L314" t="s">
        <v>131</v>
      </c>
      <c r="N314" t="s">
        <v>91</v>
      </c>
      <c r="P314">
        <v>174.9</v>
      </c>
      <c r="Q314">
        <v>74.899999999999991</v>
      </c>
      <c r="S314">
        <v>50.1</v>
      </c>
      <c r="W314">
        <v>49.9</v>
      </c>
      <c r="X314">
        <v>49.9</v>
      </c>
      <c r="Y314">
        <v>0</v>
      </c>
      <c r="AG314" t="s">
        <v>344</v>
      </c>
      <c r="AK314" t="s">
        <v>344</v>
      </c>
      <c r="AL314" t="s">
        <v>133</v>
      </c>
      <c r="AM314">
        <v>99999</v>
      </c>
      <c r="AN314">
        <v>99999</v>
      </c>
      <c r="AO314">
        <v>599</v>
      </c>
      <c r="AP314" t="b">
        <v>1</v>
      </c>
      <c r="AQ314" t="b">
        <v>1</v>
      </c>
      <c r="AS314">
        <v>50</v>
      </c>
      <c r="AT314" t="s">
        <v>94</v>
      </c>
      <c r="AU314" t="b">
        <v>0</v>
      </c>
      <c r="AW314">
        <v>12</v>
      </c>
      <c r="AX314" t="s">
        <v>95</v>
      </c>
      <c r="AY314" t="s">
        <v>472</v>
      </c>
    </row>
    <row r="315" spans="2:51" x14ac:dyDescent="0.25">
      <c r="B315" t="s">
        <v>130</v>
      </c>
      <c r="C315" t="s">
        <v>88</v>
      </c>
      <c r="D315">
        <v>99999</v>
      </c>
      <c r="F315">
        <v>2000</v>
      </c>
      <c r="K315" t="s">
        <v>458</v>
      </c>
      <c r="L315" t="s">
        <v>131</v>
      </c>
      <c r="N315" t="s">
        <v>91</v>
      </c>
      <c r="P315">
        <v>185.9</v>
      </c>
      <c r="Q315">
        <v>85.899999999999991</v>
      </c>
      <c r="S315">
        <v>50.1</v>
      </c>
      <c r="W315">
        <v>49.9</v>
      </c>
      <c r="X315">
        <v>49.9</v>
      </c>
      <c r="Y315">
        <v>0</v>
      </c>
      <c r="AG315" t="s">
        <v>345</v>
      </c>
      <c r="AK315" t="s">
        <v>345</v>
      </c>
      <c r="AL315" t="s">
        <v>133</v>
      </c>
      <c r="AM315">
        <v>99999</v>
      </c>
      <c r="AN315">
        <v>99999</v>
      </c>
      <c r="AO315">
        <v>599</v>
      </c>
      <c r="AP315" t="b">
        <v>1</v>
      </c>
      <c r="AQ315" t="b">
        <v>1</v>
      </c>
      <c r="AS315">
        <v>50</v>
      </c>
      <c r="AT315" t="s">
        <v>94</v>
      </c>
      <c r="AU315" t="b">
        <v>0</v>
      </c>
      <c r="AW315">
        <v>12</v>
      </c>
      <c r="AX315" t="s">
        <v>95</v>
      </c>
      <c r="AY315" t="s">
        <v>472</v>
      </c>
    </row>
    <row r="316" spans="2:51" x14ac:dyDescent="0.25">
      <c r="B316" t="s">
        <v>130</v>
      </c>
      <c r="C316" t="s">
        <v>88</v>
      </c>
      <c r="D316">
        <v>99999</v>
      </c>
      <c r="F316">
        <v>2000</v>
      </c>
      <c r="K316" t="s">
        <v>458</v>
      </c>
      <c r="L316" t="s">
        <v>136</v>
      </c>
      <c r="N316" t="s">
        <v>91</v>
      </c>
      <c r="P316">
        <v>159.9</v>
      </c>
      <c r="Q316">
        <v>59.900000000000006</v>
      </c>
      <c r="S316">
        <v>50.1</v>
      </c>
      <c r="W316">
        <v>49.9</v>
      </c>
      <c r="X316">
        <v>49.9</v>
      </c>
      <c r="Y316">
        <v>0</v>
      </c>
      <c r="AF316" t="s">
        <v>346</v>
      </c>
      <c r="AJ316" t="s">
        <v>346</v>
      </c>
      <c r="AL316" t="s">
        <v>138</v>
      </c>
      <c r="AM316">
        <v>0</v>
      </c>
      <c r="AN316">
        <v>99999</v>
      </c>
      <c r="AO316">
        <v>599</v>
      </c>
      <c r="AP316" t="b">
        <v>1</v>
      </c>
      <c r="AQ316" t="b">
        <v>1</v>
      </c>
      <c r="AS316">
        <v>500</v>
      </c>
      <c r="AT316" t="s">
        <v>94</v>
      </c>
      <c r="AU316" t="b">
        <v>0</v>
      </c>
      <c r="AW316">
        <v>12</v>
      </c>
      <c r="AX316" t="s">
        <v>95</v>
      </c>
      <c r="AY316" t="s">
        <v>473</v>
      </c>
    </row>
    <row r="317" spans="2:51" x14ac:dyDescent="0.25">
      <c r="B317" t="s">
        <v>130</v>
      </c>
      <c r="C317" t="s">
        <v>88</v>
      </c>
      <c r="D317">
        <v>99999</v>
      </c>
      <c r="F317">
        <v>2000</v>
      </c>
      <c r="K317" t="s">
        <v>458</v>
      </c>
      <c r="L317" t="s">
        <v>136</v>
      </c>
      <c r="N317" t="s">
        <v>91</v>
      </c>
      <c r="P317">
        <v>169.9</v>
      </c>
      <c r="Q317">
        <v>69.900000000000006</v>
      </c>
      <c r="S317">
        <v>50.1</v>
      </c>
      <c r="W317">
        <v>49.9</v>
      </c>
      <c r="X317">
        <v>49.9</v>
      </c>
      <c r="Y317">
        <v>0</v>
      </c>
      <c r="AF317" t="s">
        <v>348</v>
      </c>
      <c r="AJ317" t="s">
        <v>348</v>
      </c>
      <c r="AL317" t="s">
        <v>138</v>
      </c>
      <c r="AM317">
        <v>0</v>
      </c>
      <c r="AN317">
        <v>99999</v>
      </c>
      <c r="AO317">
        <v>599</v>
      </c>
      <c r="AP317" t="b">
        <v>1</v>
      </c>
      <c r="AQ317" t="b">
        <v>1</v>
      </c>
      <c r="AS317">
        <v>500</v>
      </c>
      <c r="AT317" t="s">
        <v>94</v>
      </c>
      <c r="AU317" t="b">
        <v>0</v>
      </c>
      <c r="AW317">
        <v>12</v>
      </c>
      <c r="AX317" t="s">
        <v>95</v>
      </c>
      <c r="AY317" t="s">
        <v>473</v>
      </c>
    </row>
    <row r="318" spans="2:51" x14ac:dyDescent="0.25">
      <c r="B318" t="s">
        <v>130</v>
      </c>
      <c r="C318" t="s">
        <v>88</v>
      </c>
      <c r="D318">
        <v>99999</v>
      </c>
      <c r="F318">
        <v>2000</v>
      </c>
      <c r="K318" t="s">
        <v>458</v>
      </c>
      <c r="L318" t="s">
        <v>136</v>
      </c>
      <c r="N318" t="s">
        <v>91</v>
      </c>
      <c r="P318">
        <v>174.9</v>
      </c>
      <c r="Q318">
        <v>74.899999999999991</v>
      </c>
      <c r="S318">
        <v>50.1</v>
      </c>
      <c r="W318">
        <v>49.9</v>
      </c>
      <c r="X318">
        <v>49.9</v>
      </c>
      <c r="Y318">
        <v>0</v>
      </c>
      <c r="AF318" t="s">
        <v>349</v>
      </c>
      <c r="AJ318" t="s">
        <v>349</v>
      </c>
      <c r="AL318" t="s">
        <v>138</v>
      </c>
      <c r="AM318">
        <v>0</v>
      </c>
      <c r="AN318">
        <v>99999</v>
      </c>
      <c r="AO318">
        <v>599</v>
      </c>
      <c r="AP318" t="b">
        <v>1</v>
      </c>
      <c r="AQ318" t="b">
        <v>1</v>
      </c>
      <c r="AS318">
        <v>500</v>
      </c>
      <c r="AT318" t="s">
        <v>94</v>
      </c>
      <c r="AU318" t="b">
        <v>0</v>
      </c>
      <c r="AW318">
        <v>12</v>
      </c>
      <c r="AX318" t="s">
        <v>95</v>
      </c>
      <c r="AY318" t="s">
        <v>473</v>
      </c>
    </row>
    <row r="319" spans="2:51" x14ac:dyDescent="0.25">
      <c r="B319" t="s">
        <v>130</v>
      </c>
      <c r="C319" t="s">
        <v>88</v>
      </c>
      <c r="D319">
        <v>99999</v>
      </c>
      <c r="F319">
        <v>2000</v>
      </c>
      <c r="K319" t="s">
        <v>458</v>
      </c>
      <c r="L319" t="s">
        <v>136</v>
      </c>
      <c r="N319" t="s">
        <v>91</v>
      </c>
      <c r="P319">
        <v>185.9</v>
      </c>
      <c r="Q319">
        <v>85.899999999999991</v>
      </c>
      <c r="S319">
        <v>50.1</v>
      </c>
      <c r="W319">
        <v>49.9</v>
      </c>
      <c r="X319">
        <v>49.9</v>
      </c>
      <c r="Y319">
        <v>0</v>
      </c>
      <c r="AF319" t="s">
        <v>350</v>
      </c>
      <c r="AJ319" t="s">
        <v>350</v>
      </c>
      <c r="AL319" t="s">
        <v>138</v>
      </c>
      <c r="AM319">
        <v>0</v>
      </c>
      <c r="AN319">
        <v>99999</v>
      </c>
      <c r="AO319">
        <v>599</v>
      </c>
      <c r="AP319" t="b">
        <v>1</v>
      </c>
      <c r="AQ319" t="b">
        <v>1</v>
      </c>
      <c r="AS319">
        <v>500</v>
      </c>
      <c r="AT319" t="s">
        <v>94</v>
      </c>
      <c r="AU319" t="b">
        <v>0</v>
      </c>
      <c r="AW319">
        <v>12</v>
      </c>
      <c r="AX319" t="s">
        <v>95</v>
      </c>
      <c r="AY319" t="s">
        <v>473</v>
      </c>
    </row>
    <row r="320" spans="2:51" x14ac:dyDescent="0.25">
      <c r="B320" t="s">
        <v>130</v>
      </c>
      <c r="C320" t="s">
        <v>88</v>
      </c>
      <c r="D320">
        <v>99999</v>
      </c>
      <c r="F320">
        <v>3000</v>
      </c>
      <c r="K320" t="s">
        <v>458</v>
      </c>
      <c r="L320" t="s">
        <v>131</v>
      </c>
      <c r="N320" t="s">
        <v>91</v>
      </c>
      <c r="P320">
        <v>169.9</v>
      </c>
      <c r="Q320">
        <v>69.899999999999991</v>
      </c>
      <c r="S320">
        <v>50.1</v>
      </c>
      <c r="W320">
        <v>49.9</v>
      </c>
      <c r="X320">
        <v>49.9</v>
      </c>
      <c r="Y320">
        <v>0</v>
      </c>
      <c r="AG320" t="s">
        <v>351</v>
      </c>
      <c r="AK320" t="s">
        <v>351</v>
      </c>
      <c r="AL320" t="s">
        <v>133</v>
      </c>
      <c r="AM320">
        <v>99999</v>
      </c>
      <c r="AN320">
        <v>99999</v>
      </c>
      <c r="AO320">
        <v>599</v>
      </c>
      <c r="AP320" t="b">
        <v>1</v>
      </c>
      <c r="AQ320" t="b">
        <v>1</v>
      </c>
      <c r="AS320">
        <v>50</v>
      </c>
      <c r="AT320" t="s">
        <v>94</v>
      </c>
      <c r="AU320" t="b">
        <v>0</v>
      </c>
      <c r="AW320">
        <v>12</v>
      </c>
      <c r="AX320" t="s">
        <v>95</v>
      </c>
      <c r="AY320" t="s">
        <v>474</v>
      </c>
    </row>
    <row r="321" spans="2:51" x14ac:dyDescent="0.25">
      <c r="B321" t="s">
        <v>130</v>
      </c>
      <c r="C321" t="s">
        <v>88</v>
      </c>
      <c r="D321">
        <v>99999</v>
      </c>
      <c r="F321">
        <v>3000</v>
      </c>
      <c r="K321" t="s">
        <v>458</v>
      </c>
      <c r="L321" t="s">
        <v>131</v>
      </c>
      <c r="N321" t="s">
        <v>91</v>
      </c>
      <c r="P321">
        <v>179.9</v>
      </c>
      <c r="Q321">
        <v>79.899999999999991</v>
      </c>
      <c r="S321">
        <v>50.1</v>
      </c>
      <c r="W321">
        <v>49.9</v>
      </c>
      <c r="X321">
        <v>49.9</v>
      </c>
      <c r="Y321">
        <v>0</v>
      </c>
      <c r="AG321" t="s">
        <v>353</v>
      </c>
      <c r="AK321" t="s">
        <v>353</v>
      </c>
      <c r="AL321" t="s">
        <v>133</v>
      </c>
      <c r="AM321">
        <v>99999</v>
      </c>
      <c r="AN321">
        <v>99999</v>
      </c>
      <c r="AO321">
        <v>599</v>
      </c>
      <c r="AP321" t="b">
        <v>1</v>
      </c>
      <c r="AQ321" t="b">
        <v>1</v>
      </c>
      <c r="AS321">
        <v>50</v>
      </c>
      <c r="AT321" t="s">
        <v>94</v>
      </c>
      <c r="AU321" t="b">
        <v>0</v>
      </c>
      <c r="AW321">
        <v>12</v>
      </c>
      <c r="AX321" t="s">
        <v>95</v>
      </c>
      <c r="AY321" t="s">
        <v>474</v>
      </c>
    </row>
    <row r="322" spans="2:51" x14ac:dyDescent="0.25">
      <c r="B322" t="s">
        <v>130</v>
      </c>
      <c r="C322" t="s">
        <v>88</v>
      </c>
      <c r="D322">
        <v>99999</v>
      </c>
      <c r="F322">
        <v>3000</v>
      </c>
      <c r="K322" t="s">
        <v>458</v>
      </c>
      <c r="L322" t="s">
        <v>131</v>
      </c>
      <c r="N322" t="s">
        <v>91</v>
      </c>
      <c r="P322">
        <v>185.9</v>
      </c>
      <c r="Q322">
        <v>85.899999999999991</v>
      </c>
      <c r="S322">
        <v>50.1</v>
      </c>
      <c r="W322">
        <v>49.9</v>
      </c>
      <c r="X322">
        <v>49.9</v>
      </c>
      <c r="Y322">
        <v>0</v>
      </c>
      <c r="AG322" t="s">
        <v>354</v>
      </c>
      <c r="AK322" t="s">
        <v>354</v>
      </c>
      <c r="AL322" t="s">
        <v>133</v>
      </c>
      <c r="AM322">
        <v>99999</v>
      </c>
      <c r="AN322">
        <v>99999</v>
      </c>
      <c r="AO322">
        <v>599</v>
      </c>
      <c r="AP322" t="b">
        <v>1</v>
      </c>
      <c r="AQ322" t="b">
        <v>1</v>
      </c>
      <c r="AS322">
        <v>50</v>
      </c>
      <c r="AT322" t="s">
        <v>94</v>
      </c>
      <c r="AU322" t="b">
        <v>0</v>
      </c>
      <c r="AW322">
        <v>12</v>
      </c>
      <c r="AX322" t="s">
        <v>95</v>
      </c>
      <c r="AY322" t="s">
        <v>474</v>
      </c>
    </row>
    <row r="323" spans="2:51" x14ac:dyDescent="0.25">
      <c r="B323" t="s">
        <v>130</v>
      </c>
      <c r="C323" t="s">
        <v>88</v>
      </c>
      <c r="D323">
        <v>99999</v>
      </c>
      <c r="F323">
        <v>3000</v>
      </c>
      <c r="K323" t="s">
        <v>458</v>
      </c>
      <c r="L323" t="s">
        <v>131</v>
      </c>
      <c r="N323" t="s">
        <v>91</v>
      </c>
      <c r="P323">
        <v>196.9</v>
      </c>
      <c r="Q323">
        <v>96.9</v>
      </c>
      <c r="S323">
        <v>50.1</v>
      </c>
      <c r="W323">
        <v>49.9</v>
      </c>
      <c r="X323">
        <v>49.9</v>
      </c>
      <c r="Y323">
        <v>0</v>
      </c>
      <c r="AG323" t="s">
        <v>355</v>
      </c>
      <c r="AK323" t="s">
        <v>355</v>
      </c>
      <c r="AL323" t="s">
        <v>133</v>
      </c>
      <c r="AM323">
        <v>99999</v>
      </c>
      <c r="AN323">
        <v>99999</v>
      </c>
      <c r="AO323">
        <v>599</v>
      </c>
      <c r="AP323" t="b">
        <v>1</v>
      </c>
      <c r="AQ323" t="b">
        <v>1</v>
      </c>
      <c r="AS323">
        <v>50</v>
      </c>
      <c r="AT323" t="s">
        <v>94</v>
      </c>
      <c r="AU323" t="b">
        <v>0</v>
      </c>
      <c r="AW323">
        <v>12</v>
      </c>
      <c r="AX323" t="s">
        <v>95</v>
      </c>
      <c r="AY323" t="s">
        <v>474</v>
      </c>
    </row>
    <row r="324" spans="2:51" x14ac:dyDescent="0.25">
      <c r="B324" t="s">
        <v>130</v>
      </c>
      <c r="C324" t="s">
        <v>88</v>
      </c>
      <c r="D324">
        <v>99999</v>
      </c>
      <c r="F324">
        <v>3000</v>
      </c>
      <c r="K324" t="s">
        <v>458</v>
      </c>
      <c r="L324" t="s">
        <v>136</v>
      </c>
      <c r="N324" t="s">
        <v>91</v>
      </c>
      <c r="P324">
        <v>169.9</v>
      </c>
      <c r="Q324">
        <v>69.899999999999991</v>
      </c>
      <c r="S324">
        <v>50.1</v>
      </c>
      <c r="W324">
        <v>49.9</v>
      </c>
      <c r="X324">
        <v>49.9</v>
      </c>
      <c r="Y324">
        <v>0</v>
      </c>
      <c r="AF324" t="s">
        <v>356</v>
      </c>
      <c r="AJ324" t="s">
        <v>356</v>
      </c>
      <c r="AL324" t="s">
        <v>138</v>
      </c>
      <c r="AM324">
        <v>0</v>
      </c>
      <c r="AN324">
        <v>99999</v>
      </c>
      <c r="AO324">
        <v>599</v>
      </c>
      <c r="AP324" t="b">
        <v>1</v>
      </c>
      <c r="AQ324" t="b">
        <v>1</v>
      </c>
      <c r="AS324">
        <v>500</v>
      </c>
      <c r="AT324" t="s">
        <v>94</v>
      </c>
      <c r="AU324" t="b">
        <v>0</v>
      </c>
      <c r="AW324">
        <v>12</v>
      </c>
      <c r="AX324" t="s">
        <v>95</v>
      </c>
      <c r="AY324" t="s">
        <v>475</v>
      </c>
    </row>
    <row r="325" spans="2:51" x14ac:dyDescent="0.25">
      <c r="B325" t="s">
        <v>130</v>
      </c>
      <c r="C325" t="s">
        <v>88</v>
      </c>
      <c r="D325">
        <v>99999</v>
      </c>
      <c r="F325">
        <v>3000</v>
      </c>
      <c r="K325" t="s">
        <v>458</v>
      </c>
      <c r="L325" t="s">
        <v>136</v>
      </c>
      <c r="N325" t="s">
        <v>91</v>
      </c>
      <c r="P325">
        <v>179.9</v>
      </c>
      <c r="Q325">
        <v>79.899999999999991</v>
      </c>
      <c r="S325">
        <v>50.1</v>
      </c>
      <c r="W325">
        <v>49.9</v>
      </c>
      <c r="X325">
        <v>49.9</v>
      </c>
      <c r="Y325">
        <v>0</v>
      </c>
      <c r="AF325" t="s">
        <v>358</v>
      </c>
      <c r="AJ325" t="s">
        <v>358</v>
      </c>
      <c r="AL325" t="s">
        <v>138</v>
      </c>
      <c r="AM325">
        <v>0</v>
      </c>
      <c r="AN325">
        <v>99999</v>
      </c>
      <c r="AO325">
        <v>599</v>
      </c>
      <c r="AP325" t="b">
        <v>1</v>
      </c>
      <c r="AQ325" t="b">
        <v>1</v>
      </c>
      <c r="AS325">
        <v>500</v>
      </c>
      <c r="AT325" t="s">
        <v>94</v>
      </c>
      <c r="AU325" t="b">
        <v>0</v>
      </c>
      <c r="AW325">
        <v>12</v>
      </c>
      <c r="AX325" t="s">
        <v>95</v>
      </c>
      <c r="AY325" t="s">
        <v>475</v>
      </c>
    </row>
    <row r="326" spans="2:51" x14ac:dyDescent="0.25">
      <c r="B326" t="s">
        <v>130</v>
      </c>
      <c r="C326" t="s">
        <v>88</v>
      </c>
      <c r="D326">
        <v>99999</v>
      </c>
      <c r="F326">
        <v>3000</v>
      </c>
      <c r="K326" t="s">
        <v>458</v>
      </c>
      <c r="L326" t="s">
        <v>136</v>
      </c>
      <c r="N326" t="s">
        <v>91</v>
      </c>
      <c r="P326">
        <v>185.9</v>
      </c>
      <c r="Q326">
        <v>85.899999999999991</v>
      </c>
      <c r="S326">
        <v>50.1</v>
      </c>
      <c r="W326">
        <v>49.9</v>
      </c>
      <c r="X326">
        <v>49.9</v>
      </c>
      <c r="Y326">
        <v>0</v>
      </c>
      <c r="AF326" t="s">
        <v>359</v>
      </c>
      <c r="AJ326" t="s">
        <v>359</v>
      </c>
      <c r="AL326" t="s">
        <v>138</v>
      </c>
      <c r="AM326">
        <v>0</v>
      </c>
      <c r="AN326">
        <v>99999</v>
      </c>
      <c r="AO326">
        <v>599</v>
      </c>
      <c r="AP326" t="b">
        <v>1</v>
      </c>
      <c r="AQ326" t="b">
        <v>1</v>
      </c>
      <c r="AS326">
        <v>500</v>
      </c>
      <c r="AT326" t="s">
        <v>94</v>
      </c>
      <c r="AU326" t="b">
        <v>0</v>
      </c>
      <c r="AW326">
        <v>12</v>
      </c>
      <c r="AX326" t="s">
        <v>95</v>
      </c>
      <c r="AY326" t="s">
        <v>475</v>
      </c>
    </row>
    <row r="327" spans="2:51" x14ac:dyDescent="0.25">
      <c r="B327" t="s">
        <v>130</v>
      </c>
      <c r="C327" t="s">
        <v>88</v>
      </c>
      <c r="D327">
        <v>99999</v>
      </c>
      <c r="F327">
        <v>3000</v>
      </c>
      <c r="K327" t="s">
        <v>458</v>
      </c>
      <c r="L327" t="s">
        <v>136</v>
      </c>
      <c r="N327" t="s">
        <v>91</v>
      </c>
      <c r="P327">
        <v>196.9</v>
      </c>
      <c r="Q327">
        <v>96.899999999999991</v>
      </c>
      <c r="S327">
        <v>50.1</v>
      </c>
      <c r="W327">
        <v>49.9</v>
      </c>
      <c r="X327">
        <v>49.9</v>
      </c>
      <c r="Y327">
        <v>0</v>
      </c>
      <c r="AF327" t="s">
        <v>360</v>
      </c>
      <c r="AJ327" t="s">
        <v>360</v>
      </c>
      <c r="AL327" t="s">
        <v>138</v>
      </c>
      <c r="AM327">
        <v>0</v>
      </c>
      <c r="AN327">
        <v>99999</v>
      </c>
      <c r="AO327">
        <v>599</v>
      </c>
      <c r="AP327" t="b">
        <v>1</v>
      </c>
      <c r="AQ327" t="b">
        <v>1</v>
      </c>
      <c r="AS327">
        <v>500</v>
      </c>
      <c r="AT327" t="s">
        <v>94</v>
      </c>
      <c r="AU327" t="b">
        <v>0</v>
      </c>
      <c r="AW327">
        <v>12</v>
      </c>
      <c r="AX327" t="s">
        <v>95</v>
      </c>
      <c r="AY327" t="s">
        <v>475</v>
      </c>
    </row>
    <row r="328" spans="2:51" x14ac:dyDescent="0.25">
      <c r="B328" t="s">
        <v>130</v>
      </c>
      <c r="C328" t="s">
        <v>88</v>
      </c>
      <c r="D328">
        <v>99999</v>
      </c>
      <c r="F328">
        <v>5000</v>
      </c>
      <c r="K328" t="s">
        <v>458</v>
      </c>
      <c r="L328" t="s">
        <v>131</v>
      </c>
      <c r="N328" t="s">
        <v>91</v>
      </c>
      <c r="P328">
        <v>184.9</v>
      </c>
      <c r="Q328">
        <v>84.9</v>
      </c>
      <c r="S328">
        <v>50.1</v>
      </c>
      <c r="W328">
        <v>49.9</v>
      </c>
      <c r="X328">
        <v>49.9</v>
      </c>
      <c r="Y328">
        <v>0</v>
      </c>
      <c r="AG328" t="s">
        <v>361</v>
      </c>
      <c r="AK328" t="s">
        <v>361</v>
      </c>
      <c r="AL328" t="s">
        <v>133</v>
      </c>
      <c r="AM328">
        <v>99999</v>
      </c>
      <c r="AN328">
        <v>99999</v>
      </c>
      <c r="AO328">
        <v>599</v>
      </c>
      <c r="AP328" t="b">
        <v>1</v>
      </c>
      <c r="AQ328" t="b">
        <v>1</v>
      </c>
      <c r="AS328">
        <v>50</v>
      </c>
      <c r="AT328" t="s">
        <v>94</v>
      </c>
      <c r="AU328" t="b">
        <v>0</v>
      </c>
      <c r="AW328">
        <v>12</v>
      </c>
      <c r="AX328" t="s">
        <v>95</v>
      </c>
      <c r="AY328" t="s">
        <v>476</v>
      </c>
    </row>
    <row r="329" spans="2:51" x14ac:dyDescent="0.25">
      <c r="B329" t="s">
        <v>130</v>
      </c>
      <c r="C329" t="s">
        <v>88</v>
      </c>
      <c r="D329">
        <v>99999</v>
      </c>
      <c r="F329">
        <v>5000</v>
      </c>
      <c r="K329" t="s">
        <v>458</v>
      </c>
      <c r="L329" t="s">
        <v>131</v>
      </c>
      <c r="N329" t="s">
        <v>91</v>
      </c>
      <c r="P329">
        <v>194.9</v>
      </c>
      <c r="Q329">
        <v>94.9</v>
      </c>
      <c r="S329">
        <v>50.1</v>
      </c>
      <c r="W329">
        <v>49.9</v>
      </c>
      <c r="X329">
        <v>49.9</v>
      </c>
      <c r="Y329">
        <v>0</v>
      </c>
      <c r="AG329" t="s">
        <v>363</v>
      </c>
      <c r="AK329" t="s">
        <v>363</v>
      </c>
      <c r="AL329" t="s">
        <v>133</v>
      </c>
      <c r="AM329">
        <v>99999</v>
      </c>
      <c r="AN329">
        <v>99999</v>
      </c>
      <c r="AO329">
        <v>599</v>
      </c>
      <c r="AP329" t="b">
        <v>1</v>
      </c>
      <c r="AQ329" t="b">
        <v>1</v>
      </c>
      <c r="AS329">
        <v>50</v>
      </c>
      <c r="AT329" t="s">
        <v>94</v>
      </c>
      <c r="AU329" t="b">
        <v>0</v>
      </c>
      <c r="AW329">
        <v>12</v>
      </c>
      <c r="AX329" t="s">
        <v>95</v>
      </c>
      <c r="AY329" t="s">
        <v>476</v>
      </c>
    </row>
    <row r="330" spans="2:51" x14ac:dyDescent="0.25">
      <c r="B330" t="s">
        <v>130</v>
      </c>
      <c r="C330" t="s">
        <v>88</v>
      </c>
      <c r="D330">
        <v>99999</v>
      </c>
      <c r="F330">
        <v>5000</v>
      </c>
      <c r="K330" t="s">
        <v>458</v>
      </c>
      <c r="L330" t="s">
        <v>131</v>
      </c>
      <c r="N330" t="s">
        <v>91</v>
      </c>
      <c r="P330">
        <v>201.9</v>
      </c>
      <c r="Q330">
        <v>101.9</v>
      </c>
      <c r="S330">
        <v>50.1</v>
      </c>
      <c r="W330">
        <v>49.9</v>
      </c>
      <c r="X330">
        <v>49.9</v>
      </c>
      <c r="Y330">
        <v>0</v>
      </c>
      <c r="AG330" t="s">
        <v>364</v>
      </c>
      <c r="AK330" t="s">
        <v>364</v>
      </c>
      <c r="AL330" t="s">
        <v>133</v>
      </c>
      <c r="AM330">
        <v>99999</v>
      </c>
      <c r="AN330">
        <v>99999</v>
      </c>
      <c r="AO330">
        <v>599</v>
      </c>
      <c r="AP330" t="b">
        <v>1</v>
      </c>
      <c r="AQ330" t="b">
        <v>1</v>
      </c>
      <c r="AS330">
        <v>50</v>
      </c>
      <c r="AT330" t="s">
        <v>94</v>
      </c>
      <c r="AU330" t="b">
        <v>0</v>
      </c>
      <c r="AW330">
        <v>12</v>
      </c>
      <c r="AX330" t="s">
        <v>95</v>
      </c>
      <c r="AY330" t="s">
        <v>476</v>
      </c>
    </row>
    <row r="331" spans="2:51" x14ac:dyDescent="0.25">
      <c r="B331" t="s">
        <v>130</v>
      </c>
      <c r="C331" t="s">
        <v>88</v>
      </c>
      <c r="D331">
        <v>99999</v>
      </c>
      <c r="F331">
        <v>5000</v>
      </c>
      <c r="K331" t="s">
        <v>458</v>
      </c>
      <c r="L331" t="s">
        <v>131</v>
      </c>
      <c r="N331" t="s">
        <v>91</v>
      </c>
      <c r="P331">
        <v>212.9</v>
      </c>
      <c r="Q331">
        <v>112.9</v>
      </c>
      <c r="S331">
        <v>50.1</v>
      </c>
      <c r="W331">
        <v>49.9</v>
      </c>
      <c r="X331">
        <v>49.9</v>
      </c>
      <c r="Y331">
        <v>0</v>
      </c>
      <c r="AG331" t="s">
        <v>365</v>
      </c>
      <c r="AK331" t="s">
        <v>365</v>
      </c>
      <c r="AL331" t="s">
        <v>133</v>
      </c>
      <c r="AM331">
        <v>99999</v>
      </c>
      <c r="AN331">
        <v>99999</v>
      </c>
      <c r="AO331">
        <v>599</v>
      </c>
      <c r="AP331" t="b">
        <v>1</v>
      </c>
      <c r="AQ331" t="b">
        <v>1</v>
      </c>
      <c r="AS331">
        <v>50</v>
      </c>
      <c r="AT331" t="s">
        <v>94</v>
      </c>
      <c r="AU331" t="b">
        <v>0</v>
      </c>
      <c r="AW331">
        <v>12</v>
      </c>
      <c r="AX331" t="s">
        <v>95</v>
      </c>
      <c r="AY331" t="s">
        <v>476</v>
      </c>
    </row>
    <row r="332" spans="2:51" x14ac:dyDescent="0.25">
      <c r="B332" t="s">
        <v>130</v>
      </c>
      <c r="C332" t="s">
        <v>88</v>
      </c>
      <c r="D332">
        <v>99999</v>
      </c>
      <c r="F332">
        <v>5000</v>
      </c>
      <c r="K332" t="s">
        <v>458</v>
      </c>
      <c r="L332" t="s">
        <v>136</v>
      </c>
      <c r="N332" t="s">
        <v>91</v>
      </c>
      <c r="P332">
        <v>184.9</v>
      </c>
      <c r="Q332">
        <v>84.9</v>
      </c>
      <c r="S332">
        <v>50.1</v>
      </c>
      <c r="W332">
        <v>49.9</v>
      </c>
      <c r="X332">
        <v>49.9</v>
      </c>
      <c r="Y332">
        <v>0</v>
      </c>
      <c r="AF332" t="s">
        <v>366</v>
      </c>
      <c r="AJ332" t="s">
        <v>366</v>
      </c>
      <c r="AL332" t="s">
        <v>138</v>
      </c>
      <c r="AM332">
        <v>0</v>
      </c>
      <c r="AN332">
        <v>99999</v>
      </c>
      <c r="AO332">
        <v>599</v>
      </c>
      <c r="AP332" t="b">
        <v>1</v>
      </c>
      <c r="AQ332" t="b">
        <v>1</v>
      </c>
      <c r="AS332">
        <v>500</v>
      </c>
      <c r="AT332" t="s">
        <v>94</v>
      </c>
      <c r="AU332" t="b">
        <v>0</v>
      </c>
      <c r="AW332">
        <v>12</v>
      </c>
      <c r="AX332" t="s">
        <v>95</v>
      </c>
      <c r="AY332" t="s">
        <v>477</v>
      </c>
    </row>
    <row r="333" spans="2:51" x14ac:dyDescent="0.25">
      <c r="B333" t="s">
        <v>130</v>
      </c>
      <c r="C333" t="s">
        <v>88</v>
      </c>
      <c r="D333">
        <v>99999</v>
      </c>
      <c r="F333">
        <v>5000</v>
      </c>
      <c r="K333" t="s">
        <v>458</v>
      </c>
      <c r="L333" t="s">
        <v>136</v>
      </c>
      <c r="N333" t="s">
        <v>91</v>
      </c>
      <c r="P333">
        <v>194.9</v>
      </c>
      <c r="Q333">
        <v>94.9</v>
      </c>
      <c r="S333">
        <v>50.1</v>
      </c>
      <c r="W333">
        <v>49.9</v>
      </c>
      <c r="X333">
        <v>49.9</v>
      </c>
      <c r="Y333">
        <v>0</v>
      </c>
      <c r="AF333" t="s">
        <v>368</v>
      </c>
      <c r="AJ333" t="s">
        <v>368</v>
      </c>
      <c r="AL333" t="s">
        <v>138</v>
      </c>
      <c r="AM333">
        <v>0</v>
      </c>
      <c r="AN333">
        <v>99999</v>
      </c>
      <c r="AO333">
        <v>599</v>
      </c>
      <c r="AP333" t="b">
        <v>1</v>
      </c>
      <c r="AQ333" t="b">
        <v>1</v>
      </c>
      <c r="AS333">
        <v>500</v>
      </c>
      <c r="AT333" t="s">
        <v>94</v>
      </c>
      <c r="AU333" t="b">
        <v>0</v>
      </c>
      <c r="AW333">
        <v>12</v>
      </c>
      <c r="AX333" t="s">
        <v>95</v>
      </c>
      <c r="AY333" t="s">
        <v>477</v>
      </c>
    </row>
    <row r="334" spans="2:51" x14ac:dyDescent="0.25">
      <c r="B334" t="s">
        <v>130</v>
      </c>
      <c r="C334" t="s">
        <v>88</v>
      </c>
      <c r="D334">
        <v>99999</v>
      </c>
      <c r="F334">
        <v>5000</v>
      </c>
      <c r="K334" t="s">
        <v>458</v>
      </c>
      <c r="L334" t="s">
        <v>136</v>
      </c>
      <c r="N334" t="s">
        <v>91</v>
      </c>
      <c r="P334">
        <v>201.9</v>
      </c>
      <c r="Q334">
        <v>101.9</v>
      </c>
      <c r="S334">
        <v>50.1</v>
      </c>
      <c r="W334">
        <v>49.9</v>
      </c>
      <c r="X334">
        <v>49.9</v>
      </c>
      <c r="Y334">
        <v>0</v>
      </c>
      <c r="AF334" t="s">
        <v>369</v>
      </c>
      <c r="AJ334" t="s">
        <v>369</v>
      </c>
      <c r="AL334" t="s">
        <v>138</v>
      </c>
      <c r="AM334">
        <v>0</v>
      </c>
      <c r="AN334">
        <v>99999</v>
      </c>
      <c r="AO334">
        <v>599</v>
      </c>
      <c r="AP334" t="b">
        <v>1</v>
      </c>
      <c r="AQ334" t="b">
        <v>1</v>
      </c>
      <c r="AS334">
        <v>500</v>
      </c>
      <c r="AT334" t="s">
        <v>94</v>
      </c>
      <c r="AU334" t="b">
        <v>0</v>
      </c>
      <c r="AW334">
        <v>12</v>
      </c>
      <c r="AX334" t="s">
        <v>95</v>
      </c>
      <c r="AY334" t="s">
        <v>477</v>
      </c>
    </row>
    <row r="335" spans="2:51" x14ac:dyDescent="0.25">
      <c r="B335" t="s">
        <v>130</v>
      </c>
      <c r="C335" t="s">
        <v>88</v>
      </c>
      <c r="D335">
        <v>99999</v>
      </c>
      <c r="F335">
        <v>5000</v>
      </c>
      <c r="K335" t="s">
        <v>458</v>
      </c>
      <c r="L335" t="s">
        <v>136</v>
      </c>
      <c r="N335" t="s">
        <v>91</v>
      </c>
      <c r="P335">
        <v>212.9</v>
      </c>
      <c r="Q335">
        <v>112.9</v>
      </c>
      <c r="S335">
        <v>50.1</v>
      </c>
      <c r="W335">
        <v>49.9</v>
      </c>
      <c r="X335">
        <v>49.9</v>
      </c>
      <c r="Y335">
        <v>0</v>
      </c>
      <c r="AF335" t="s">
        <v>370</v>
      </c>
      <c r="AJ335" t="s">
        <v>370</v>
      </c>
      <c r="AL335" t="s">
        <v>138</v>
      </c>
      <c r="AM335">
        <v>0</v>
      </c>
      <c r="AN335">
        <v>99999</v>
      </c>
      <c r="AO335">
        <v>599</v>
      </c>
      <c r="AP335" t="b">
        <v>1</v>
      </c>
      <c r="AQ335" t="b">
        <v>1</v>
      </c>
      <c r="AS335">
        <v>500</v>
      </c>
      <c r="AT335" t="s">
        <v>94</v>
      </c>
      <c r="AU335" t="b">
        <v>0</v>
      </c>
      <c r="AW335">
        <v>12</v>
      </c>
      <c r="AX335" t="s">
        <v>95</v>
      </c>
      <c r="AY335" t="s">
        <v>477</v>
      </c>
    </row>
    <row r="336" spans="2:51" x14ac:dyDescent="0.25">
      <c r="B336" t="s">
        <v>186</v>
      </c>
      <c r="C336" t="s">
        <v>88</v>
      </c>
      <c r="D336">
        <v>99999</v>
      </c>
      <c r="F336">
        <v>0</v>
      </c>
      <c r="K336" t="s">
        <v>458</v>
      </c>
      <c r="L336" t="s">
        <v>187</v>
      </c>
      <c r="N336" t="s">
        <v>91</v>
      </c>
      <c r="P336">
        <v>164.9</v>
      </c>
      <c r="Q336">
        <v>64.900000000000006</v>
      </c>
      <c r="S336">
        <v>50.1</v>
      </c>
      <c r="W336">
        <v>49.9</v>
      </c>
      <c r="X336">
        <v>49.9</v>
      </c>
      <c r="Y336">
        <v>0</v>
      </c>
      <c r="AG336" t="s">
        <v>371</v>
      </c>
      <c r="AK336" t="s">
        <v>371</v>
      </c>
      <c r="AL336" t="s">
        <v>189</v>
      </c>
      <c r="AM336">
        <v>99999</v>
      </c>
      <c r="AN336">
        <v>99999</v>
      </c>
      <c r="AO336">
        <v>699</v>
      </c>
      <c r="AP336" t="b">
        <v>1</v>
      </c>
      <c r="AQ336" t="b">
        <v>1</v>
      </c>
      <c r="AS336">
        <v>100</v>
      </c>
      <c r="AT336" t="s">
        <v>94</v>
      </c>
      <c r="AU336" t="b">
        <v>0</v>
      </c>
      <c r="AW336">
        <v>12</v>
      </c>
      <c r="AX336" t="s">
        <v>95</v>
      </c>
      <c r="AY336" t="s">
        <v>478</v>
      </c>
    </row>
    <row r="337" spans="2:51" x14ac:dyDescent="0.25">
      <c r="B337" t="s">
        <v>186</v>
      </c>
      <c r="C337" t="s">
        <v>88</v>
      </c>
      <c r="D337">
        <v>99999</v>
      </c>
      <c r="F337">
        <v>0</v>
      </c>
      <c r="K337" t="s">
        <v>458</v>
      </c>
      <c r="L337" t="s">
        <v>187</v>
      </c>
      <c r="N337" t="s">
        <v>91</v>
      </c>
      <c r="P337">
        <v>179.9</v>
      </c>
      <c r="Q337">
        <v>79.900000000000006</v>
      </c>
      <c r="S337">
        <v>50.1</v>
      </c>
      <c r="W337">
        <v>49.9</v>
      </c>
      <c r="X337">
        <v>49.9</v>
      </c>
      <c r="Y337">
        <v>0</v>
      </c>
      <c r="AG337" t="s">
        <v>373</v>
      </c>
      <c r="AK337" t="s">
        <v>373</v>
      </c>
      <c r="AL337" t="s">
        <v>189</v>
      </c>
      <c r="AM337">
        <v>99999</v>
      </c>
      <c r="AN337">
        <v>99999</v>
      </c>
      <c r="AO337">
        <v>699</v>
      </c>
      <c r="AP337" t="b">
        <v>1</v>
      </c>
      <c r="AQ337" t="b">
        <v>1</v>
      </c>
      <c r="AS337">
        <v>100</v>
      </c>
      <c r="AT337" t="s">
        <v>94</v>
      </c>
      <c r="AU337" t="b">
        <v>0</v>
      </c>
      <c r="AW337">
        <v>12</v>
      </c>
      <c r="AX337" t="s">
        <v>95</v>
      </c>
      <c r="AY337" t="s">
        <v>478</v>
      </c>
    </row>
    <row r="338" spans="2:51" x14ac:dyDescent="0.25">
      <c r="B338" t="s">
        <v>186</v>
      </c>
      <c r="C338" t="s">
        <v>88</v>
      </c>
      <c r="D338">
        <v>99999</v>
      </c>
      <c r="F338">
        <v>0</v>
      </c>
      <c r="K338" t="s">
        <v>458</v>
      </c>
      <c r="L338" t="s">
        <v>103</v>
      </c>
      <c r="N338" t="s">
        <v>91</v>
      </c>
      <c r="P338">
        <v>164.9</v>
      </c>
      <c r="Q338">
        <v>64.900000000000006</v>
      </c>
      <c r="S338">
        <v>50.1</v>
      </c>
      <c r="W338">
        <v>49.9</v>
      </c>
      <c r="X338">
        <v>49.9</v>
      </c>
      <c r="Y338">
        <v>0</v>
      </c>
      <c r="AF338" t="s">
        <v>374</v>
      </c>
      <c r="AJ338" t="s">
        <v>374</v>
      </c>
      <c r="AL338" t="s">
        <v>105</v>
      </c>
      <c r="AM338">
        <v>0</v>
      </c>
      <c r="AN338">
        <v>99999</v>
      </c>
      <c r="AO338">
        <v>699</v>
      </c>
      <c r="AP338" t="b">
        <v>1</v>
      </c>
      <c r="AQ338" t="b">
        <v>1</v>
      </c>
      <c r="AS338">
        <v>1000</v>
      </c>
      <c r="AT338" t="s">
        <v>94</v>
      </c>
      <c r="AU338" t="b">
        <v>0</v>
      </c>
      <c r="AW338">
        <v>12</v>
      </c>
      <c r="AX338" t="s">
        <v>95</v>
      </c>
      <c r="AY338" t="s">
        <v>479</v>
      </c>
    </row>
    <row r="339" spans="2:51" x14ac:dyDescent="0.25">
      <c r="B339" t="s">
        <v>186</v>
      </c>
      <c r="C339" t="s">
        <v>88</v>
      </c>
      <c r="D339">
        <v>99999</v>
      </c>
      <c r="F339">
        <v>0</v>
      </c>
      <c r="K339" t="s">
        <v>458</v>
      </c>
      <c r="L339" t="s">
        <v>103</v>
      </c>
      <c r="N339" t="s">
        <v>91</v>
      </c>
      <c r="P339">
        <v>179.9</v>
      </c>
      <c r="Q339">
        <v>79.900000000000006</v>
      </c>
      <c r="S339">
        <v>50.1</v>
      </c>
      <c r="W339">
        <v>49.9</v>
      </c>
      <c r="X339">
        <v>49.9</v>
      </c>
      <c r="Y339">
        <v>0</v>
      </c>
      <c r="AF339" t="s">
        <v>376</v>
      </c>
      <c r="AJ339" t="s">
        <v>376</v>
      </c>
      <c r="AL339" t="s">
        <v>105</v>
      </c>
      <c r="AM339">
        <v>0</v>
      </c>
      <c r="AN339">
        <v>99999</v>
      </c>
      <c r="AO339">
        <v>699</v>
      </c>
      <c r="AP339" t="b">
        <v>1</v>
      </c>
      <c r="AQ339" t="b">
        <v>1</v>
      </c>
      <c r="AS339">
        <v>1000</v>
      </c>
      <c r="AT339" t="s">
        <v>94</v>
      </c>
      <c r="AU339" t="b">
        <v>0</v>
      </c>
      <c r="AW339">
        <v>12</v>
      </c>
      <c r="AX339" t="s">
        <v>95</v>
      </c>
      <c r="AY339" t="s">
        <v>479</v>
      </c>
    </row>
    <row r="340" spans="2:51" x14ac:dyDescent="0.25">
      <c r="B340" t="s">
        <v>186</v>
      </c>
      <c r="C340" t="s">
        <v>88</v>
      </c>
      <c r="D340">
        <v>99999</v>
      </c>
      <c r="F340">
        <v>1000</v>
      </c>
      <c r="K340" t="s">
        <v>458</v>
      </c>
      <c r="L340" t="s">
        <v>187</v>
      </c>
      <c r="N340" t="s">
        <v>91</v>
      </c>
      <c r="P340">
        <v>154.9</v>
      </c>
      <c r="Q340">
        <v>54.9</v>
      </c>
      <c r="S340">
        <v>50.1</v>
      </c>
      <c r="W340">
        <v>49.9</v>
      </c>
      <c r="X340">
        <v>49.9</v>
      </c>
      <c r="Y340">
        <v>0</v>
      </c>
      <c r="AG340" t="s">
        <v>377</v>
      </c>
      <c r="AK340" t="s">
        <v>377</v>
      </c>
      <c r="AL340" t="s">
        <v>189</v>
      </c>
      <c r="AM340">
        <v>99999</v>
      </c>
      <c r="AN340">
        <v>99999</v>
      </c>
      <c r="AO340">
        <v>699</v>
      </c>
      <c r="AP340" t="b">
        <v>1</v>
      </c>
      <c r="AQ340" t="b">
        <v>1</v>
      </c>
      <c r="AS340">
        <v>100</v>
      </c>
      <c r="AT340" t="s">
        <v>94</v>
      </c>
      <c r="AU340" t="b">
        <v>0</v>
      </c>
      <c r="AW340">
        <v>12</v>
      </c>
      <c r="AX340" t="s">
        <v>95</v>
      </c>
      <c r="AY340" t="s">
        <v>480</v>
      </c>
    </row>
    <row r="341" spans="2:51" x14ac:dyDescent="0.25">
      <c r="B341" t="s">
        <v>186</v>
      </c>
      <c r="C341" t="s">
        <v>88</v>
      </c>
      <c r="D341">
        <v>99999</v>
      </c>
      <c r="F341">
        <v>1000</v>
      </c>
      <c r="K341" t="s">
        <v>458</v>
      </c>
      <c r="L341" t="s">
        <v>187</v>
      </c>
      <c r="N341" t="s">
        <v>91</v>
      </c>
      <c r="P341">
        <v>164.9</v>
      </c>
      <c r="Q341">
        <v>64.899999999999991</v>
      </c>
      <c r="S341">
        <v>50.1</v>
      </c>
      <c r="W341">
        <v>49.9</v>
      </c>
      <c r="X341">
        <v>49.9</v>
      </c>
      <c r="Y341">
        <v>0</v>
      </c>
      <c r="AG341" t="s">
        <v>379</v>
      </c>
      <c r="AK341" t="s">
        <v>379</v>
      </c>
      <c r="AL341" t="s">
        <v>189</v>
      </c>
      <c r="AM341">
        <v>99999</v>
      </c>
      <c r="AN341">
        <v>99999</v>
      </c>
      <c r="AO341">
        <v>699</v>
      </c>
      <c r="AP341" t="b">
        <v>1</v>
      </c>
      <c r="AQ341" t="b">
        <v>1</v>
      </c>
      <c r="AS341">
        <v>100</v>
      </c>
      <c r="AT341" t="s">
        <v>94</v>
      </c>
      <c r="AU341" t="b">
        <v>0</v>
      </c>
      <c r="AW341">
        <v>12</v>
      </c>
      <c r="AX341" t="s">
        <v>95</v>
      </c>
      <c r="AY341" t="s">
        <v>480</v>
      </c>
    </row>
    <row r="342" spans="2:51" x14ac:dyDescent="0.25">
      <c r="B342" t="s">
        <v>186</v>
      </c>
      <c r="C342" t="s">
        <v>88</v>
      </c>
      <c r="D342">
        <v>99999</v>
      </c>
      <c r="F342">
        <v>1000</v>
      </c>
      <c r="K342" t="s">
        <v>458</v>
      </c>
      <c r="L342" t="s">
        <v>187</v>
      </c>
      <c r="N342" t="s">
        <v>91</v>
      </c>
      <c r="P342">
        <v>168.9</v>
      </c>
      <c r="Q342">
        <v>68.899999999999991</v>
      </c>
      <c r="S342">
        <v>50.1</v>
      </c>
      <c r="W342">
        <v>49.9</v>
      </c>
      <c r="X342">
        <v>49.9</v>
      </c>
      <c r="Y342">
        <v>0</v>
      </c>
      <c r="AG342" t="s">
        <v>380</v>
      </c>
      <c r="AK342" t="s">
        <v>380</v>
      </c>
      <c r="AL342" t="s">
        <v>189</v>
      </c>
      <c r="AM342">
        <v>99999</v>
      </c>
      <c r="AN342">
        <v>99999</v>
      </c>
      <c r="AO342">
        <v>699</v>
      </c>
      <c r="AP342" t="b">
        <v>1</v>
      </c>
      <c r="AQ342" t="b">
        <v>1</v>
      </c>
      <c r="AS342">
        <v>100</v>
      </c>
      <c r="AT342" t="s">
        <v>94</v>
      </c>
      <c r="AU342" t="b">
        <v>0</v>
      </c>
      <c r="AW342">
        <v>12</v>
      </c>
      <c r="AX342" t="s">
        <v>95</v>
      </c>
      <c r="AY342" t="s">
        <v>480</v>
      </c>
    </row>
    <row r="343" spans="2:51" x14ac:dyDescent="0.25">
      <c r="B343" t="s">
        <v>186</v>
      </c>
      <c r="C343" t="s">
        <v>88</v>
      </c>
      <c r="D343">
        <v>99999</v>
      </c>
      <c r="F343">
        <v>1000</v>
      </c>
      <c r="K343" t="s">
        <v>458</v>
      </c>
      <c r="L343" t="s">
        <v>187</v>
      </c>
      <c r="N343" t="s">
        <v>91</v>
      </c>
      <c r="P343">
        <v>179.9</v>
      </c>
      <c r="Q343">
        <v>79.899999999999991</v>
      </c>
      <c r="S343">
        <v>50.1</v>
      </c>
      <c r="W343">
        <v>49.9</v>
      </c>
      <c r="X343">
        <v>49.9</v>
      </c>
      <c r="Y343">
        <v>0</v>
      </c>
      <c r="AG343" t="s">
        <v>381</v>
      </c>
      <c r="AK343" t="s">
        <v>381</v>
      </c>
      <c r="AL343" t="s">
        <v>189</v>
      </c>
      <c r="AM343">
        <v>99999</v>
      </c>
      <c r="AN343">
        <v>99999</v>
      </c>
      <c r="AO343">
        <v>699</v>
      </c>
      <c r="AP343" t="b">
        <v>1</v>
      </c>
      <c r="AQ343" t="b">
        <v>1</v>
      </c>
      <c r="AS343">
        <v>100</v>
      </c>
      <c r="AT343" t="s">
        <v>94</v>
      </c>
      <c r="AU343" t="b">
        <v>0</v>
      </c>
      <c r="AW343">
        <v>12</v>
      </c>
      <c r="AX343" t="s">
        <v>95</v>
      </c>
      <c r="AY343" t="s">
        <v>480</v>
      </c>
    </row>
    <row r="344" spans="2:51" x14ac:dyDescent="0.25">
      <c r="B344" t="s">
        <v>186</v>
      </c>
      <c r="C344" t="s">
        <v>88</v>
      </c>
      <c r="D344">
        <v>99999</v>
      </c>
      <c r="F344">
        <v>1000</v>
      </c>
      <c r="K344" t="s">
        <v>458</v>
      </c>
      <c r="L344" t="s">
        <v>103</v>
      </c>
      <c r="N344" t="s">
        <v>91</v>
      </c>
      <c r="P344">
        <v>154.9</v>
      </c>
      <c r="Q344">
        <v>54.9</v>
      </c>
      <c r="S344">
        <v>50.1</v>
      </c>
      <c r="W344">
        <v>49.9</v>
      </c>
      <c r="X344">
        <v>49.9</v>
      </c>
      <c r="Y344">
        <v>0</v>
      </c>
      <c r="AF344" t="s">
        <v>382</v>
      </c>
      <c r="AJ344" t="s">
        <v>382</v>
      </c>
      <c r="AL344" t="s">
        <v>105</v>
      </c>
      <c r="AM344">
        <v>0</v>
      </c>
      <c r="AN344">
        <v>99999</v>
      </c>
      <c r="AO344">
        <v>699</v>
      </c>
      <c r="AP344" t="b">
        <v>1</v>
      </c>
      <c r="AQ344" t="b">
        <v>1</v>
      </c>
      <c r="AS344">
        <v>1000</v>
      </c>
      <c r="AT344" t="s">
        <v>94</v>
      </c>
      <c r="AU344" t="b">
        <v>0</v>
      </c>
      <c r="AW344">
        <v>12</v>
      </c>
      <c r="AX344" t="s">
        <v>95</v>
      </c>
      <c r="AY344" t="s">
        <v>481</v>
      </c>
    </row>
    <row r="345" spans="2:51" x14ac:dyDescent="0.25">
      <c r="B345" t="s">
        <v>186</v>
      </c>
      <c r="C345" t="s">
        <v>88</v>
      </c>
      <c r="D345">
        <v>99999</v>
      </c>
      <c r="F345">
        <v>1000</v>
      </c>
      <c r="K345" t="s">
        <v>458</v>
      </c>
      <c r="L345" t="s">
        <v>103</v>
      </c>
      <c r="N345" t="s">
        <v>91</v>
      </c>
      <c r="P345">
        <v>164.9</v>
      </c>
      <c r="Q345">
        <v>64.899999999999991</v>
      </c>
      <c r="S345">
        <v>50.1</v>
      </c>
      <c r="W345">
        <v>49.9</v>
      </c>
      <c r="X345">
        <v>49.9</v>
      </c>
      <c r="Y345">
        <v>0</v>
      </c>
      <c r="AF345" t="s">
        <v>384</v>
      </c>
      <c r="AJ345" t="s">
        <v>384</v>
      </c>
      <c r="AL345" t="s">
        <v>105</v>
      </c>
      <c r="AM345">
        <v>0</v>
      </c>
      <c r="AN345">
        <v>99999</v>
      </c>
      <c r="AO345">
        <v>699</v>
      </c>
      <c r="AP345" t="b">
        <v>1</v>
      </c>
      <c r="AQ345" t="b">
        <v>1</v>
      </c>
      <c r="AS345">
        <v>1000</v>
      </c>
      <c r="AT345" t="s">
        <v>94</v>
      </c>
      <c r="AU345" t="b">
        <v>0</v>
      </c>
      <c r="AW345">
        <v>12</v>
      </c>
      <c r="AX345" t="s">
        <v>95</v>
      </c>
      <c r="AY345" t="s">
        <v>481</v>
      </c>
    </row>
    <row r="346" spans="2:51" x14ac:dyDescent="0.25">
      <c r="B346" t="s">
        <v>186</v>
      </c>
      <c r="C346" t="s">
        <v>88</v>
      </c>
      <c r="D346">
        <v>99999</v>
      </c>
      <c r="F346">
        <v>1000</v>
      </c>
      <c r="K346" t="s">
        <v>458</v>
      </c>
      <c r="L346" t="s">
        <v>103</v>
      </c>
      <c r="N346" t="s">
        <v>91</v>
      </c>
      <c r="P346">
        <v>168.9</v>
      </c>
      <c r="Q346">
        <v>68.899999999999991</v>
      </c>
      <c r="S346">
        <v>50.1</v>
      </c>
      <c r="W346">
        <v>49.9</v>
      </c>
      <c r="X346">
        <v>49.9</v>
      </c>
      <c r="Y346">
        <v>0</v>
      </c>
      <c r="AF346" t="s">
        <v>385</v>
      </c>
      <c r="AJ346" t="s">
        <v>385</v>
      </c>
      <c r="AL346" t="s">
        <v>105</v>
      </c>
      <c r="AM346">
        <v>0</v>
      </c>
      <c r="AN346">
        <v>99999</v>
      </c>
      <c r="AO346">
        <v>699</v>
      </c>
      <c r="AP346" t="b">
        <v>1</v>
      </c>
      <c r="AQ346" t="b">
        <v>1</v>
      </c>
      <c r="AS346">
        <v>1000</v>
      </c>
      <c r="AT346" t="s">
        <v>94</v>
      </c>
      <c r="AU346" t="b">
        <v>0</v>
      </c>
      <c r="AW346">
        <v>12</v>
      </c>
      <c r="AX346" t="s">
        <v>95</v>
      </c>
      <c r="AY346" t="s">
        <v>481</v>
      </c>
    </row>
    <row r="347" spans="2:51" x14ac:dyDescent="0.25">
      <c r="B347" t="s">
        <v>186</v>
      </c>
      <c r="C347" t="s">
        <v>88</v>
      </c>
      <c r="D347">
        <v>99999</v>
      </c>
      <c r="F347">
        <v>1000</v>
      </c>
      <c r="K347" t="s">
        <v>458</v>
      </c>
      <c r="L347" t="s">
        <v>103</v>
      </c>
      <c r="N347" t="s">
        <v>91</v>
      </c>
      <c r="P347">
        <v>179.9</v>
      </c>
      <c r="Q347">
        <v>79.899999999999991</v>
      </c>
      <c r="S347">
        <v>50.1</v>
      </c>
      <c r="W347">
        <v>49.9</v>
      </c>
      <c r="X347">
        <v>49.9</v>
      </c>
      <c r="Y347">
        <v>0</v>
      </c>
      <c r="AF347" t="s">
        <v>386</v>
      </c>
      <c r="AJ347" t="s">
        <v>386</v>
      </c>
      <c r="AL347" t="s">
        <v>105</v>
      </c>
      <c r="AM347">
        <v>0</v>
      </c>
      <c r="AN347">
        <v>99999</v>
      </c>
      <c r="AO347">
        <v>699</v>
      </c>
      <c r="AP347" t="b">
        <v>1</v>
      </c>
      <c r="AQ347" t="b">
        <v>1</v>
      </c>
      <c r="AS347">
        <v>1000</v>
      </c>
      <c r="AT347" t="s">
        <v>94</v>
      </c>
      <c r="AU347" t="b">
        <v>0</v>
      </c>
      <c r="AW347">
        <v>12</v>
      </c>
      <c r="AX347" t="s">
        <v>95</v>
      </c>
      <c r="AY347" t="s">
        <v>481</v>
      </c>
    </row>
    <row r="348" spans="2:51" x14ac:dyDescent="0.25">
      <c r="B348" t="s">
        <v>186</v>
      </c>
      <c r="C348" t="s">
        <v>88</v>
      </c>
      <c r="D348">
        <v>99999</v>
      </c>
      <c r="F348">
        <v>10000</v>
      </c>
      <c r="K348" t="s">
        <v>458</v>
      </c>
      <c r="L348" t="s">
        <v>187</v>
      </c>
      <c r="N348" t="s">
        <v>91</v>
      </c>
      <c r="P348">
        <v>219.9</v>
      </c>
      <c r="Q348">
        <v>119.9</v>
      </c>
      <c r="S348">
        <v>50.1</v>
      </c>
      <c r="W348">
        <v>49.9</v>
      </c>
      <c r="X348">
        <v>49.9</v>
      </c>
      <c r="Y348">
        <v>0</v>
      </c>
      <c r="AG348" t="s">
        <v>387</v>
      </c>
      <c r="AK348" t="s">
        <v>387</v>
      </c>
      <c r="AL348" t="s">
        <v>189</v>
      </c>
      <c r="AM348">
        <v>99999</v>
      </c>
      <c r="AN348">
        <v>99999</v>
      </c>
      <c r="AO348">
        <v>699</v>
      </c>
      <c r="AP348" t="b">
        <v>1</v>
      </c>
      <c r="AQ348" t="b">
        <v>1</v>
      </c>
      <c r="AS348">
        <v>100</v>
      </c>
      <c r="AT348" t="s">
        <v>94</v>
      </c>
      <c r="AU348" t="b">
        <v>0</v>
      </c>
      <c r="AW348">
        <v>12</v>
      </c>
      <c r="AX348" t="s">
        <v>95</v>
      </c>
      <c r="AY348" t="s">
        <v>482</v>
      </c>
    </row>
    <row r="349" spans="2:51" x14ac:dyDescent="0.25">
      <c r="B349" t="s">
        <v>186</v>
      </c>
      <c r="C349" t="s">
        <v>88</v>
      </c>
      <c r="D349">
        <v>99999</v>
      </c>
      <c r="F349">
        <v>10000</v>
      </c>
      <c r="K349" t="s">
        <v>458</v>
      </c>
      <c r="L349" t="s">
        <v>187</v>
      </c>
      <c r="N349" t="s">
        <v>91</v>
      </c>
      <c r="P349">
        <v>229.9</v>
      </c>
      <c r="Q349">
        <v>129.9</v>
      </c>
      <c r="S349">
        <v>50.1</v>
      </c>
      <c r="W349">
        <v>49.9</v>
      </c>
      <c r="X349">
        <v>49.9</v>
      </c>
      <c r="Y349">
        <v>0</v>
      </c>
      <c r="AG349" t="s">
        <v>389</v>
      </c>
      <c r="AK349" t="s">
        <v>389</v>
      </c>
      <c r="AL349" t="s">
        <v>189</v>
      </c>
      <c r="AM349">
        <v>99999</v>
      </c>
      <c r="AN349">
        <v>99999</v>
      </c>
      <c r="AO349">
        <v>699</v>
      </c>
      <c r="AP349" t="b">
        <v>1</v>
      </c>
      <c r="AQ349" t="b">
        <v>1</v>
      </c>
      <c r="AS349">
        <v>100</v>
      </c>
      <c r="AT349" t="s">
        <v>94</v>
      </c>
      <c r="AU349" t="b">
        <v>0</v>
      </c>
      <c r="AW349">
        <v>12</v>
      </c>
      <c r="AX349" t="s">
        <v>95</v>
      </c>
      <c r="AY349" t="s">
        <v>482</v>
      </c>
    </row>
    <row r="350" spans="2:51" x14ac:dyDescent="0.25">
      <c r="B350" t="s">
        <v>186</v>
      </c>
      <c r="C350" t="s">
        <v>88</v>
      </c>
      <c r="D350">
        <v>99999</v>
      </c>
      <c r="F350">
        <v>10000</v>
      </c>
      <c r="K350" t="s">
        <v>458</v>
      </c>
      <c r="L350" t="s">
        <v>187</v>
      </c>
      <c r="N350" t="s">
        <v>91</v>
      </c>
      <c r="P350">
        <v>239.9</v>
      </c>
      <c r="Q350">
        <v>139.9</v>
      </c>
      <c r="S350">
        <v>50.1</v>
      </c>
      <c r="W350">
        <v>49.9</v>
      </c>
      <c r="X350">
        <v>49.9</v>
      </c>
      <c r="Y350">
        <v>0</v>
      </c>
      <c r="AG350" t="s">
        <v>390</v>
      </c>
      <c r="AK350" t="s">
        <v>390</v>
      </c>
      <c r="AL350" t="s">
        <v>189</v>
      </c>
      <c r="AM350">
        <v>99999</v>
      </c>
      <c r="AN350">
        <v>99999</v>
      </c>
      <c r="AO350">
        <v>699</v>
      </c>
      <c r="AP350" t="b">
        <v>1</v>
      </c>
      <c r="AQ350" t="b">
        <v>1</v>
      </c>
      <c r="AS350">
        <v>100</v>
      </c>
      <c r="AT350" t="s">
        <v>94</v>
      </c>
      <c r="AU350" t="b">
        <v>0</v>
      </c>
      <c r="AW350">
        <v>12</v>
      </c>
      <c r="AX350" t="s">
        <v>95</v>
      </c>
      <c r="AY350" t="s">
        <v>482</v>
      </c>
    </row>
    <row r="351" spans="2:51" x14ac:dyDescent="0.25">
      <c r="B351" t="s">
        <v>186</v>
      </c>
      <c r="C351" t="s">
        <v>88</v>
      </c>
      <c r="D351">
        <v>99999</v>
      </c>
      <c r="F351">
        <v>10000</v>
      </c>
      <c r="K351" t="s">
        <v>458</v>
      </c>
      <c r="L351" t="s">
        <v>187</v>
      </c>
      <c r="N351" t="s">
        <v>91</v>
      </c>
      <c r="P351">
        <v>250.9</v>
      </c>
      <c r="Q351">
        <v>150.9</v>
      </c>
      <c r="S351">
        <v>50.1</v>
      </c>
      <c r="W351">
        <v>49.9</v>
      </c>
      <c r="X351">
        <v>49.9</v>
      </c>
      <c r="Y351">
        <v>0</v>
      </c>
      <c r="AG351" t="s">
        <v>391</v>
      </c>
      <c r="AK351" t="s">
        <v>391</v>
      </c>
      <c r="AL351" t="s">
        <v>189</v>
      </c>
      <c r="AM351">
        <v>99999</v>
      </c>
      <c r="AN351">
        <v>99999</v>
      </c>
      <c r="AO351">
        <v>699</v>
      </c>
      <c r="AP351" t="b">
        <v>1</v>
      </c>
      <c r="AQ351" t="b">
        <v>1</v>
      </c>
      <c r="AS351">
        <v>100</v>
      </c>
      <c r="AT351" t="s">
        <v>94</v>
      </c>
      <c r="AU351" t="b">
        <v>0</v>
      </c>
      <c r="AW351">
        <v>12</v>
      </c>
      <c r="AX351" t="s">
        <v>95</v>
      </c>
      <c r="AY351" t="s">
        <v>482</v>
      </c>
    </row>
    <row r="352" spans="2:51" x14ac:dyDescent="0.25">
      <c r="B352" t="s">
        <v>186</v>
      </c>
      <c r="C352" t="s">
        <v>88</v>
      </c>
      <c r="D352">
        <v>99999</v>
      </c>
      <c r="F352">
        <v>2000</v>
      </c>
      <c r="K352" t="s">
        <v>458</v>
      </c>
      <c r="L352" t="s">
        <v>187</v>
      </c>
      <c r="N352" t="s">
        <v>91</v>
      </c>
      <c r="P352">
        <v>164.9</v>
      </c>
      <c r="Q352">
        <v>64.900000000000006</v>
      </c>
      <c r="S352">
        <v>50.1</v>
      </c>
      <c r="W352">
        <v>49.9</v>
      </c>
      <c r="X352">
        <v>49.9</v>
      </c>
      <c r="Y352">
        <v>0</v>
      </c>
      <c r="AG352" t="s">
        <v>392</v>
      </c>
      <c r="AK352" t="s">
        <v>392</v>
      </c>
      <c r="AL352" t="s">
        <v>189</v>
      </c>
      <c r="AM352">
        <v>99999</v>
      </c>
      <c r="AN352">
        <v>99999</v>
      </c>
      <c r="AO352">
        <v>699</v>
      </c>
      <c r="AP352" t="b">
        <v>1</v>
      </c>
      <c r="AQ352" t="b">
        <v>1</v>
      </c>
      <c r="AS352">
        <v>100</v>
      </c>
      <c r="AT352" t="s">
        <v>94</v>
      </c>
      <c r="AU352" t="b">
        <v>0</v>
      </c>
      <c r="AW352">
        <v>12</v>
      </c>
      <c r="AX352" t="s">
        <v>95</v>
      </c>
      <c r="AY352" t="s">
        <v>483</v>
      </c>
    </row>
    <row r="353" spans="2:51" x14ac:dyDescent="0.25">
      <c r="B353" t="s">
        <v>186</v>
      </c>
      <c r="C353" t="s">
        <v>88</v>
      </c>
      <c r="D353">
        <v>99999</v>
      </c>
      <c r="F353">
        <v>2000</v>
      </c>
      <c r="K353" t="s">
        <v>458</v>
      </c>
      <c r="L353" t="s">
        <v>187</v>
      </c>
      <c r="N353" t="s">
        <v>91</v>
      </c>
      <c r="P353">
        <v>174.9</v>
      </c>
      <c r="Q353">
        <v>74.899999999999991</v>
      </c>
      <c r="S353">
        <v>50.1</v>
      </c>
      <c r="W353">
        <v>49.9</v>
      </c>
      <c r="X353">
        <v>49.9</v>
      </c>
      <c r="Y353">
        <v>0</v>
      </c>
      <c r="AG353" t="s">
        <v>394</v>
      </c>
      <c r="AK353" t="s">
        <v>394</v>
      </c>
      <c r="AL353" t="s">
        <v>189</v>
      </c>
      <c r="AM353">
        <v>99999</v>
      </c>
      <c r="AN353">
        <v>99999</v>
      </c>
      <c r="AO353">
        <v>699</v>
      </c>
      <c r="AP353" t="b">
        <v>1</v>
      </c>
      <c r="AQ353" t="b">
        <v>1</v>
      </c>
      <c r="AS353">
        <v>100</v>
      </c>
      <c r="AT353" t="s">
        <v>94</v>
      </c>
      <c r="AU353" t="b">
        <v>0</v>
      </c>
      <c r="AW353">
        <v>12</v>
      </c>
      <c r="AX353" t="s">
        <v>95</v>
      </c>
      <c r="AY353" t="s">
        <v>483</v>
      </c>
    </row>
    <row r="354" spans="2:51" x14ac:dyDescent="0.25">
      <c r="B354" t="s">
        <v>186</v>
      </c>
      <c r="C354" t="s">
        <v>88</v>
      </c>
      <c r="D354">
        <v>99999</v>
      </c>
      <c r="F354">
        <v>2000</v>
      </c>
      <c r="K354" t="s">
        <v>458</v>
      </c>
      <c r="L354" t="s">
        <v>187</v>
      </c>
      <c r="N354" t="s">
        <v>91</v>
      </c>
      <c r="P354">
        <v>179.9</v>
      </c>
      <c r="Q354">
        <v>79.899999999999991</v>
      </c>
      <c r="S354">
        <v>50.1</v>
      </c>
      <c r="W354">
        <v>49.9</v>
      </c>
      <c r="X354">
        <v>49.9</v>
      </c>
      <c r="Y354">
        <v>0</v>
      </c>
      <c r="AG354" t="s">
        <v>395</v>
      </c>
      <c r="AK354" t="s">
        <v>395</v>
      </c>
      <c r="AL354" t="s">
        <v>189</v>
      </c>
      <c r="AM354">
        <v>99999</v>
      </c>
      <c r="AN354">
        <v>99999</v>
      </c>
      <c r="AO354">
        <v>699</v>
      </c>
      <c r="AP354" t="b">
        <v>1</v>
      </c>
      <c r="AQ354" t="b">
        <v>1</v>
      </c>
      <c r="AS354">
        <v>100</v>
      </c>
      <c r="AT354" t="s">
        <v>94</v>
      </c>
      <c r="AU354" t="b">
        <v>0</v>
      </c>
      <c r="AW354">
        <v>12</v>
      </c>
      <c r="AX354" t="s">
        <v>95</v>
      </c>
      <c r="AY354" t="s">
        <v>483</v>
      </c>
    </row>
    <row r="355" spans="2:51" x14ac:dyDescent="0.25">
      <c r="B355" t="s">
        <v>186</v>
      </c>
      <c r="C355" t="s">
        <v>88</v>
      </c>
      <c r="D355">
        <v>99999</v>
      </c>
      <c r="F355">
        <v>2000</v>
      </c>
      <c r="K355" t="s">
        <v>458</v>
      </c>
      <c r="L355" t="s">
        <v>187</v>
      </c>
      <c r="N355" t="s">
        <v>91</v>
      </c>
      <c r="P355">
        <v>190.9</v>
      </c>
      <c r="Q355">
        <v>90.899999999999991</v>
      </c>
      <c r="S355">
        <v>50.1</v>
      </c>
      <c r="W355">
        <v>49.9</v>
      </c>
      <c r="X355">
        <v>49.9</v>
      </c>
      <c r="Y355">
        <v>0</v>
      </c>
      <c r="AG355" t="s">
        <v>396</v>
      </c>
      <c r="AK355" t="s">
        <v>396</v>
      </c>
      <c r="AL355" t="s">
        <v>189</v>
      </c>
      <c r="AM355">
        <v>99999</v>
      </c>
      <c r="AN355">
        <v>99999</v>
      </c>
      <c r="AO355">
        <v>699</v>
      </c>
      <c r="AP355" t="b">
        <v>1</v>
      </c>
      <c r="AQ355" t="b">
        <v>1</v>
      </c>
      <c r="AS355">
        <v>100</v>
      </c>
      <c r="AT355" t="s">
        <v>94</v>
      </c>
      <c r="AU355" t="b">
        <v>0</v>
      </c>
      <c r="AW355">
        <v>12</v>
      </c>
      <c r="AX355" t="s">
        <v>95</v>
      </c>
      <c r="AY355" t="s">
        <v>483</v>
      </c>
    </row>
    <row r="356" spans="2:51" x14ac:dyDescent="0.25">
      <c r="B356" t="s">
        <v>186</v>
      </c>
      <c r="C356" t="s">
        <v>88</v>
      </c>
      <c r="D356">
        <v>99999</v>
      </c>
      <c r="F356">
        <v>2000</v>
      </c>
      <c r="K356" t="s">
        <v>458</v>
      </c>
      <c r="L356" t="s">
        <v>103</v>
      </c>
      <c r="N356" t="s">
        <v>91</v>
      </c>
      <c r="P356">
        <v>164.9</v>
      </c>
      <c r="Q356">
        <v>64.900000000000006</v>
      </c>
      <c r="S356">
        <v>50.1</v>
      </c>
      <c r="W356">
        <v>49.9</v>
      </c>
      <c r="X356">
        <v>49.9</v>
      </c>
      <c r="Y356">
        <v>0</v>
      </c>
      <c r="AF356" t="s">
        <v>397</v>
      </c>
      <c r="AJ356" t="s">
        <v>397</v>
      </c>
      <c r="AL356" t="s">
        <v>105</v>
      </c>
      <c r="AM356">
        <v>0</v>
      </c>
      <c r="AN356">
        <v>99999</v>
      </c>
      <c r="AO356">
        <v>699</v>
      </c>
      <c r="AP356" t="b">
        <v>1</v>
      </c>
      <c r="AQ356" t="b">
        <v>1</v>
      </c>
      <c r="AS356">
        <v>1000</v>
      </c>
      <c r="AT356" t="s">
        <v>94</v>
      </c>
      <c r="AU356" t="b">
        <v>0</v>
      </c>
      <c r="AW356">
        <v>12</v>
      </c>
      <c r="AX356" t="s">
        <v>95</v>
      </c>
      <c r="AY356" t="s">
        <v>484</v>
      </c>
    </row>
    <row r="357" spans="2:51" x14ac:dyDescent="0.25">
      <c r="B357" t="s">
        <v>186</v>
      </c>
      <c r="C357" t="s">
        <v>88</v>
      </c>
      <c r="D357">
        <v>99999</v>
      </c>
      <c r="F357">
        <v>2000</v>
      </c>
      <c r="K357" t="s">
        <v>458</v>
      </c>
      <c r="L357" t="s">
        <v>103</v>
      </c>
      <c r="N357" t="s">
        <v>91</v>
      </c>
      <c r="P357">
        <v>174.9</v>
      </c>
      <c r="Q357">
        <v>74.899999999999991</v>
      </c>
      <c r="S357">
        <v>50.1</v>
      </c>
      <c r="W357">
        <v>49.9</v>
      </c>
      <c r="X357">
        <v>49.9</v>
      </c>
      <c r="Y357">
        <v>0</v>
      </c>
      <c r="AF357" t="s">
        <v>399</v>
      </c>
      <c r="AJ357" t="s">
        <v>399</v>
      </c>
      <c r="AL357" t="s">
        <v>105</v>
      </c>
      <c r="AM357">
        <v>0</v>
      </c>
      <c r="AN357">
        <v>99999</v>
      </c>
      <c r="AO357">
        <v>699</v>
      </c>
      <c r="AP357" t="b">
        <v>1</v>
      </c>
      <c r="AQ357" t="b">
        <v>1</v>
      </c>
      <c r="AS357">
        <v>1000</v>
      </c>
      <c r="AT357" t="s">
        <v>94</v>
      </c>
      <c r="AU357" t="b">
        <v>0</v>
      </c>
      <c r="AW357">
        <v>12</v>
      </c>
      <c r="AX357" t="s">
        <v>95</v>
      </c>
      <c r="AY357" t="s">
        <v>484</v>
      </c>
    </row>
    <row r="358" spans="2:51" x14ac:dyDescent="0.25">
      <c r="B358" t="s">
        <v>186</v>
      </c>
      <c r="C358" t="s">
        <v>88</v>
      </c>
      <c r="D358">
        <v>99999</v>
      </c>
      <c r="F358">
        <v>2000</v>
      </c>
      <c r="K358" t="s">
        <v>458</v>
      </c>
      <c r="L358" t="s">
        <v>103</v>
      </c>
      <c r="N358" t="s">
        <v>91</v>
      </c>
      <c r="P358">
        <v>179.9</v>
      </c>
      <c r="Q358">
        <v>79.899999999999991</v>
      </c>
      <c r="S358">
        <v>50.1</v>
      </c>
      <c r="W358">
        <v>49.9</v>
      </c>
      <c r="X358">
        <v>49.9</v>
      </c>
      <c r="Y358">
        <v>0</v>
      </c>
      <c r="AF358" t="s">
        <v>400</v>
      </c>
      <c r="AJ358" t="s">
        <v>400</v>
      </c>
      <c r="AL358" t="s">
        <v>105</v>
      </c>
      <c r="AM358">
        <v>0</v>
      </c>
      <c r="AN358">
        <v>99999</v>
      </c>
      <c r="AO358">
        <v>699</v>
      </c>
      <c r="AP358" t="b">
        <v>1</v>
      </c>
      <c r="AQ358" t="b">
        <v>1</v>
      </c>
      <c r="AS358">
        <v>1000</v>
      </c>
      <c r="AT358" t="s">
        <v>94</v>
      </c>
      <c r="AU358" t="b">
        <v>0</v>
      </c>
      <c r="AW358">
        <v>12</v>
      </c>
      <c r="AX358" t="s">
        <v>95</v>
      </c>
      <c r="AY358" t="s">
        <v>484</v>
      </c>
    </row>
    <row r="359" spans="2:51" x14ac:dyDescent="0.25">
      <c r="B359" t="s">
        <v>186</v>
      </c>
      <c r="C359" t="s">
        <v>88</v>
      </c>
      <c r="D359">
        <v>99999</v>
      </c>
      <c r="F359">
        <v>2000</v>
      </c>
      <c r="K359" t="s">
        <v>458</v>
      </c>
      <c r="L359" t="s">
        <v>103</v>
      </c>
      <c r="N359" t="s">
        <v>91</v>
      </c>
      <c r="P359">
        <v>190.9</v>
      </c>
      <c r="Q359">
        <v>90.899999999999991</v>
      </c>
      <c r="S359">
        <v>50.1</v>
      </c>
      <c r="W359">
        <v>49.9</v>
      </c>
      <c r="X359">
        <v>49.9</v>
      </c>
      <c r="Y359">
        <v>0</v>
      </c>
      <c r="AF359" t="s">
        <v>401</v>
      </c>
      <c r="AJ359" t="s">
        <v>401</v>
      </c>
      <c r="AL359" t="s">
        <v>105</v>
      </c>
      <c r="AM359">
        <v>0</v>
      </c>
      <c r="AN359">
        <v>99999</v>
      </c>
      <c r="AO359">
        <v>699</v>
      </c>
      <c r="AP359" t="b">
        <v>1</v>
      </c>
      <c r="AQ359" t="b">
        <v>1</v>
      </c>
      <c r="AS359">
        <v>1000</v>
      </c>
      <c r="AT359" t="s">
        <v>94</v>
      </c>
      <c r="AU359" t="b">
        <v>0</v>
      </c>
      <c r="AW359">
        <v>12</v>
      </c>
      <c r="AX359" t="s">
        <v>95</v>
      </c>
      <c r="AY359" t="s">
        <v>484</v>
      </c>
    </row>
    <row r="360" spans="2:51" x14ac:dyDescent="0.25">
      <c r="B360" t="s">
        <v>186</v>
      </c>
      <c r="C360" t="s">
        <v>88</v>
      </c>
      <c r="D360">
        <v>99999</v>
      </c>
      <c r="F360">
        <v>3000</v>
      </c>
      <c r="K360" t="s">
        <v>458</v>
      </c>
      <c r="L360" t="s">
        <v>187</v>
      </c>
      <c r="N360" t="s">
        <v>91</v>
      </c>
      <c r="P360">
        <v>174.9</v>
      </c>
      <c r="Q360">
        <v>74.899999999999991</v>
      </c>
      <c r="S360">
        <v>50.1</v>
      </c>
      <c r="W360">
        <v>49.9</v>
      </c>
      <c r="X360">
        <v>49.9</v>
      </c>
      <c r="Y360">
        <v>0</v>
      </c>
      <c r="AG360" t="s">
        <v>402</v>
      </c>
      <c r="AK360" t="s">
        <v>402</v>
      </c>
      <c r="AL360" t="s">
        <v>189</v>
      </c>
      <c r="AM360">
        <v>99999</v>
      </c>
      <c r="AN360">
        <v>99999</v>
      </c>
      <c r="AO360">
        <v>699</v>
      </c>
      <c r="AP360" t="b">
        <v>1</v>
      </c>
      <c r="AQ360" t="b">
        <v>1</v>
      </c>
      <c r="AS360">
        <v>100</v>
      </c>
      <c r="AT360" t="s">
        <v>94</v>
      </c>
      <c r="AU360" t="b">
        <v>0</v>
      </c>
      <c r="AW360">
        <v>12</v>
      </c>
      <c r="AX360" t="s">
        <v>95</v>
      </c>
      <c r="AY360" t="s">
        <v>485</v>
      </c>
    </row>
    <row r="361" spans="2:51" x14ac:dyDescent="0.25">
      <c r="B361" t="s">
        <v>186</v>
      </c>
      <c r="C361" t="s">
        <v>88</v>
      </c>
      <c r="D361">
        <v>99999</v>
      </c>
      <c r="F361">
        <v>3000</v>
      </c>
      <c r="K361" t="s">
        <v>458</v>
      </c>
      <c r="L361" t="s">
        <v>187</v>
      </c>
      <c r="N361" t="s">
        <v>91</v>
      </c>
      <c r="P361">
        <v>184.9</v>
      </c>
      <c r="Q361">
        <v>84.899999999999991</v>
      </c>
      <c r="S361">
        <v>50.1</v>
      </c>
      <c r="W361">
        <v>49.9</v>
      </c>
      <c r="X361">
        <v>49.9</v>
      </c>
      <c r="Y361">
        <v>0</v>
      </c>
      <c r="AG361" t="s">
        <v>404</v>
      </c>
      <c r="AK361" t="s">
        <v>404</v>
      </c>
      <c r="AL361" t="s">
        <v>189</v>
      </c>
      <c r="AM361">
        <v>99999</v>
      </c>
      <c r="AN361">
        <v>99999</v>
      </c>
      <c r="AO361">
        <v>699</v>
      </c>
      <c r="AP361" t="b">
        <v>1</v>
      </c>
      <c r="AQ361" t="b">
        <v>1</v>
      </c>
      <c r="AS361">
        <v>100</v>
      </c>
      <c r="AT361" t="s">
        <v>94</v>
      </c>
      <c r="AU361" t="b">
        <v>0</v>
      </c>
      <c r="AW361">
        <v>12</v>
      </c>
      <c r="AX361" t="s">
        <v>95</v>
      </c>
      <c r="AY361" t="s">
        <v>485</v>
      </c>
    </row>
    <row r="362" spans="2:51" x14ac:dyDescent="0.25">
      <c r="B362" t="s">
        <v>186</v>
      </c>
      <c r="C362" t="s">
        <v>88</v>
      </c>
      <c r="D362">
        <v>99999</v>
      </c>
      <c r="F362">
        <v>3000</v>
      </c>
      <c r="K362" t="s">
        <v>458</v>
      </c>
      <c r="L362" t="s">
        <v>187</v>
      </c>
      <c r="N362" t="s">
        <v>91</v>
      </c>
      <c r="P362">
        <v>190.9</v>
      </c>
      <c r="Q362">
        <v>90.899999999999991</v>
      </c>
      <c r="S362">
        <v>50.1</v>
      </c>
      <c r="W362">
        <v>49.9</v>
      </c>
      <c r="X362">
        <v>49.9</v>
      </c>
      <c r="Y362">
        <v>0</v>
      </c>
      <c r="AG362" t="s">
        <v>405</v>
      </c>
      <c r="AK362" t="s">
        <v>405</v>
      </c>
      <c r="AL362" t="s">
        <v>189</v>
      </c>
      <c r="AM362">
        <v>99999</v>
      </c>
      <c r="AN362">
        <v>99999</v>
      </c>
      <c r="AO362">
        <v>699</v>
      </c>
      <c r="AP362" t="b">
        <v>1</v>
      </c>
      <c r="AQ362" t="b">
        <v>1</v>
      </c>
      <c r="AS362">
        <v>100</v>
      </c>
      <c r="AT362" t="s">
        <v>94</v>
      </c>
      <c r="AU362" t="b">
        <v>0</v>
      </c>
      <c r="AW362">
        <v>12</v>
      </c>
      <c r="AX362" t="s">
        <v>95</v>
      </c>
      <c r="AY362" t="s">
        <v>485</v>
      </c>
    </row>
    <row r="363" spans="2:51" x14ac:dyDescent="0.25">
      <c r="B363" t="s">
        <v>186</v>
      </c>
      <c r="C363" t="s">
        <v>88</v>
      </c>
      <c r="D363">
        <v>99999</v>
      </c>
      <c r="F363">
        <v>3000</v>
      </c>
      <c r="K363" t="s">
        <v>458</v>
      </c>
      <c r="L363" t="s">
        <v>187</v>
      </c>
      <c r="N363" t="s">
        <v>91</v>
      </c>
      <c r="P363">
        <v>201.9</v>
      </c>
      <c r="Q363">
        <v>101.89999999999999</v>
      </c>
      <c r="S363">
        <v>50.1</v>
      </c>
      <c r="W363">
        <v>49.9</v>
      </c>
      <c r="X363">
        <v>49.9</v>
      </c>
      <c r="Y363">
        <v>0</v>
      </c>
      <c r="AG363" t="s">
        <v>406</v>
      </c>
      <c r="AK363" t="s">
        <v>406</v>
      </c>
      <c r="AL363" t="s">
        <v>189</v>
      </c>
      <c r="AM363">
        <v>99999</v>
      </c>
      <c r="AN363">
        <v>99999</v>
      </c>
      <c r="AO363">
        <v>699</v>
      </c>
      <c r="AP363" t="b">
        <v>1</v>
      </c>
      <c r="AQ363" t="b">
        <v>1</v>
      </c>
      <c r="AS363">
        <v>100</v>
      </c>
      <c r="AT363" t="s">
        <v>94</v>
      </c>
      <c r="AU363" t="b">
        <v>0</v>
      </c>
      <c r="AW363">
        <v>12</v>
      </c>
      <c r="AX363" t="s">
        <v>95</v>
      </c>
      <c r="AY363" t="s">
        <v>485</v>
      </c>
    </row>
    <row r="364" spans="2:51" x14ac:dyDescent="0.25">
      <c r="B364" t="s">
        <v>186</v>
      </c>
      <c r="C364" t="s">
        <v>88</v>
      </c>
      <c r="D364">
        <v>99999</v>
      </c>
      <c r="F364">
        <v>3000</v>
      </c>
      <c r="K364" t="s">
        <v>458</v>
      </c>
      <c r="L364" t="s">
        <v>103</v>
      </c>
      <c r="N364" t="s">
        <v>91</v>
      </c>
      <c r="P364">
        <v>174.9</v>
      </c>
      <c r="Q364">
        <v>74.899999999999991</v>
      </c>
      <c r="S364">
        <v>50.1</v>
      </c>
      <c r="W364">
        <v>49.9</v>
      </c>
      <c r="X364">
        <v>49.9</v>
      </c>
      <c r="Y364">
        <v>0</v>
      </c>
      <c r="AF364" t="s">
        <v>407</v>
      </c>
      <c r="AJ364" t="s">
        <v>407</v>
      </c>
      <c r="AL364" t="s">
        <v>105</v>
      </c>
      <c r="AM364">
        <v>0</v>
      </c>
      <c r="AN364">
        <v>99999</v>
      </c>
      <c r="AO364">
        <v>699</v>
      </c>
      <c r="AP364" t="b">
        <v>1</v>
      </c>
      <c r="AQ364" t="b">
        <v>1</v>
      </c>
      <c r="AS364">
        <v>1000</v>
      </c>
      <c r="AT364" t="s">
        <v>94</v>
      </c>
      <c r="AU364" t="b">
        <v>0</v>
      </c>
      <c r="AW364">
        <v>12</v>
      </c>
      <c r="AX364" t="s">
        <v>95</v>
      </c>
      <c r="AY364" t="s">
        <v>486</v>
      </c>
    </row>
    <row r="365" spans="2:51" x14ac:dyDescent="0.25">
      <c r="B365" t="s">
        <v>186</v>
      </c>
      <c r="C365" t="s">
        <v>88</v>
      </c>
      <c r="D365">
        <v>99999</v>
      </c>
      <c r="F365">
        <v>3000</v>
      </c>
      <c r="K365" t="s">
        <v>458</v>
      </c>
      <c r="L365" t="s">
        <v>103</v>
      </c>
      <c r="N365" t="s">
        <v>91</v>
      </c>
      <c r="P365">
        <v>184.9</v>
      </c>
      <c r="Q365">
        <v>84.899999999999991</v>
      </c>
      <c r="S365">
        <v>50.1</v>
      </c>
      <c r="W365">
        <v>49.9</v>
      </c>
      <c r="X365">
        <v>49.9</v>
      </c>
      <c r="Y365">
        <v>0</v>
      </c>
      <c r="AF365" t="s">
        <v>409</v>
      </c>
      <c r="AJ365" t="s">
        <v>409</v>
      </c>
      <c r="AL365" t="s">
        <v>105</v>
      </c>
      <c r="AM365">
        <v>0</v>
      </c>
      <c r="AN365">
        <v>99999</v>
      </c>
      <c r="AO365">
        <v>699</v>
      </c>
      <c r="AP365" t="b">
        <v>1</v>
      </c>
      <c r="AQ365" t="b">
        <v>1</v>
      </c>
      <c r="AS365">
        <v>1000</v>
      </c>
      <c r="AT365" t="s">
        <v>94</v>
      </c>
      <c r="AU365" t="b">
        <v>0</v>
      </c>
      <c r="AW365">
        <v>12</v>
      </c>
      <c r="AX365" t="s">
        <v>95</v>
      </c>
      <c r="AY365" t="s">
        <v>486</v>
      </c>
    </row>
    <row r="366" spans="2:51" x14ac:dyDescent="0.25">
      <c r="B366" t="s">
        <v>186</v>
      </c>
      <c r="C366" t="s">
        <v>88</v>
      </c>
      <c r="D366">
        <v>99999</v>
      </c>
      <c r="F366">
        <v>3000</v>
      </c>
      <c r="K366" t="s">
        <v>458</v>
      </c>
      <c r="L366" t="s">
        <v>103</v>
      </c>
      <c r="N366" t="s">
        <v>91</v>
      </c>
      <c r="P366">
        <v>190.9</v>
      </c>
      <c r="Q366">
        <v>90.899999999999991</v>
      </c>
      <c r="S366">
        <v>50.1</v>
      </c>
      <c r="W366">
        <v>49.9</v>
      </c>
      <c r="X366">
        <v>49.9</v>
      </c>
      <c r="Y366">
        <v>0</v>
      </c>
      <c r="AF366" t="s">
        <v>410</v>
      </c>
      <c r="AJ366" t="s">
        <v>410</v>
      </c>
      <c r="AL366" t="s">
        <v>105</v>
      </c>
      <c r="AM366">
        <v>0</v>
      </c>
      <c r="AN366">
        <v>99999</v>
      </c>
      <c r="AO366">
        <v>699</v>
      </c>
      <c r="AP366" t="b">
        <v>1</v>
      </c>
      <c r="AQ366" t="b">
        <v>1</v>
      </c>
      <c r="AS366">
        <v>1000</v>
      </c>
      <c r="AT366" t="s">
        <v>94</v>
      </c>
      <c r="AU366" t="b">
        <v>0</v>
      </c>
      <c r="AW366">
        <v>12</v>
      </c>
      <c r="AX366" t="s">
        <v>95</v>
      </c>
      <c r="AY366" t="s">
        <v>486</v>
      </c>
    </row>
    <row r="367" spans="2:51" x14ac:dyDescent="0.25">
      <c r="B367" t="s">
        <v>186</v>
      </c>
      <c r="C367" t="s">
        <v>88</v>
      </c>
      <c r="D367">
        <v>99999</v>
      </c>
      <c r="F367">
        <v>3000</v>
      </c>
      <c r="K367" t="s">
        <v>458</v>
      </c>
      <c r="L367" t="s">
        <v>103</v>
      </c>
      <c r="N367" t="s">
        <v>91</v>
      </c>
      <c r="P367">
        <v>201.9</v>
      </c>
      <c r="Q367">
        <v>101.89999999999999</v>
      </c>
      <c r="S367">
        <v>50.1</v>
      </c>
      <c r="W367">
        <v>49.9</v>
      </c>
      <c r="X367">
        <v>49.9</v>
      </c>
      <c r="Y367">
        <v>0</v>
      </c>
      <c r="AF367" t="s">
        <v>411</v>
      </c>
      <c r="AJ367" t="s">
        <v>411</v>
      </c>
      <c r="AL367" t="s">
        <v>105</v>
      </c>
      <c r="AM367">
        <v>0</v>
      </c>
      <c r="AN367">
        <v>99999</v>
      </c>
      <c r="AO367">
        <v>699</v>
      </c>
      <c r="AP367" t="b">
        <v>1</v>
      </c>
      <c r="AQ367" t="b">
        <v>1</v>
      </c>
      <c r="AS367">
        <v>1000</v>
      </c>
      <c r="AT367" t="s">
        <v>94</v>
      </c>
      <c r="AU367" t="b">
        <v>0</v>
      </c>
      <c r="AW367">
        <v>12</v>
      </c>
      <c r="AX367" t="s">
        <v>95</v>
      </c>
      <c r="AY367" t="s">
        <v>486</v>
      </c>
    </row>
    <row r="368" spans="2:51" x14ac:dyDescent="0.25">
      <c r="B368" t="s">
        <v>186</v>
      </c>
      <c r="C368" t="s">
        <v>88</v>
      </c>
      <c r="D368">
        <v>99999</v>
      </c>
      <c r="F368">
        <v>5000</v>
      </c>
      <c r="K368" t="s">
        <v>458</v>
      </c>
      <c r="L368" t="s">
        <v>187</v>
      </c>
      <c r="N368" t="s">
        <v>91</v>
      </c>
      <c r="P368">
        <v>189.9</v>
      </c>
      <c r="Q368">
        <v>89.9</v>
      </c>
      <c r="S368">
        <v>50.1</v>
      </c>
      <c r="W368">
        <v>49.9</v>
      </c>
      <c r="X368">
        <v>49.9</v>
      </c>
      <c r="Y368">
        <v>0</v>
      </c>
      <c r="AG368" t="s">
        <v>412</v>
      </c>
      <c r="AK368" t="s">
        <v>412</v>
      </c>
      <c r="AL368" t="s">
        <v>189</v>
      </c>
      <c r="AM368">
        <v>99999</v>
      </c>
      <c r="AN368">
        <v>99999</v>
      </c>
      <c r="AO368">
        <v>699</v>
      </c>
      <c r="AP368" t="b">
        <v>1</v>
      </c>
      <c r="AQ368" t="b">
        <v>1</v>
      </c>
      <c r="AS368">
        <v>100</v>
      </c>
      <c r="AT368" t="s">
        <v>94</v>
      </c>
      <c r="AU368" t="b">
        <v>0</v>
      </c>
      <c r="AW368">
        <v>12</v>
      </c>
      <c r="AX368" t="s">
        <v>95</v>
      </c>
      <c r="AY368" t="s">
        <v>487</v>
      </c>
    </row>
    <row r="369" spans="2:51" x14ac:dyDescent="0.25">
      <c r="B369" t="s">
        <v>186</v>
      </c>
      <c r="C369" t="s">
        <v>88</v>
      </c>
      <c r="D369">
        <v>99999</v>
      </c>
      <c r="F369">
        <v>5000</v>
      </c>
      <c r="K369" t="s">
        <v>458</v>
      </c>
      <c r="L369" t="s">
        <v>187</v>
      </c>
      <c r="N369" t="s">
        <v>91</v>
      </c>
      <c r="P369">
        <v>199.9</v>
      </c>
      <c r="Q369">
        <v>99.9</v>
      </c>
      <c r="S369">
        <v>50.1</v>
      </c>
      <c r="W369">
        <v>49.9</v>
      </c>
      <c r="X369">
        <v>49.9</v>
      </c>
      <c r="Y369">
        <v>0</v>
      </c>
      <c r="AG369" t="s">
        <v>414</v>
      </c>
      <c r="AK369" t="s">
        <v>414</v>
      </c>
      <c r="AL369" t="s">
        <v>189</v>
      </c>
      <c r="AM369">
        <v>99999</v>
      </c>
      <c r="AN369">
        <v>99999</v>
      </c>
      <c r="AO369">
        <v>699</v>
      </c>
      <c r="AP369" t="b">
        <v>1</v>
      </c>
      <c r="AQ369" t="b">
        <v>1</v>
      </c>
      <c r="AS369">
        <v>100</v>
      </c>
      <c r="AT369" t="s">
        <v>94</v>
      </c>
      <c r="AU369" t="b">
        <v>0</v>
      </c>
      <c r="AW369">
        <v>12</v>
      </c>
      <c r="AX369" t="s">
        <v>95</v>
      </c>
      <c r="AY369" t="s">
        <v>487</v>
      </c>
    </row>
    <row r="370" spans="2:51" x14ac:dyDescent="0.25">
      <c r="B370" t="s">
        <v>186</v>
      </c>
      <c r="C370" t="s">
        <v>88</v>
      </c>
      <c r="D370">
        <v>99999</v>
      </c>
      <c r="F370">
        <v>5000</v>
      </c>
      <c r="K370" t="s">
        <v>458</v>
      </c>
      <c r="L370" t="s">
        <v>187</v>
      </c>
      <c r="N370" t="s">
        <v>91</v>
      </c>
      <c r="P370">
        <v>206.9</v>
      </c>
      <c r="Q370">
        <v>106.9</v>
      </c>
      <c r="S370">
        <v>50.1</v>
      </c>
      <c r="W370">
        <v>49.9</v>
      </c>
      <c r="X370">
        <v>49.9</v>
      </c>
      <c r="Y370">
        <v>0</v>
      </c>
      <c r="AG370" t="s">
        <v>415</v>
      </c>
      <c r="AK370" t="s">
        <v>415</v>
      </c>
      <c r="AL370" t="s">
        <v>189</v>
      </c>
      <c r="AM370">
        <v>99999</v>
      </c>
      <c r="AN370">
        <v>99999</v>
      </c>
      <c r="AO370">
        <v>699</v>
      </c>
      <c r="AP370" t="b">
        <v>1</v>
      </c>
      <c r="AQ370" t="b">
        <v>1</v>
      </c>
      <c r="AS370">
        <v>100</v>
      </c>
      <c r="AT370" t="s">
        <v>94</v>
      </c>
      <c r="AU370" t="b">
        <v>0</v>
      </c>
      <c r="AW370">
        <v>12</v>
      </c>
      <c r="AX370" t="s">
        <v>95</v>
      </c>
      <c r="AY370" t="s">
        <v>487</v>
      </c>
    </row>
    <row r="371" spans="2:51" x14ac:dyDescent="0.25">
      <c r="B371" t="s">
        <v>186</v>
      </c>
      <c r="C371" t="s">
        <v>88</v>
      </c>
      <c r="D371">
        <v>99999</v>
      </c>
      <c r="F371">
        <v>5000</v>
      </c>
      <c r="K371" t="s">
        <v>458</v>
      </c>
      <c r="L371" t="s">
        <v>187</v>
      </c>
      <c r="N371" t="s">
        <v>91</v>
      </c>
      <c r="P371">
        <v>217.9</v>
      </c>
      <c r="Q371">
        <v>117.9</v>
      </c>
      <c r="S371">
        <v>50.1</v>
      </c>
      <c r="W371">
        <v>49.9</v>
      </c>
      <c r="X371">
        <v>49.9</v>
      </c>
      <c r="Y371">
        <v>0</v>
      </c>
      <c r="AG371" t="s">
        <v>416</v>
      </c>
      <c r="AK371" t="s">
        <v>416</v>
      </c>
      <c r="AL371" t="s">
        <v>189</v>
      </c>
      <c r="AM371">
        <v>99999</v>
      </c>
      <c r="AN371">
        <v>99999</v>
      </c>
      <c r="AO371">
        <v>699</v>
      </c>
      <c r="AP371" t="b">
        <v>1</v>
      </c>
      <c r="AQ371" t="b">
        <v>1</v>
      </c>
      <c r="AS371">
        <v>100</v>
      </c>
      <c r="AT371" t="s">
        <v>94</v>
      </c>
      <c r="AU371" t="b">
        <v>0</v>
      </c>
      <c r="AW371">
        <v>12</v>
      </c>
      <c r="AX371" t="s">
        <v>95</v>
      </c>
      <c r="AY371" t="s">
        <v>487</v>
      </c>
    </row>
    <row r="372" spans="2:51" x14ac:dyDescent="0.25">
      <c r="B372" t="s">
        <v>186</v>
      </c>
      <c r="C372" t="s">
        <v>88</v>
      </c>
      <c r="D372">
        <v>99999</v>
      </c>
      <c r="F372">
        <v>5000</v>
      </c>
      <c r="K372" t="s">
        <v>458</v>
      </c>
      <c r="L372" t="s">
        <v>103</v>
      </c>
      <c r="N372" t="s">
        <v>91</v>
      </c>
      <c r="P372">
        <v>189.9</v>
      </c>
      <c r="Q372">
        <v>89.9</v>
      </c>
      <c r="S372">
        <v>50.1</v>
      </c>
      <c r="W372">
        <v>49.9</v>
      </c>
      <c r="X372">
        <v>49.9</v>
      </c>
      <c r="Y372">
        <v>0</v>
      </c>
      <c r="AF372" t="s">
        <v>417</v>
      </c>
      <c r="AJ372" t="s">
        <v>417</v>
      </c>
      <c r="AL372" t="s">
        <v>105</v>
      </c>
      <c r="AM372">
        <v>0</v>
      </c>
      <c r="AN372">
        <v>99999</v>
      </c>
      <c r="AO372">
        <v>699</v>
      </c>
      <c r="AP372" t="b">
        <v>1</v>
      </c>
      <c r="AQ372" t="b">
        <v>1</v>
      </c>
      <c r="AS372">
        <v>1000</v>
      </c>
      <c r="AT372" t="s">
        <v>94</v>
      </c>
      <c r="AU372" t="b">
        <v>0</v>
      </c>
      <c r="AW372">
        <v>12</v>
      </c>
      <c r="AX372" t="s">
        <v>95</v>
      </c>
      <c r="AY372" t="s">
        <v>488</v>
      </c>
    </row>
    <row r="373" spans="2:51" x14ac:dyDescent="0.25">
      <c r="B373" t="s">
        <v>186</v>
      </c>
      <c r="C373" t="s">
        <v>88</v>
      </c>
      <c r="D373">
        <v>99999</v>
      </c>
      <c r="F373">
        <v>5000</v>
      </c>
      <c r="K373" t="s">
        <v>458</v>
      </c>
      <c r="L373" t="s">
        <v>103</v>
      </c>
      <c r="N373" t="s">
        <v>91</v>
      </c>
      <c r="P373">
        <v>199.9</v>
      </c>
      <c r="Q373">
        <v>99.9</v>
      </c>
      <c r="S373">
        <v>50.1</v>
      </c>
      <c r="W373">
        <v>49.9</v>
      </c>
      <c r="X373">
        <v>49.9</v>
      </c>
      <c r="Y373">
        <v>0</v>
      </c>
      <c r="AF373" t="s">
        <v>419</v>
      </c>
      <c r="AJ373" t="s">
        <v>419</v>
      </c>
      <c r="AL373" t="s">
        <v>105</v>
      </c>
      <c r="AM373">
        <v>0</v>
      </c>
      <c r="AN373">
        <v>99999</v>
      </c>
      <c r="AO373">
        <v>699</v>
      </c>
      <c r="AP373" t="b">
        <v>1</v>
      </c>
      <c r="AQ373" t="b">
        <v>1</v>
      </c>
      <c r="AS373">
        <v>1000</v>
      </c>
      <c r="AT373" t="s">
        <v>94</v>
      </c>
      <c r="AU373" t="b">
        <v>0</v>
      </c>
      <c r="AW373">
        <v>12</v>
      </c>
      <c r="AX373" t="s">
        <v>95</v>
      </c>
      <c r="AY373" t="s">
        <v>488</v>
      </c>
    </row>
    <row r="374" spans="2:51" x14ac:dyDescent="0.25">
      <c r="B374" t="s">
        <v>186</v>
      </c>
      <c r="C374" t="s">
        <v>88</v>
      </c>
      <c r="D374">
        <v>99999</v>
      </c>
      <c r="F374">
        <v>5000</v>
      </c>
      <c r="K374" t="s">
        <v>458</v>
      </c>
      <c r="L374" t="s">
        <v>103</v>
      </c>
      <c r="N374" t="s">
        <v>91</v>
      </c>
      <c r="P374">
        <v>206.9</v>
      </c>
      <c r="Q374">
        <v>106.9</v>
      </c>
      <c r="S374">
        <v>50.1</v>
      </c>
      <c r="W374">
        <v>49.9</v>
      </c>
      <c r="X374">
        <v>49.9</v>
      </c>
      <c r="Y374">
        <v>0</v>
      </c>
      <c r="AF374" t="s">
        <v>420</v>
      </c>
      <c r="AJ374" t="s">
        <v>420</v>
      </c>
      <c r="AL374" t="s">
        <v>105</v>
      </c>
      <c r="AM374">
        <v>0</v>
      </c>
      <c r="AN374">
        <v>99999</v>
      </c>
      <c r="AO374">
        <v>699</v>
      </c>
      <c r="AP374" t="b">
        <v>1</v>
      </c>
      <c r="AQ374" t="b">
        <v>1</v>
      </c>
      <c r="AS374">
        <v>1000</v>
      </c>
      <c r="AT374" t="s">
        <v>94</v>
      </c>
      <c r="AU374" t="b">
        <v>0</v>
      </c>
      <c r="AW374">
        <v>12</v>
      </c>
      <c r="AX374" t="s">
        <v>95</v>
      </c>
      <c r="AY374" t="s">
        <v>488</v>
      </c>
    </row>
    <row r="375" spans="2:51" x14ac:dyDescent="0.25">
      <c r="B375" t="s">
        <v>186</v>
      </c>
      <c r="C375" t="s">
        <v>88</v>
      </c>
      <c r="D375">
        <v>99999</v>
      </c>
      <c r="F375">
        <v>5000</v>
      </c>
      <c r="K375" t="s">
        <v>458</v>
      </c>
      <c r="L375" t="s">
        <v>103</v>
      </c>
      <c r="N375" t="s">
        <v>91</v>
      </c>
      <c r="P375">
        <v>217.9</v>
      </c>
      <c r="Q375">
        <v>117.9</v>
      </c>
      <c r="S375">
        <v>50.1</v>
      </c>
      <c r="W375">
        <v>49.9</v>
      </c>
      <c r="X375">
        <v>49.9</v>
      </c>
      <c r="Y375">
        <v>0</v>
      </c>
      <c r="AF375" t="s">
        <v>421</v>
      </c>
      <c r="AJ375" t="s">
        <v>421</v>
      </c>
      <c r="AL375" t="s">
        <v>105</v>
      </c>
      <c r="AM375">
        <v>0</v>
      </c>
      <c r="AN375">
        <v>99999</v>
      </c>
      <c r="AO375">
        <v>699</v>
      </c>
      <c r="AP375" t="b">
        <v>1</v>
      </c>
      <c r="AQ375" t="b">
        <v>1</v>
      </c>
      <c r="AS375">
        <v>1000</v>
      </c>
      <c r="AT375" t="s">
        <v>94</v>
      </c>
      <c r="AU375" t="b">
        <v>0</v>
      </c>
      <c r="AW375">
        <v>12</v>
      </c>
      <c r="AX375" t="s">
        <v>95</v>
      </c>
      <c r="AY375" t="s">
        <v>488</v>
      </c>
    </row>
    <row r="376" spans="2:51" x14ac:dyDescent="0.25">
      <c r="B376" t="s">
        <v>240</v>
      </c>
      <c r="C376" t="s">
        <v>88</v>
      </c>
      <c r="D376">
        <v>99999</v>
      </c>
      <c r="F376">
        <v>0</v>
      </c>
      <c r="K376" t="s">
        <v>458</v>
      </c>
      <c r="L376" t="s">
        <v>241</v>
      </c>
      <c r="N376" t="s">
        <v>91</v>
      </c>
      <c r="P376">
        <v>199.9</v>
      </c>
      <c r="Q376">
        <v>99.9</v>
      </c>
      <c r="S376">
        <v>50.1</v>
      </c>
      <c r="W376">
        <v>49.9</v>
      </c>
      <c r="X376">
        <v>49.9</v>
      </c>
      <c r="Y376">
        <v>0</v>
      </c>
      <c r="AG376" t="s">
        <v>422</v>
      </c>
      <c r="AK376" t="s">
        <v>422</v>
      </c>
      <c r="AL376" t="s">
        <v>243</v>
      </c>
      <c r="AM376">
        <v>99999</v>
      </c>
      <c r="AN376">
        <v>99999</v>
      </c>
      <c r="AO376">
        <v>899</v>
      </c>
      <c r="AP376" t="b">
        <v>1</v>
      </c>
      <c r="AQ376" t="b">
        <v>1</v>
      </c>
      <c r="AS376">
        <v>500</v>
      </c>
      <c r="AT376" t="s">
        <v>94</v>
      </c>
      <c r="AU376" t="b">
        <v>0</v>
      </c>
      <c r="AW376">
        <v>12</v>
      </c>
      <c r="AX376" t="s">
        <v>95</v>
      </c>
      <c r="AY376" t="s">
        <v>489</v>
      </c>
    </row>
    <row r="377" spans="2:51" x14ac:dyDescent="0.25">
      <c r="B377" t="s">
        <v>240</v>
      </c>
      <c r="C377" t="s">
        <v>88</v>
      </c>
      <c r="D377">
        <v>99999</v>
      </c>
      <c r="F377">
        <v>0</v>
      </c>
      <c r="K377" t="s">
        <v>458</v>
      </c>
      <c r="L377" t="s">
        <v>241</v>
      </c>
      <c r="N377" t="s">
        <v>91</v>
      </c>
      <c r="P377">
        <v>217.9</v>
      </c>
      <c r="Q377">
        <v>117.9</v>
      </c>
      <c r="S377">
        <v>50.1</v>
      </c>
      <c r="W377">
        <v>49.9</v>
      </c>
      <c r="X377">
        <v>49.9</v>
      </c>
      <c r="Y377">
        <v>0</v>
      </c>
      <c r="AG377" t="s">
        <v>424</v>
      </c>
      <c r="AK377" t="s">
        <v>424</v>
      </c>
      <c r="AL377" t="s">
        <v>243</v>
      </c>
      <c r="AM377">
        <v>99999</v>
      </c>
      <c r="AN377">
        <v>99999</v>
      </c>
      <c r="AO377">
        <v>899</v>
      </c>
      <c r="AP377" t="b">
        <v>1</v>
      </c>
      <c r="AQ377" t="b">
        <v>1</v>
      </c>
      <c r="AS377">
        <v>500</v>
      </c>
      <c r="AT377" t="s">
        <v>94</v>
      </c>
      <c r="AU377" t="b">
        <v>0</v>
      </c>
      <c r="AW377">
        <v>12</v>
      </c>
      <c r="AX377" t="s">
        <v>95</v>
      </c>
      <c r="AY377" t="s">
        <v>489</v>
      </c>
    </row>
    <row r="378" spans="2:51" x14ac:dyDescent="0.25">
      <c r="B378" t="s">
        <v>240</v>
      </c>
      <c r="C378" t="s">
        <v>88</v>
      </c>
      <c r="D378">
        <v>99999</v>
      </c>
      <c r="F378">
        <v>0</v>
      </c>
      <c r="K378" t="s">
        <v>458</v>
      </c>
      <c r="L378" t="s">
        <v>246</v>
      </c>
      <c r="N378" t="s">
        <v>91</v>
      </c>
      <c r="P378">
        <v>184.9</v>
      </c>
      <c r="Q378">
        <v>84.9</v>
      </c>
      <c r="S378">
        <v>50.1</v>
      </c>
      <c r="W378">
        <v>49.9</v>
      </c>
      <c r="X378">
        <v>49.9</v>
      </c>
      <c r="Y378">
        <v>0</v>
      </c>
      <c r="AF378" t="s">
        <v>425</v>
      </c>
      <c r="AJ378" t="s">
        <v>425</v>
      </c>
      <c r="AL378" t="s">
        <v>248</v>
      </c>
      <c r="AM378">
        <v>0</v>
      </c>
      <c r="AN378">
        <v>99999</v>
      </c>
      <c r="AO378">
        <v>899</v>
      </c>
      <c r="AP378" t="b">
        <v>1</v>
      </c>
      <c r="AQ378" t="b">
        <v>1</v>
      </c>
      <c r="AS378">
        <v>99999</v>
      </c>
      <c r="AT378" t="s">
        <v>94</v>
      </c>
      <c r="AU378" t="b">
        <v>0</v>
      </c>
      <c r="AW378">
        <v>12</v>
      </c>
      <c r="AX378" t="s">
        <v>95</v>
      </c>
      <c r="AY378" t="s">
        <v>490</v>
      </c>
    </row>
    <row r="379" spans="2:51" x14ac:dyDescent="0.25">
      <c r="B379" t="s">
        <v>240</v>
      </c>
      <c r="C379" t="s">
        <v>88</v>
      </c>
      <c r="D379">
        <v>99999</v>
      </c>
      <c r="F379">
        <v>0</v>
      </c>
      <c r="K379" t="s">
        <v>458</v>
      </c>
      <c r="L379" t="s">
        <v>246</v>
      </c>
      <c r="N379" t="s">
        <v>91</v>
      </c>
      <c r="P379">
        <v>201.9</v>
      </c>
      <c r="Q379">
        <v>101.9</v>
      </c>
      <c r="S379">
        <v>50.1</v>
      </c>
      <c r="W379">
        <v>49.9</v>
      </c>
      <c r="X379">
        <v>49.9</v>
      </c>
      <c r="Y379">
        <v>0</v>
      </c>
      <c r="AF379" t="s">
        <v>427</v>
      </c>
      <c r="AJ379" t="s">
        <v>427</v>
      </c>
      <c r="AL379" t="s">
        <v>248</v>
      </c>
      <c r="AM379">
        <v>0</v>
      </c>
      <c r="AN379">
        <v>99999</v>
      </c>
      <c r="AO379">
        <v>899</v>
      </c>
      <c r="AP379" t="b">
        <v>1</v>
      </c>
      <c r="AQ379" t="b">
        <v>1</v>
      </c>
      <c r="AS379">
        <v>99999</v>
      </c>
      <c r="AT379" t="s">
        <v>94</v>
      </c>
      <c r="AU379" t="b">
        <v>0</v>
      </c>
      <c r="AW379">
        <v>12</v>
      </c>
      <c r="AX379" t="s">
        <v>95</v>
      </c>
      <c r="AY379" t="s">
        <v>490</v>
      </c>
    </row>
    <row r="380" spans="2:51" x14ac:dyDescent="0.25">
      <c r="B380" t="s">
        <v>240</v>
      </c>
      <c r="C380" t="s">
        <v>88</v>
      </c>
      <c r="D380">
        <v>99999</v>
      </c>
      <c r="F380">
        <v>1000</v>
      </c>
      <c r="K380" t="s">
        <v>458</v>
      </c>
      <c r="L380" t="s">
        <v>241</v>
      </c>
      <c r="N380" t="s">
        <v>91</v>
      </c>
      <c r="P380">
        <v>199.9</v>
      </c>
      <c r="Q380">
        <v>99.899999999999991</v>
      </c>
      <c r="S380">
        <v>50.1</v>
      </c>
      <c r="W380">
        <v>49.9</v>
      </c>
      <c r="X380">
        <v>49.9</v>
      </c>
      <c r="Y380">
        <v>0</v>
      </c>
      <c r="AG380" t="s">
        <v>428</v>
      </c>
      <c r="AK380" t="s">
        <v>428</v>
      </c>
      <c r="AL380" t="s">
        <v>243</v>
      </c>
      <c r="AM380">
        <v>99999</v>
      </c>
      <c r="AN380">
        <v>99999</v>
      </c>
      <c r="AO380">
        <v>899</v>
      </c>
      <c r="AP380" t="b">
        <v>1</v>
      </c>
      <c r="AQ380" t="b">
        <v>1</v>
      </c>
      <c r="AS380">
        <v>500</v>
      </c>
      <c r="AT380" t="s">
        <v>94</v>
      </c>
      <c r="AU380" t="b">
        <v>0</v>
      </c>
      <c r="AW380">
        <v>12</v>
      </c>
      <c r="AX380" t="s">
        <v>95</v>
      </c>
      <c r="AY380" t="s">
        <v>491</v>
      </c>
    </row>
    <row r="381" spans="2:51" x14ac:dyDescent="0.25">
      <c r="B381" t="s">
        <v>240</v>
      </c>
      <c r="C381" t="s">
        <v>88</v>
      </c>
      <c r="D381">
        <v>99999</v>
      </c>
      <c r="F381">
        <v>1000</v>
      </c>
      <c r="K381" t="s">
        <v>458</v>
      </c>
      <c r="L381" t="s">
        <v>241</v>
      </c>
      <c r="N381" t="s">
        <v>91</v>
      </c>
      <c r="P381">
        <v>217.9</v>
      </c>
      <c r="Q381">
        <v>117.89999999999999</v>
      </c>
      <c r="S381">
        <v>50.1</v>
      </c>
      <c r="W381">
        <v>49.9</v>
      </c>
      <c r="X381">
        <v>49.9</v>
      </c>
      <c r="Y381">
        <v>0</v>
      </c>
      <c r="AG381" t="s">
        <v>430</v>
      </c>
      <c r="AK381" t="s">
        <v>430</v>
      </c>
      <c r="AL381" t="s">
        <v>243</v>
      </c>
      <c r="AM381">
        <v>99999</v>
      </c>
      <c r="AN381">
        <v>99999</v>
      </c>
      <c r="AO381">
        <v>899</v>
      </c>
      <c r="AP381" t="b">
        <v>1</v>
      </c>
      <c r="AQ381" t="b">
        <v>1</v>
      </c>
      <c r="AS381">
        <v>500</v>
      </c>
      <c r="AT381" t="s">
        <v>94</v>
      </c>
      <c r="AU381" t="b">
        <v>0</v>
      </c>
      <c r="AW381">
        <v>12</v>
      </c>
      <c r="AX381" t="s">
        <v>95</v>
      </c>
      <c r="AY381" t="s">
        <v>491</v>
      </c>
    </row>
    <row r="382" spans="2:51" x14ac:dyDescent="0.25">
      <c r="B382" t="s">
        <v>240</v>
      </c>
      <c r="C382" t="s">
        <v>88</v>
      </c>
      <c r="D382">
        <v>99999</v>
      </c>
      <c r="F382">
        <v>1000</v>
      </c>
      <c r="K382" t="s">
        <v>458</v>
      </c>
      <c r="L382" t="s">
        <v>246</v>
      </c>
      <c r="N382" t="s">
        <v>91</v>
      </c>
      <c r="P382">
        <v>184.9</v>
      </c>
      <c r="Q382">
        <v>84.899999999999991</v>
      </c>
      <c r="S382">
        <v>50.1</v>
      </c>
      <c r="W382">
        <v>49.9</v>
      </c>
      <c r="X382">
        <v>49.9</v>
      </c>
      <c r="Y382">
        <v>0</v>
      </c>
      <c r="AF382" t="s">
        <v>431</v>
      </c>
      <c r="AJ382" t="s">
        <v>431</v>
      </c>
      <c r="AL382" t="s">
        <v>248</v>
      </c>
      <c r="AM382">
        <v>0</v>
      </c>
      <c r="AN382">
        <v>99999</v>
      </c>
      <c r="AO382">
        <v>899</v>
      </c>
      <c r="AP382" t="b">
        <v>1</v>
      </c>
      <c r="AQ382" t="b">
        <v>1</v>
      </c>
      <c r="AS382">
        <v>99999</v>
      </c>
      <c r="AT382" t="s">
        <v>94</v>
      </c>
      <c r="AU382" t="b">
        <v>0</v>
      </c>
      <c r="AW382">
        <v>12</v>
      </c>
      <c r="AX382" t="s">
        <v>95</v>
      </c>
      <c r="AY382" t="s">
        <v>492</v>
      </c>
    </row>
    <row r="383" spans="2:51" x14ac:dyDescent="0.25">
      <c r="B383" t="s">
        <v>240</v>
      </c>
      <c r="C383" t="s">
        <v>88</v>
      </c>
      <c r="D383">
        <v>99999</v>
      </c>
      <c r="F383">
        <v>1000</v>
      </c>
      <c r="K383" t="s">
        <v>458</v>
      </c>
      <c r="L383" t="s">
        <v>246</v>
      </c>
      <c r="N383" t="s">
        <v>91</v>
      </c>
      <c r="P383">
        <v>201.9</v>
      </c>
      <c r="Q383">
        <v>101.89999999999999</v>
      </c>
      <c r="S383">
        <v>50.1</v>
      </c>
      <c r="W383">
        <v>49.9</v>
      </c>
      <c r="X383">
        <v>49.9</v>
      </c>
      <c r="Y383">
        <v>0</v>
      </c>
      <c r="AF383" t="s">
        <v>433</v>
      </c>
      <c r="AJ383" t="s">
        <v>433</v>
      </c>
      <c r="AL383" t="s">
        <v>248</v>
      </c>
      <c r="AM383">
        <v>0</v>
      </c>
      <c r="AN383">
        <v>99999</v>
      </c>
      <c r="AO383">
        <v>899</v>
      </c>
      <c r="AP383" t="b">
        <v>1</v>
      </c>
      <c r="AQ383" t="b">
        <v>1</v>
      </c>
      <c r="AS383">
        <v>99999</v>
      </c>
      <c r="AT383" t="s">
        <v>94</v>
      </c>
      <c r="AU383" t="b">
        <v>0</v>
      </c>
      <c r="AW383">
        <v>12</v>
      </c>
      <c r="AX383" t="s">
        <v>95</v>
      </c>
      <c r="AY383" t="s">
        <v>492</v>
      </c>
    </row>
    <row r="384" spans="2:51" x14ac:dyDescent="0.25">
      <c r="B384" t="s">
        <v>240</v>
      </c>
      <c r="C384" t="s">
        <v>88</v>
      </c>
      <c r="D384">
        <v>99999</v>
      </c>
      <c r="F384">
        <v>10000</v>
      </c>
      <c r="K384" t="s">
        <v>458</v>
      </c>
      <c r="L384" t="s">
        <v>241</v>
      </c>
      <c r="N384" t="s">
        <v>91</v>
      </c>
      <c r="P384">
        <v>264.89999999999998</v>
      </c>
      <c r="Q384">
        <v>164.9</v>
      </c>
      <c r="S384">
        <v>50.1</v>
      </c>
      <c r="W384">
        <v>49.9</v>
      </c>
      <c r="X384">
        <v>49.9</v>
      </c>
      <c r="Y384">
        <v>0</v>
      </c>
      <c r="AG384" t="s">
        <v>434</v>
      </c>
      <c r="AK384" t="s">
        <v>434</v>
      </c>
      <c r="AL384" t="s">
        <v>243</v>
      </c>
      <c r="AM384">
        <v>99999</v>
      </c>
      <c r="AN384">
        <v>99999</v>
      </c>
      <c r="AO384">
        <v>899</v>
      </c>
      <c r="AP384" t="b">
        <v>1</v>
      </c>
      <c r="AQ384" t="b">
        <v>1</v>
      </c>
      <c r="AS384">
        <v>500</v>
      </c>
      <c r="AT384" t="s">
        <v>94</v>
      </c>
      <c r="AU384" t="b">
        <v>0</v>
      </c>
      <c r="AW384">
        <v>12</v>
      </c>
      <c r="AX384" t="s">
        <v>95</v>
      </c>
      <c r="AY384" t="s">
        <v>493</v>
      </c>
    </row>
    <row r="385" spans="2:51" x14ac:dyDescent="0.25">
      <c r="B385" t="s">
        <v>240</v>
      </c>
      <c r="C385" t="s">
        <v>88</v>
      </c>
      <c r="D385">
        <v>99999</v>
      </c>
      <c r="F385">
        <v>10000</v>
      </c>
      <c r="K385" t="s">
        <v>458</v>
      </c>
      <c r="L385" t="s">
        <v>241</v>
      </c>
      <c r="N385" t="s">
        <v>91</v>
      </c>
      <c r="P385">
        <v>288.89999999999998</v>
      </c>
      <c r="Q385">
        <v>188.9</v>
      </c>
      <c r="S385">
        <v>50.1</v>
      </c>
      <c r="W385">
        <v>49.9</v>
      </c>
      <c r="X385">
        <v>49.9</v>
      </c>
      <c r="Y385">
        <v>0</v>
      </c>
      <c r="AG385" t="s">
        <v>436</v>
      </c>
      <c r="AK385" t="s">
        <v>436</v>
      </c>
      <c r="AL385" t="s">
        <v>243</v>
      </c>
      <c r="AM385">
        <v>99999</v>
      </c>
      <c r="AN385">
        <v>99999</v>
      </c>
      <c r="AO385">
        <v>899</v>
      </c>
      <c r="AP385" t="b">
        <v>1</v>
      </c>
      <c r="AQ385" t="b">
        <v>1</v>
      </c>
      <c r="AS385">
        <v>500</v>
      </c>
      <c r="AT385" t="s">
        <v>94</v>
      </c>
      <c r="AU385" t="b">
        <v>0</v>
      </c>
      <c r="AW385">
        <v>12</v>
      </c>
      <c r="AX385" t="s">
        <v>95</v>
      </c>
      <c r="AY385" t="s">
        <v>493</v>
      </c>
    </row>
    <row r="386" spans="2:51" x14ac:dyDescent="0.25">
      <c r="B386" t="s">
        <v>240</v>
      </c>
      <c r="C386" t="s">
        <v>88</v>
      </c>
      <c r="D386">
        <v>99999</v>
      </c>
      <c r="F386">
        <v>10000</v>
      </c>
      <c r="K386" t="s">
        <v>458</v>
      </c>
      <c r="L386" t="s">
        <v>246</v>
      </c>
      <c r="N386" t="s">
        <v>91</v>
      </c>
      <c r="P386">
        <v>249.9</v>
      </c>
      <c r="Q386">
        <v>149.9</v>
      </c>
      <c r="S386">
        <v>50.1</v>
      </c>
      <c r="W386">
        <v>49.9</v>
      </c>
      <c r="X386">
        <v>49.9</v>
      </c>
      <c r="Y386">
        <v>0</v>
      </c>
      <c r="AF386" t="s">
        <v>437</v>
      </c>
      <c r="AJ386" t="s">
        <v>437</v>
      </c>
      <c r="AL386" t="s">
        <v>248</v>
      </c>
      <c r="AM386">
        <v>0</v>
      </c>
      <c r="AN386">
        <v>99999</v>
      </c>
      <c r="AO386">
        <v>899</v>
      </c>
      <c r="AP386" t="b">
        <v>1</v>
      </c>
      <c r="AQ386" t="b">
        <v>1</v>
      </c>
      <c r="AS386">
        <v>99999</v>
      </c>
      <c r="AT386" t="s">
        <v>94</v>
      </c>
      <c r="AU386" t="b">
        <v>0</v>
      </c>
      <c r="AW386">
        <v>12</v>
      </c>
      <c r="AX386" t="s">
        <v>95</v>
      </c>
      <c r="AY386" t="s">
        <v>494</v>
      </c>
    </row>
    <row r="387" spans="2:51" x14ac:dyDescent="0.25">
      <c r="B387" t="s">
        <v>240</v>
      </c>
      <c r="C387" t="s">
        <v>88</v>
      </c>
      <c r="D387">
        <v>99999</v>
      </c>
      <c r="F387">
        <v>10000</v>
      </c>
      <c r="K387" t="s">
        <v>458</v>
      </c>
      <c r="L387" t="s">
        <v>246</v>
      </c>
      <c r="N387" t="s">
        <v>91</v>
      </c>
      <c r="P387">
        <v>272.89999999999998</v>
      </c>
      <c r="Q387">
        <v>172.9</v>
      </c>
      <c r="S387">
        <v>50.1</v>
      </c>
      <c r="W387">
        <v>49.9</v>
      </c>
      <c r="X387">
        <v>49.9</v>
      </c>
      <c r="Y387">
        <v>0</v>
      </c>
      <c r="AF387" t="s">
        <v>439</v>
      </c>
      <c r="AJ387" t="s">
        <v>439</v>
      </c>
      <c r="AL387" t="s">
        <v>248</v>
      </c>
      <c r="AM387">
        <v>0</v>
      </c>
      <c r="AN387">
        <v>99999</v>
      </c>
      <c r="AO387">
        <v>899</v>
      </c>
      <c r="AP387" t="b">
        <v>1</v>
      </c>
      <c r="AQ387" t="b">
        <v>1</v>
      </c>
      <c r="AS387">
        <v>99999</v>
      </c>
      <c r="AT387" t="s">
        <v>94</v>
      </c>
      <c r="AU387" t="b">
        <v>0</v>
      </c>
      <c r="AW387">
        <v>12</v>
      </c>
      <c r="AX387" t="s">
        <v>95</v>
      </c>
      <c r="AY387" t="s">
        <v>494</v>
      </c>
    </row>
    <row r="388" spans="2:51" x14ac:dyDescent="0.25">
      <c r="B388" t="s">
        <v>240</v>
      </c>
      <c r="C388" t="s">
        <v>88</v>
      </c>
      <c r="D388">
        <v>99999</v>
      </c>
      <c r="F388">
        <v>2000</v>
      </c>
      <c r="K388" t="s">
        <v>458</v>
      </c>
      <c r="L388" t="s">
        <v>241</v>
      </c>
      <c r="N388" t="s">
        <v>91</v>
      </c>
      <c r="P388">
        <v>209.9</v>
      </c>
      <c r="Q388">
        <v>109.89999999999999</v>
      </c>
      <c r="S388">
        <v>50.1</v>
      </c>
      <c r="W388">
        <v>49.9</v>
      </c>
      <c r="X388">
        <v>49.9</v>
      </c>
      <c r="Y388">
        <v>0</v>
      </c>
      <c r="AG388" t="s">
        <v>440</v>
      </c>
      <c r="AK388" t="s">
        <v>440</v>
      </c>
      <c r="AL388" t="s">
        <v>243</v>
      </c>
      <c r="AM388">
        <v>99999</v>
      </c>
      <c r="AN388">
        <v>99999</v>
      </c>
      <c r="AO388">
        <v>899</v>
      </c>
      <c r="AP388" t="b">
        <v>1</v>
      </c>
      <c r="AQ388" t="b">
        <v>1</v>
      </c>
      <c r="AS388">
        <v>500</v>
      </c>
      <c r="AT388" t="s">
        <v>94</v>
      </c>
      <c r="AU388" t="b">
        <v>0</v>
      </c>
      <c r="AW388">
        <v>12</v>
      </c>
      <c r="AX388" t="s">
        <v>95</v>
      </c>
      <c r="AY388" t="s">
        <v>495</v>
      </c>
    </row>
    <row r="389" spans="2:51" x14ac:dyDescent="0.25">
      <c r="B389" t="s">
        <v>240</v>
      </c>
      <c r="C389" t="s">
        <v>88</v>
      </c>
      <c r="D389">
        <v>99999</v>
      </c>
      <c r="F389">
        <v>2000</v>
      </c>
      <c r="K389" t="s">
        <v>458</v>
      </c>
      <c r="L389" t="s">
        <v>241</v>
      </c>
      <c r="N389" t="s">
        <v>91</v>
      </c>
      <c r="P389">
        <v>228.9</v>
      </c>
      <c r="Q389">
        <v>128.9</v>
      </c>
      <c r="S389">
        <v>50.1</v>
      </c>
      <c r="W389">
        <v>49.9</v>
      </c>
      <c r="X389">
        <v>49.9</v>
      </c>
      <c r="Y389">
        <v>0</v>
      </c>
      <c r="AG389" t="s">
        <v>442</v>
      </c>
      <c r="AK389" t="s">
        <v>442</v>
      </c>
      <c r="AL389" t="s">
        <v>243</v>
      </c>
      <c r="AM389">
        <v>99999</v>
      </c>
      <c r="AN389">
        <v>99999</v>
      </c>
      <c r="AO389">
        <v>899</v>
      </c>
      <c r="AP389" t="b">
        <v>1</v>
      </c>
      <c r="AQ389" t="b">
        <v>1</v>
      </c>
      <c r="AS389">
        <v>500</v>
      </c>
      <c r="AT389" t="s">
        <v>94</v>
      </c>
      <c r="AU389" t="b">
        <v>0</v>
      </c>
      <c r="AW389">
        <v>12</v>
      </c>
      <c r="AX389" t="s">
        <v>95</v>
      </c>
      <c r="AY389" t="s">
        <v>495</v>
      </c>
    </row>
    <row r="390" spans="2:51" x14ac:dyDescent="0.25">
      <c r="B390" t="s">
        <v>240</v>
      </c>
      <c r="C390" t="s">
        <v>88</v>
      </c>
      <c r="D390">
        <v>99999</v>
      </c>
      <c r="F390">
        <v>2000</v>
      </c>
      <c r="K390" t="s">
        <v>458</v>
      </c>
      <c r="L390" t="s">
        <v>246</v>
      </c>
      <c r="N390" t="s">
        <v>91</v>
      </c>
      <c r="P390">
        <v>194.9</v>
      </c>
      <c r="Q390">
        <v>94.899999999999991</v>
      </c>
      <c r="S390">
        <v>50.1</v>
      </c>
      <c r="W390">
        <v>49.9</v>
      </c>
      <c r="X390">
        <v>49.9</v>
      </c>
      <c r="Y390">
        <v>0</v>
      </c>
      <c r="AF390" t="s">
        <v>443</v>
      </c>
      <c r="AJ390" t="s">
        <v>443</v>
      </c>
      <c r="AL390" t="s">
        <v>248</v>
      </c>
      <c r="AM390">
        <v>0</v>
      </c>
      <c r="AN390">
        <v>99999</v>
      </c>
      <c r="AO390">
        <v>899</v>
      </c>
      <c r="AP390" t="b">
        <v>1</v>
      </c>
      <c r="AQ390" t="b">
        <v>1</v>
      </c>
      <c r="AS390">
        <v>99999</v>
      </c>
      <c r="AT390" t="s">
        <v>94</v>
      </c>
      <c r="AU390" t="b">
        <v>0</v>
      </c>
      <c r="AW390">
        <v>12</v>
      </c>
      <c r="AX390" t="s">
        <v>95</v>
      </c>
      <c r="AY390" t="s">
        <v>496</v>
      </c>
    </row>
    <row r="391" spans="2:51" x14ac:dyDescent="0.25">
      <c r="B391" t="s">
        <v>240</v>
      </c>
      <c r="C391" t="s">
        <v>88</v>
      </c>
      <c r="D391">
        <v>99999</v>
      </c>
      <c r="F391">
        <v>2000</v>
      </c>
      <c r="K391" t="s">
        <v>458</v>
      </c>
      <c r="L391" t="s">
        <v>246</v>
      </c>
      <c r="N391" t="s">
        <v>91</v>
      </c>
      <c r="P391">
        <v>212.9</v>
      </c>
      <c r="Q391">
        <v>112.89999999999999</v>
      </c>
      <c r="S391">
        <v>50.1</v>
      </c>
      <c r="W391">
        <v>49.9</v>
      </c>
      <c r="X391">
        <v>49.9</v>
      </c>
      <c r="Y391">
        <v>0</v>
      </c>
      <c r="AF391" t="s">
        <v>445</v>
      </c>
      <c r="AJ391" t="s">
        <v>445</v>
      </c>
      <c r="AL391" t="s">
        <v>248</v>
      </c>
      <c r="AM391">
        <v>0</v>
      </c>
      <c r="AN391">
        <v>99999</v>
      </c>
      <c r="AO391">
        <v>899</v>
      </c>
      <c r="AP391" t="b">
        <v>1</v>
      </c>
      <c r="AQ391" t="b">
        <v>1</v>
      </c>
      <c r="AS391">
        <v>99999</v>
      </c>
      <c r="AT391" t="s">
        <v>94</v>
      </c>
      <c r="AU391" t="b">
        <v>0</v>
      </c>
      <c r="AW391">
        <v>12</v>
      </c>
      <c r="AX391" t="s">
        <v>95</v>
      </c>
      <c r="AY391" t="s">
        <v>496</v>
      </c>
    </row>
    <row r="392" spans="2:51" x14ac:dyDescent="0.25">
      <c r="B392" t="s">
        <v>240</v>
      </c>
      <c r="C392" t="s">
        <v>88</v>
      </c>
      <c r="D392">
        <v>99999</v>
      </c>
      <c r="F392">
        <v>3000</v>
      </c>
      <c r="K392" t="s">
        <v>458</v>
      </c>
      <c r="L392" t="s">
        <v>241</v>
      </c>
      <c r="N392" t="s">
        <v>91</v>
      </c>
      <c r="P392">
        <v>219.9</v>
      </c>
      <c r="Q392">
        <v>119.89999999999999</v>
      </c>
      <c r="S392">
        <v>50.1</v>
      </c>
      <c r="W392">
        <v>49.9</v>
      </c>
      <c r="X392">
        <v>49.9</v>
      </c>
      <c r="Y392">
        <v>0</v>
      </c>
      <c r="AG392" t="s">
        <v>446</v>
      </c>
      <c r="AK392" t="s">
        <v>446</v>
      </c>
      <c r="AL392" t="s">
        <v>243</v>
      </c>
      <c r="AM392">
        <v>99999</v>
      </c>
      <c r="AN392">
        <v>99999</v>
      </c>
      <c r="AO392">
        <v>899</v>
      </c>
      <c r="AP392" t="b">
        <v>1</v>
      </c>
      <c r="AQ392" t="b">
        <v>1</v>
      </c>
      <c r="AS392">
        <v>500</v>
      </c>
      <c r="AT392" t="s">
        <v>94</v>
      </c>
      <c r="AU392" t="b">
        <v>0</v>
      </c>
      <c r="AW392">
        <v>12</v>
      </c>
      <c r="AX392" t="s">
        <v>95</v>
      </c>
      <c r="AY392" t="s">
        <v>497</v>
      </c>
    </row>
    <row r="393" spans="2:51" x14ac:dyDescent="0.25">
      <c r="B393" t="s">
        <v>240</v>
      </c>
      <c r="C393" t="s">
        <v>88</v>
      </c>
      <c r="D393">
        <v>99999</v>
      </c>
      <c r="F393">
        <v>3000</v>
      </c>
      <c r="K393" t="s">
        <v>458</v>
      </c>
      <c r="L393" t="s">
        <v>241</v>
      </c>
      <c r="N393" t="s">
        <v>91</v>
      </c>
      <c r="P393">
        <v>239.9</v>
      </c>
      <c r="Q393">
        <v>139.9</v>
      </c>
      <c r="S393">
        <v>50.1</v>
      </c>
      <c r="W393">
        <v>49.9</v>
      </c>
      <c r="X393">
        <v>49.9</v>
      </c>
      <c r="Y393">
        <v>0</v>
      </c>
      <c r="AG393" t="s">
        <v>448</v>
      </c>
      <c r="AK393" t="s">
        <v>448</v>
      </c>
      <c r="AL393" t="s">
        <v>243</v>
      </c>
      <c r="AM393">
        <v>99999</v>
      </c>
      <c r="AN393">
        <v>99999</v>
      </c>
      <c r="AO393">
        <v>899</v>
      </c>
      <c r="AP393" t="b">
        <v>1</v>
      </c>
      <c r="AQ393" t="b">
        <v>1</v>
      </c>
      <c r="AS393">
        <v>500</v>
      </c>
      <c r="AT393" t="s">
        <v>94</v>
      </c>
      <c r="AU393" t="b">
        <v>0</v>
      </c>
      <c r="AW393">
        <v>12</v>
      </c>
      <c r="AX393" t="s">
        <v>95</v>
      </c>
      <c r="AY393" t="s">
        <v>497</v>
      </c>
    </row>
    <row r="394" spans="2:51" x14ac:dyDescent="0.25">
      <c r="B394" t="s">
        <v>240</v>
      </c>
      <c r="C394" t="s">
        <v>88</v>
      </c>
      <c r="D394">
        <v>99999</v>
      </c>
      <c r="F394">
        <v>3000</v>
      </c>
      <c r="K394" t="s">
        <v>458</v>
      </c>
      <c r="L394" t="s">
        <v>246</v>
      </c>
      <c r="N394" t="s">
        <v>91</v>
      </c>
      <c r="P394">
        <v>204.9</v>
      </c>
      <c r="Q394">
        <v>104.89999999999999</v>
      </c>
      <c r="S394">
        <v>50.1</v>
      </c>
      <c r="W394">
        <v>49.9</v>
      </c>
      <c r="X394">
        <v>49.9</v>
      </c>
      <c r="Y394">
        <v>0</v>
      </c>
      <c r="AF394" t="s">
        <v>449</v>
      </c>
      <c r="AJ394" t="s">
        <v>449</v>
      </c>
      <c r="AL394" t="s">
        <v>248</v>
      </c>
      <c r="AM394">
        <v>0</v>
      </c>
      <c r="AN394">
        <v>99999</v>
      </c>
      <c r="AO394">
        <v>899</v>
      </c>
      <c r="AP394" t="b">
        <v>1</v>
      </c>
      <c r="AQ394" t="b">
        <v>1</v>
      </c>
      <c r="AS394">
        <v>99999</v>
      </c>
      <c r="AT394" t="s">
        <v>94</v>
      </c>
      <c r="AU394" t="b">
        <v>0</v>
      </c>
      <c r="AW394">
        <v>12</v>
      </c>
      <c r="AX394" t="s">
        <v>95</v>
      </c>
      <c r="AY394" t="s">
        <v>498</v>
      </c>
    </row>
    <row r="395" spans="2:51" x14ac:dyDescent="0.25">
      <c r="B395" t="s">
        <v>240</v>
      </c>
      <c r="C395" t="s">
        <v>88</v>
      </c>
      <c r="D395">
        <v>99999</v>
      </c>
      <c r="F395">
        <v>3000</v>
      </c>
      <c r="K395" t="s">
        <v>458</v>
      </c>
      <c r="L395" t="s">
        <v>246</v>
      </c>
      <c r="N395" t="s">
        <v>91</v>
      </c>
      <c r="P395">
        <v>223.9</v>
      </c>
      <c r="Q395">
        <v>123.89999999999999</v>
      </c>
      <c r="S395">
        <v>50.1</v>
      </c>
      <c r="W395">
        <v>49.9</v>
      </c>
      <c r="X395">
        <v>49.9</v>
      </c>
      <c r="Y395">
        <v>0</v>
      </c>
      <c r="AF395" t="s">
        <v>451</v>
      </c>
      <c r="AJ395" t="s">
        <v>451</v>
      </c>
      <c r="AL395" t="s">
        <v>248</v>
      </c>
      <c r="AM395">
        <v>0</v>
      </c>
      <c r="AN395">
        <v>99999</v>
      </c>
      <c r="AO395">
        <v>899</v>
      </c>
      <c r="AP395" t="b">
        <v>1</v>
      </c>
      <c r="AQ395" t="b">
        <v>1</v>
      </c>
      <c r="AS395">
        <v>99999</v>
      </c>
      <c r="AT395" t="s">
        <v>94</v>
      </c>
      <c r="AU395" t="b">
        <v>0</v>
      </c>
      <c r="AW395">
        <v>12</v>
      </c>
      <c r="AX395" t="s">
        <v>95</v>
      </c>
      <c r="AY395" t="s">
        <v>498</v>
      </c>
    </row>
    <row r="396" spans="2:51" x14ac:dyDescent="0.25">
      <c r="B396" t="s">
        <v>240</v>
      </c>
      <c r="C396" t="s">
        <v>88</v>
      </c>
      <c r="D396">
        <v>99999</v>
      </c>
      <c r="F396">
        <v>5000</v>
      </c>
      <c r="K396" t="s">
        <v>458</v>
      </c>
      <c r="L396" t="s">
        <v>241</v>
      </c>
      <c r="N396" t="s">
        <v>91</v>
      </c>
      <c r="P396">
        <v>234.9</v>
      </c>
      <c r="Q396">
        <v>134.9</v>
      </c>
      <c r="S396">
        <v>50.1</v>
      </c>
      <c r="W396">
        <v>49.9</v>
      </c>
      <c r="X396">
        <v>49.9</v>
      </c>
      <c r="Y396">
        <v>0</v>
      </c>
      <c r="AG396" t="s">
        <v>452</v>
      </c>
      <c r="AK396" t="s">
        <v>452</v>
      </c>
      <c r="AL396" t="s">
        <v>243</v>
      </c>
      <c r="AM396">
        <v>99999</v>
      </c>
      <c r="AN396">
        <v>99999</v>
      </c>
      <c r="AO396">
        <v>899</v>
      </c>
      <c r="AP396" t="b">
        <v>1</v>
      </c>
      <c r="AQ396" t="b">
        <v>1</v>
      </c>
      <c r="AS396">
        <v>500</v>
      </c>
      <c r="AT396" t="s">
        <v>94</v>
      </c>
      <c r="AU396" t="b">
        <v>0</v>
      </c>
      <c r="AW396">
        <v>12</v>
      </c>
      <c r="AX396" t="s">
        <v>95</v>
      </c>
      <c r="AY396" t="s">
        <v>499</v>
      </c>
    </row>
    <row r="397" spans="2:51" x14ac:dyDescent="0.25">
      <c r="B397" t="s">
        <v>240</v>
      </c>
      <c r="C397" t="s">
        <v>88</v>
      </c>
      <c r="D397">
        <v>99999</v>
      </c>
      <c r="F397">
        <v>5000</v>
      </c>
      <c r="K397" t="s">
        <v>458</v>
      </c>
      <c r="L397" t="s">
        <v>241</v>
      </c>
      <c r="N397" t="s">
        <v>91</v>
      </c>
      <c r="P397">
        <v>256.89999999999998</v>
      </c>
      <c r="Q397">
        <v>156.89999999999998</v>
      </c>
      <c r="S397">
        <v>50.1</v>
      </c>
      <c r="W397">
        <v>49.9</v>
      </c>
      <c r="X397">
        <v>49.9</v>
      </c>
      <c r="Y397">
        <v>0</v>
      </c>
      <c r="AG397" t="s">
        <v>454</v>
      </c>
      <c r="AK397" t="s">
        <v>454</v>
      </c>
      <c r="AL397" t="s">
        <v>243</v>
      </c>
      <c r="AM397">
        <v>99999</v>
      </c>
      <c r="AN397">
        <v>99999</v>
      </c>
      <c r="AO397">
        <v>899</v>
      </c>
      <c r="AP397" t="b">
        <v>1</v>
      </c>
      <c r="AQ397" t="b">
        <v>1</v>
      </c>
      <c r="AS397">
        <v>500</v>
      </c>
      <c r="AT397" t="s">
        <v>94</v>
      </c>
      <c r="AU397" t="b">
        <v>0</v>
      </c>
      <c r="AW397">
        <v>12</v>
      </c>
      <c r="AX397" t="s">
        <v>95</v>
      </c>
      <c r="AY397" t="s">
        <v>499</v>
      </c>
    </row>
    <row r="398" spans="2:51" x14ac:dyDescent="0.25">
      <c r="B398" t="s">
        <v>240</v>
      </c>
      <c r="C398" t="s">
        <v>88</v>
      </c>
      <c r="D398">
        <v>99999</v>
      </c>
      <c r="F398">
        <v>5000</v>
      </c>
      <c r="K398" t="s">
        <v>458</v>
      </c>
      <c r="L398" t="s">
        <v>246</v>
      </c>
      <c r="N398" t="s">
        <v>91</v>
      </c>
      <c r="P398">
        <v>219.9</v>
      </c>
      <c r="Q398">
        <v>119.9</v>
      </c>
      <c r="S398">
        <v>50.1</v>
      </c>
      <c r="W398">
        <v>49.9</v>
      </c>
      <c r="X398">
        <v>49.9</v>
      </c>
      <c r="Y398">
        <v>0</v>
      </c>
      <c r="AF398" t="s">
        <v>455</v>
      </c>
      <c r="AJ398" t="s">
        <v>455</v>
      </c>
      <c r="AL398" t="s">
        <v>248</v>
      </c>
      <c r="AM398">
        <v>0</v>
      </c>
      <c r="AN398">
        <v>99999</v>
      </c>
      <c r="AO398">
        <v>899</v>
      </c>
      <c r="AP398" t="b">
        <v>1</v>
      </c>
      <c r="AQ398" t="b">
        <v>1</v>
      </c>
      <c r="AS398">
        <v>99999</v>
      </c>
      <c r="AT398" t="s">
        <v>94</v>
      </c>
      <c r="AU398" t="b">
        <v>0</v>
      </c>
      <c r="AW398">
        <v>12</v>
      </c>
      <c r="AX398" t="s">
        <v>95</v>
      </c>
      <c r="AY398" t="s">
        <v>500</v>
      </c>
    </row>
    <row r="399" spans="2:51" x14ac:dyDescent="0.25">
      <c r="B399" t="s">
        <v>240</v>
      </c>
      <c r="C399" t="s">
        <v>88</v>
      </c>
      <c r="D399">
        <v>99999</v>
      </c>
      <c r="F399">
        <v>5000</v>
      </c>
      <c r="K399" t="s">
        <v>458</v>
      </c>
      <c r="L399" t="s">
        <v>246</v>
      </c>
      <c r="N399" t="s">
        <v>91</v>
      </c>
      <c r="P399">
        <v>239.9</v>
      </c>
      <c r="Q399">
        <v>139.9</v>
      </c>
      <c r="S399">
        <v>50.1</v>
      </c>
      <c r="W399">
        <v>49.9</v>
      </c>
      <c r="X399">
        <v>49.9</v>
      </c>
      <c r="Y399">
        <v>0</v>
      </c>
      <c r="AF399" t="s">
        <v>457</v>
      </c>
      <c r="AJ399" t="s">
        <v>457</v>
      </c>
      <c r="AL399" t="s">
        <v>248</v>
      </c>
      <c r="AM399">
        <v>0</v>
      </c>
      <c r="AN399">
        <v>99999</v>
      </c>
      <c r="AO399">
        <v>899</v>
      </c>
      <c r="AP399" t="b">
        <v>1</v>
      </c>
      <c r="AQ399" t="b">
        <v>1</v>
      </c>
      <c r="AS399">
        <v>99999</v>
      </c>
      <c r="AT399" t="s">
        <v>94</v>
      </c>
      <c r="AU399" t="b">
        <v>0</v>
      </c>
      <c r="AW399">
        <v>12</v>
      </c>
      <c r="AX399" t="s">
        <v>95</v>
      </c>
      <c r="AY399" t="s">
        <v>500</v>
      </c>
    </row>
    <row r="400" spans="2:51" x14ac:dyDescent="0.25">
      <c r="B400" t="s">
        <v>87</v>
      </c>
      <c r="C400" t="s">
        <v>88</v>
      </c>
      <c r="D400">
        <v>99999</v>
      </c>
      <c r="F400">
        <v>0</v>
      </c>
      <c r="K400" t="s">
        <v>501</v>
      </c>
      <c r="L400" t="s">
        <v>90</v>
      </c>
      <c r="N400" t="s">
        <v>91</v>
      </c>
      <c r="P400">
        <v>189.9</v>
      </c>
      <c r="Q400">
        <v>79.900000000000006</v>
      </c>
      <c r="S400">
        <v>50.1</v>
      </c>
      <c r="W400">
        <v>59.9</v>
      </c>
      <c r="X400">
        <v>59.9</v>
      </c>
      <c r="Y400">
        <v>0</v>
      </c>
      <c r="AG400" t="s">
        <v>282</v>
      </c>
      <c r="AK400" t="s">
        <v>282</v>
      </c>
      <c r="AL400" t="s">
        <v>93</v>
      </c>
      <c r="AM400">
        <v>99999</v>
      </c>
      <c r="AN400">
        <v>99999</v>
      </c>
      <c r="AO400">
        <v>799</v>
      </c>
      <c r="AP400" t="b">
        <v>1</v>
      </c>
      <c r="AQ400" t="b">
        <v>1</v>
      </c>
      <c r="AS400">
        <v>250</v>
      </c>
      <c r="AT400" t="s">
        <v>94</v>
      </c>
      <c r="AU400" t="b">
        <v>0</v>
      </c>
      <c r="AW400">
        <v>12</v>
      </c>
      <c r="AX400" t="s">
        <v>95</v>
      </c>
      <c r="AY400" t="s">
        <v>502</v>
      </c>
    </row>
    <row r="401" spans="2:51" x14ac:dyDescent="0.25">
      <c r="B401" t="s">
        <v>87</v>
      </c>
      <c r="C401" t="s">
        <v>88</v>
      </c>
      <c r="D401">
        <v>99999</v>
      </c>
      <c r="F401">
        <v>0</v>
      </c>
      <c r="K401" t="s">
        <v>501</v>
      </c>
      <c r="L401" t="s">
        <v>90</v>
      </c>
      <c r="N401" t="s">
        <v>91</v>
      </c>
      <c r="P401">
        <v>206.9</v>
      </c>
      <c r="Q401">
        <v>96.9</v>
      </c>
      <c r="S401">
        <v>50.1</v>
      </c>
      <c r="W401">
        <v>59.9</v>
      </c>
      <c r="X401">
        <v>59.9</v>
      </c>
      <c r="Y401">
        <v>0</v>
      </c>
      <c r="AG401" t="s">
        <v>284</v>
      </c>
      <c r="AK401" t="s">
        <v>284</v>
      </c>
      <c r="AL401" t="s">
        <v>93</v>
      </c>
      <c r="AM401">
        <v>99999</v>
      </c>
      <c r="AN401">
        <v>99999</v>
      </c>
      <c r="AO401">
        <v>799</v>
      </c>
      <c r="AP401" t="b">
        <v>1</v>
      </c>
      <c r="AQ401" t="b">
        <v>1</v>
      </c>
      <c r="AS401">
        <v>250</v>
      </c>
      <c r="AT401" t="s">
        <v>94</v>
      </c>
      <c r="AU401" t="b">
        <v>0</v>
      </c>
      <c r="AW401">
        <v>12</v>
      </c>
      <c r="AX401" t="s">
        <v>95</v>
      </c>
      <c r="AY401" t="s">
        <v>502</v>
      </c>
    </row>
    <row r="402" spans="2:51" x14ac:dyDescent="0.25">
      <c r="B402" t="s">
        <v>87</v>
      </c>
      <c r="C402" t="s">
        <v>88</v>
      </c>
      <c r="D402">
        <v>99999</v>
      </c>
      <c r="F402">
        <v>1000</v>
      </c>
      <c r="K402" t="s">
        <v>501</v>
      </c>
      <c r="L402" t="s">
        <v>90</v>
      </c>
      <c r="N402" t="s">
        <v>91</v>
      </c>
      <c r="P402">
        <v>179.9</v>
      </c>
      <c r="Q402">
        <v>69.899999999999991</v>
      </c>
      <c r="S402">
        <v>50.1</v>
      </c>
      <c r="W402">
        <v>59.9</v>
      </c>
      <c r="X402">
        <v>59.9</v>
      </c>
      <c r="Y402">
        <v>0</v>
      </c>
      <c r="AG402" t="s">
        <v>285</v>
      </c>
      <c r="AK402" t="s">
        <v>285</v>
      </c>
      <c r="AL402" t="s">
        <v>93</v>
      </c>
      <c r="AM402">
        <v>99999</v>
      </c>
      <c r="AN402">
        <v>99999</v>
      </c>
      <c r="AO402">
        <v>799</v>
      </c>
      <c r="AP402" t="b">
        <v>1</v>
      </c>
      <c r="AQ402" t="b">
        <v>1</v>
      </c>
      <c r="AS402">
        <v>250</v>
      </c>
      <c r="AT402" t="s">
        <v>94</v>
      </c>
      <c r="AU402" t="b">
        <v>0</v>
      </c>
      <c r="AW402">
        <v>12</v>
      </c>
      <c r="AX402" t="s">
        <v>95</v>
      </c>
      <c r="AY402" t="s">
        <v>503</v>
      </c>
    </row>
    <row r="403" spans="2:51" x14ac:dyDescent="0.25">
      <c r="B403" t="s">
        <v>87</v>
      </c>
      <c r="C403" t="s">
        <v>88</v>
      </c>
      <c r="D403">
        <v>99999</v>
      </c>
      <c r="F403">
        <v>1000</v>
      </c>
      <c r="K403" t="s">
        <v>501</v>
      </c>
      <c r="L403" t="s">
        <v>90</v>
      </c>
      <c r="N403" t="s">
        <v>91</v>
      </c>
      <c r="P403">
        <v>189.9</v>
      </c>
      <c r="Q403">
        <v>79.899999999999991</v>
      </c>
      <c r="S403">
        <v>50.1</v>
      </c>
      <c r="W403">
        <v>59.9</v>
      </c>
      <c r="X403">
        <v>59.9</v>
      </c>
      <c r="Y403">
        <v>0</v>
      </c>
      <c r="AG403" t="s">
        <v>287</v>
      </c>
      <c r="AK403" t="s">
        <v>287</v>
      </c>
      <c r="AL403" t="s">
        <v>93</v>
      </c>
      <c r="AM403">
        <v>99999</v>
      </c>
      <c r="AN403">
        <v>99999</v>
      </c>
      <c r="AO403">
        <v>799</v>
      </c>
      <c r="AP403" t="b">
        <v>1</v>
      </c>
      <c r="AQ403" t="b">
        <v>1</v>
      </c>
      <c r="AS403">
        <v>250</v>
      </c>
      <c r="AT403" t="s">
        <v>94</v>
      </c>
      <c r="AU403" t="b">
        <v>0</v>
      </c>
      <c r="AW403">
        <v>12</v>
      </c>
      <c r="AX403" t="s">
        <v>95</v>
      </c>
      <c r="AY403" t="s">
        <v>503</v>
      </c>
    </row>
    <row r="404" spans="2:51" x14ac:dyDescent="0.25">
      <c r="B404" t="s">
        <v>87</v>
      </c>
      <c r="C404" t="s">
        <v>88</v>
      </c>
      <c r="D404">
        <v>99999</v>
      </c>
      <c r="F404">
        <v>1000</v>
      </c>
      <c r="K404" t="s">
        <v>501</v>
      </c>
      <c r="L404" t="s">
        <v>90</v>
      </c>
      <c r="N404" t="s">
        <v>91</v>
      </c>
      <c r="P404">
        <v>195.9</v>
      </c>
      <c r="Q404">
        <v>85.899999999999991</v>
      </c>
      <c r="S404">
        <v>50.1</v>
      </c>
      <c r="W404">
        <v>59.9</v>
      </c>
      <c r="X404">
        <v>59.9</v>
      </c>
      <c r="Y404">
        <v>0</v>
      </c>
      <c r="AG404" t="s">
        <v>288</v>
      </c>
      <c r="AK404" t="s">
        <v>288</v>
      </c>
      <c r="AL404" t="s">
        <v>93</v>
      </c>
      <c r="AM404">
        <v>99999</v>
      </c>
      <c r="AN404">
        <v>99999</v>
      </c>
      <c r="AO404">
        <v>799</v>
      </c>
      <c r="AP404" t="b">
        <v>1</v>
      </c>
      <c r="AQ404" t="b">
        <v>1</v>
      </c>
      <c r="AS404">
        <v>250</v>
      </c>
      <c r="AT404" t="s">
        <v>94</v>
      </c>
      <c r="AU404" t="b">
        <v>0</v>
      </c>
      <c r="AW404">
        <v>12</v>
      </c>
      <c r="AX404" t="s">
        <v>95</v>
      </c>
      <c r="AY404" t="s">
        <v>503</v>
      </c>
    </row>
    <row r="405" spans="2:51" x14ac:dyDescent="0.25">
      <c r="B405" t="s">
        <v>87</v>
      </c>
      <c r="C405" t="s">
        <v>88</v>
      </c>
      <c r="D405">
        <v>99999</v>
      </c>
      <c r="F405">
        <v>1000</v>
      </c>
      <c r="K405" t="s">
        <v>501</v>
      </c>
      <c r="L405" t="s">
        <v>90</v>
      </c>
      <c r="N405" t="s">
        <v>91</v>
      </c>
      <c r="P405">
        <v>206.9</v>
      </c>
      <c r="Q405">
        <v>96.899999999999991</v>
      </c>
      <c r="S405">
        <v>50.1</v>
      </c>
      <c r="W405">
        <v>59.9</v>
      </c>
      <c r="X405">
        <v>59.9</v>
      </c>
      <c r="Y405">
        <v>0</v>
      </c>
      <c r="AG405" t="s">
        <v>289</v>
      </c>
      <c r="AK405" t="s">
        <v>289</v>
      </c>
      <c r="AL405" t="s">
        <v>93</v>
      </c>
      <c r="AM405">
        <v>99999</v>
      </c>
      <c r="AN405">
        <v>99999</v>
      </c>
      <c r="AO405">
        <v>799</v>
      </c>
      <c r="AP405" t="b">
        <v>1</v>
      </c>
      <c r="AQ405" t="b">
        <v>1</v>
      </c>
      <c r="AS405">
        <v>250</v>
      </c>
      <c r="AT405" t="s">
        <v>94</v>
      </c>
      <c r="AU405" t="b">
        <v>0</v>
      </c>
      <c r="AW405">
        <v>12</v>
      </c>
      <c r="AX405" t="s">
        <v>95</v>
      </c>
      <c r="AY405" t="s">
        <v>503</v>
      </c>
    </row>
    <row r="406" spans="2:51" x14ac:dyDescent="0.25">
      <c r="B406" t="s">
        <v>87</v>
      </c>
      <c r="C406" t="s">
        <v>88</v>
      </c>
      <c r="D406">
        <v>99999</v>
      </c>
      <c r="F406">
        <v>10000</v>
      </c>
      <c r="K406" t="s">
        <v>501</v>
      </c>
      <c r="L406" t="s">
        <v>103</v>
      </c>
      <c r="N406" t="s">
        <v>91</v>
      </c>
      <c r="P406">
        <v>229.9</v>
      </c>
      <c r="Q406">
        <v>119.9</v>
      </c>
      <c r="S406">
        <v>50.1</v>
      </c>
      <c r="W406">
        <v>59.9</v>
      </c>
      <c r="X406">
        <v>59.9</v>
      </c>
      <c r="Y406">
        <v>0</v>
      </c>
      <c r="AF406" t="s">
        <v>290</v>
      </c>
      <c r="AJ406" t="s">
        <v>290</v>
      </c>
      <c r="AL406" t="s">
        <v>105</v>
      </c>
      <c r="AM406">
        <v>0</v>
      </c>
      <c r="AN406">
        <v>99999</v>
      </c>
      <c r="AO406">
        <v>699</v>
      </c>
      <c r="AP406" t="b">
        <v>1</v>
      </c>
      <c r="AQ406" t="b">
        <v>1</v>
      </c>
      <c r="AS406">
        <v>1000</v>
      </c>
      <c r="AT406" t="s">
        <v>94</v>
      </c>
      <c r="AU406" t="b">
        <v>0</v>
      </c>
      <c r="AW406">
        <v>12</v>
      </c>
      <c r="AX406" t="s">
        <v>95</v>
      </c>
      <c r="AY406" t="s">
        <v>504</v>
      </c>
    </row>
    <row r="407" spans="2:51" x14ac:dyDescent="0.25">
      <c r="B407" t="s">
        <v>87</v>
      </c>
      <c r="C407" t="s">
        <v>88</v>
      </c>
      <c r="D407">
        <v>99999</v>
      </c>
      <c r="F407">
        <v>10000</v>
      </c>
      <c r="K407" t="s">
        <v>501</v>
      </c>
      <c r="L407" t="s">
        <v>103</v>
      </c>
      <c r="N407" t="s">
        <v>91</v>
      </c>
      <c r="P407">
        <v>239.9</v>
      </c>
      <c r="Q407">
        <v>129.9</v>
      </c>
      <c r="S407">
        <v>50.1</v>
      </c>
      <c r="W407">
        <v>59.9</v>
      </c>
      <c r="X407">
        <v>59.9</v>
      </c>
      <c r="Y407">
        <v>0</v>
      </c>
      <c r="AF407" t="s">
        <v>292</v>
      </c>
      <c r="AJ407" t="s">
        <v>292</v>
      </c>
      <c r="AL407" t="s">
        <v>105</v>
      </c>
      <c r="AM407">
        <v>0</v>
      </c>
      <c r="AN407">
        <v>99999</v>
      </c>
      <c r="AO407">
        <v>699</v>
      </c>
      <c r="AP407" t="b">
        <v>1</v>
      </c>
      <c r="AQ407" t="b">
        <v>1</v>
      </c>
      <c r="AS407">
        <v>1000</v>
      </c>
      <c r="AT407" t="s">
        <v>94</v>
      </c>
      <c r="AU407" t="b">
        <v>0</v>
      </c>
      <c r="AW407">
        <v>12</v>
      </c>
      <c r="AX407" t="s">
        <v>95</v>
      </c>
      <c r="AY407" t="s">
        <v>504</v>
      </c>
    </row>
    <row r="408" spans="2:51" x14ac:dyDescent="0.25">
      <c r="B408" t="s">
        <v>87</v>
      </c>
      <c r="C408" t="s">
        <v>88</v>
      </c>
      <c r="D408">
        <v>99999</v>
      </c>
      <c r="F408">
        <v>10000</v>
      </c>
      <c r="K408" t="s">
        <v>501</v>
      </c>
      <c r="L408" t="s">
        <v>103</v>
      </c>
      <c r="N408" t="s">
        <v>91</v>
      </c>
      <c r="P408">
        <v>249.9</v>
      </c>
      <c r="Q408">
        <v>139.9</v>
      </c>
      <c r="S408">
        <v>50.1</v>
      </c>
      <c r="W408">
        <v>59.9</v>
      </c>
      <c r="X408">
        <v>59.9</v>
      </c>
      <c r="Y408">
        <v>0</v>
      </c>
      <c r="AF408" t="s">
        <v>293</v>
      </c>
      <c r="AJ408" t="s">
        <v>293</v>
      </c>
      <c r="AL408" t="s">
        <v>105</v>
      </c>
      <c r="AM408">
        <v>0</v>
      </c>
      <c r="AN408">
        <v>99999</v>
      </c>
      <c r="AO408">
        <v>699</v>
      </c>
      <c r="AP408" t="b">
        <v>1</v>
      </c>
      <c r="AQ408" t="b">
        <v>1</v>
      </c>
      <c r="AS408">
        <v>1000</v>
      </c>
      <c r="AT408" t="s">
        <v>94</v>
      </c>
      <c r="AU408" t="b">
        <v>0</v>
      </c>
      <c r="AW408">
        <v>12</v>
      </c>
      <c r="AX408" t="s">
        <v>95</v>
      </c>
      <c r="AY408" t="s">
        <v>504</v>
      </c>
    </row>
    <row r="409" spans="2:51" x14ac:dyDescent="0.25">
      <c r="B409" t="s">
        <v>87</v>
      </c>
      <c r="C409" t="s">
        <v>88</v>
      </c>
      <c r="D409">
        <v>99999</v>
      </c>
      <c r="F409">
        <v>10000</v>
      </c>
      <c r="K409" t="s">
        <v>501</v>
      </c>
      <c r="L409" t="s">
        <v>103</v>
      </c>
      <c r="N409" t="s">
        <v>91</v>
      </c>
      <c r="P409">
        <v>260.89999999999998</v>
      </c>
      <c r="Q409">
        <v>150.9</v>
      </c>
      <c r="S409">
        <v>50.1</v>
      </c>
      <c r="W409">
        <v>59.9</v>
      </c>
      <c r="X409">
        <v>59.9</v>
      </c>
      <c r="Y409">
        <v>0</v>
      </c>
      <c r="AF409" t="s">
        <v>294</v>
      </c>
      <c r="AJ409" t="s">
        <v>294</v>
      </c>
      <c r="AL409" t="s">
        <v>105</v>
      </c>
      <c r="AM409">
        <v>0</v>
      </c>
      <c r="AN409">
        <v>99999</v>
      </c>
      <c r="AO409">
        <v>699</v>
      </c>
      <c r="AP409" t="b">
        <v>1</v>
      </c>
      <c r="AQ409" t="b">
        <v>1</v>
      </c>
      <c r="AS409">
        <v>1000</v>
      </c>
      <c r="AT409" t="s">
        <v>94</v>
      </c>
      <c r="AU409" t="b">
        <v>0</v>
      </c>
      <c r="AW409">
        <v>12</v>
      </c>
      <c r="AX409" t="s">
        <v>95</v>
      </c>
      <c r="AY409" t="s">
        <v>504</v>
      </c>
    </row>
    <row r="410" spans="2:51" x14ac:dyDescent="0.25">
      <c r="B410" t="s">
        <v>87</v>
      </c>
      <c r="C410" t="s">
        <v>88</v>
      </c>
      <c r="D410">
        <v>99999</v>
      </c>
      <c r="F410">
        <v>10000</v>
      </c>
      <c r="K410" t="s">
        <v>501</v>
      </c>
      <c r="L410" t="s">
        <v>90</v>
      </c>
      <c r="N410" t="s">
        <v>91</v>
      </c>
      <c r="P410">
        <v>244.9</v>
      </c>
      <c r="Q410">
        <v>134.9</v>
      </c>
      <c r="S410">
        <v>50.1</v>
      </c>
      <c r="W410">
        <v>59.9</v>
      </c>
      <c r="X410">
        <v>59.9</v>
      </c>
      <c r="Y410">
        <v>0</v>
      </c>
      <c r="AG410" t="s">
        <v>295</v>
      </c>
      <c r="AK410" t="s">
        <v>295</v>
      </c>
      <c r="AL410" t="s">
        <v>93</v>
      </c>
      <c r="AM410">
        <v>99999</v>
      </c>
      <c r="AN410">
        <v>99999</v>
      </c>
      <c r="AO410">
        <v>799</v>
      </c>
      <c r="AP410" t="b">
        <v>1</v>
      </c>
      <c r="AQ410" t="b">
        <v>1</v>
      </c>
      <c r="AS410">
        <v>250</v>
      </c>
      <c r="AT410" t="s">
        <v>94</v>
      </c>
      <c r="AU410" t="b">
        <v>0</v>
      </c>
      <c r="AW410">
        <v>12</v>
      </c>
      <c r="AX410" t="s">
        <v>95</v>
      </c>
      <c r="AY410" t="s">
        <v>505</v>
      </c>
    </row>
    <row r="411" spans="2:51" x14ac:dyDescent="0.25">
      <c r="B411" t="s">
        <v>87</v>
      </c>
      <c r="C411" t="s">
        <v>88</v>
      </c>
      <c r="D411">
        <v>99999</v>
      </c>
      <c r="F411">
        <v>10000</v>
      </c>
      <c r="K411" t="s">
        <v>501</v>
      </c>
      <c r="L411" t="s">
        <v>90</v>
      </c>
      <c r="N411" t="s">
        <v>91</v>
      </c>
      <c r="P411">
        <v>254.9</v>
      </c>
      <c r="Q411">
        <v>144.9</v>
      </c>
      <c r="S411">
        <v>50.1</v>
      </c>
      <c r="W411">
        <v>59.9</v>
      </c>
      <c r="X411">
        <v>59.9</v>
      </c>
      <c r="Y411">
        <v>0</v>
      </c>
      <c r="AG411" t="s">
        <v>297</v>
      </c>
      <c r="AK411" t="s">
        <v>297</v>
      </c>
      <c r="AL411" t="s">
        <v>93</v>
      </c>
      <c r="AM411">
        <v>99999</v>
      </c>
      <c r="AN411">
        <v>99999</v>
      </c>
      <c r="AO411">
        <v>799</v>
      </c>
      <c r="AP411" t="b">
        <v>1</v>
      </c>
      <c r="AQ411" t="b">
        <v>1</v>
      </c>
      <c r="AS411">
        <v>250</v>
      </c>
      <c r="AT411" t="s">
        <v>94</v>
      </c>
      <c r="AU411" t="b">
        <v>0</v>
      </c>
      <c r="AW411">
        <v>12</v>
      </c>
      <c r="AX411" t="s">
        <v>95</v>
      </c>
      <c r="AY411" t="s">
        <v>505</v>
      </c>
    </row>
    <row r="412" spans="2:51" x14ac:dyDescent="0.25">
      <c r="B412" t="s">
        <v>87</v>
      </c>
      <c r="C412" t="s">
        <v>88</v>
      </c>
      <c r="D412">
        <v>99999</v>
      </c>
      <c r="F412">
        <v>10000</v>
      </c>
      <c r="K412" t="s">
        <v>501</v>
      </c>
      <c r="L412" t="s">
        <v>90</v>
      </c>
      <c r="N412" t="s">
        <v>91</v>
      </c>
      <c r="P412">
        <v>266.89999999999998</v>
      </c>
      <c r="Q412">
        <v>156.9</v>
      </c>
      <c r="S412">
        <v>50.1</v>
      </c>
      <c r="W412">
        <v>59.9</v>
      </c>
      <c r="X412">
        <v>59.9</v>
      </c>
      <c r="Y412">
        <v>0</v>
      </c>
      <c r="AG412" t="s">
        <v>298</v>
      </c>
      <c r="AK412" t="s">
        <v>298</v>
      </c>
      <c r="AL412" t="s">
        <v>93</v>
      </c>
      <c r="AM412">
        <v>99999</v>
      </c>
      <c r="AN412">
        <v>99999</v>
      </c>
      <c r="AO412">
        <v>799</v>
      </c>
      <c r="AP412" t="b">
        <v>1</v>
      </c>
      <c r="AQ412" t="b">
        <v>1</v>
      </c>
      <c r="AS412">
        <v>250</v>
      </c>
      <c r="AT412" t="s">
        <v>94</v>
      </c>
      <c r="AU412" t="b">
        <v>0</v>
      </c>
      <c r="AW412">
        <v>12</v>
      </c>
      <c r="AX412" t="s">
        <v>95</v>
      </c>
      <c r="AY412" t="s">
        <v>505</v>
      </c>
    </row>
    <row r="413" spans="2:51" x14ac:dyDescent="0.25">
      <c r="B413" t="s">
        <v>87</v>
      </c>
      <c r="C413" t="s">
        <v>88</v>
      </c>
      <c r="D413">
        <v>99999</v>
      </c>
      <c r="F413">
        <v>10000</v>
      </c>
      <c r="K413" t="s">
        <v>501</v>
      </c>
      <c r="L413" t="s">
        <v>90</v>
      </c>
      <c r="N413" t="s">
        <v>91</v>
      </c>
      <c r="P413">
        <v>276.89999999999998</v>
      </c>
      <c r="Q413">
        <v>166.9</v>
      </c>
      <c r="S413">
        <v>50.1</v>
      </c>
      <c r="W413">
        <v>59.9</v>
      </c>
      <c r="X413">
        <v>59.9</v>
      </c>
      <c r="Y413">
        <v>0</v>
      </c>
      <c r="AG413" t="s">
        <v>299</v>
      </c>
      <c r="AK413" t="s">
        <v>299</v>
      </c>
      <c r="AL413" t="s">
        <v>93</v>
      </c>
      <c r="AM413">
        <v>99999</v>
      </c>
      <c r="AN413">
        <v>99999</v>
      </c>
      <c r="AO413">
        <v>799</v>
      </c>
      <c r="AP413" t="b">
        <v>1</v>
      </c>
      <c r="AQ413" t="b">
        <v>1</v>
      </c>
      <c r="AS413">
        <v>250</v>
      </c>
      <c r="AT413" t="s">
        <v>94</v>
      </c>
      <c r="AU413" t="b">
        <v>0</v>
      </c>
      <c r="AW413">
        <v>12</v>
      </c>
      <c r="AX413" t="s">
        <v>95</v>
      </c>
      <c r="AY413" t="s">
        <v>505</v>
      </c>
    </row>
    <row r="414" spans="2:51" x14ac:dyDescent="0.25">
      <c r="B414" t="s">
        <v>87</v>
      </c>
      <c r="C414" t="s">
        <v>88</v>
      </c>
      <c r="D414">
        <v>99999</v>
      </c>
      <c r="F414">
        <v>2000</v>
      </c>
      <c r="K414" t="s">
        <v>501</v>
      </c>
      <c r="L414" t="s">
        <v>90</v>
      </c>
      <c r="N414" t="s">
        <v>91</v>
      </c>
      <c r="P414">
        <v>189.9</v>
      </c>
      <c r="Q414">
        <v>79.899999999999991</v>
      </c>
      <c r="S414">
        <v>50.1</v>
      </c>
      <c r="W414">
        <v>59.9</v>
      </c>
      <c r="X414">
        <v>59.9</v>
      </c>
      <c r="Y414">
        <v>0</v>
      </c>
      <c r="AG414" t="s">
        <v>300</v>
      </c>
      <c r="AK414" t="s">
        <v>300</v>
      </c>
      <c r="AL414" t="s">
        <v>93</v>
      </c>
      <c r="AM414">
        <v>99999</v>
      </c>
      <c r="AN414">
        <v>99999</v>
      </c>
      <c r="AO414">
        <v>799</v>
      </c>
      <c r="AP414" t="b">
        <v>1</v>
      </c>
      <c r="AQ414" t="b">
        <v>1</v>
      </c>
      <c r="AS414">
        <v>250</v>
      </c>
      <c r="AT414" t="s">
        <v>94</v>
      </c>
      <c r="AU414" t="b">
        <v>0</v>
      </c>
      <c r="AW414">
        <v>12</v>
      </c>
      <c r="AX414" t="s">
        <v>95</v>
      </c>
      <c r="AY414" t="s">
        <v>506</v>
      </c>
    </row>
    <row r="415" spans="2:51" x14ac:dyDescent="0.25">
      <c r="B415" t="s">
        <v>87</v>
      </c>
      <c r="C415" t="s">
        <v>88</v>
      </c>
      <c r="D415">
        <v>99999</v>
      </c>
      <c r="F415">
        <v>2000</v>
      </c>
      <c r="K415" t="s">
        <v>501</v>
      </c>
      <c r="L415" t="s">
        <v>90</v>
      </c>
      <c r="N415" t="s">
        <v>91</v>
      </c>
      <c r="P415">
        <v>199.9</v>
      </c>
      <c r="Q415">
        <v>89.899999999999991</v>
      </c>
      <c r="S415">
        <v>50.1</v>
      </c>
      <c r="W415">
        <v>59.9</v>
      </c>
      <c r="X415">
        <v>59.9</v>
      </c>
      <c r="Y415">
        <v>0</v>
      </c>
      <c r="AG415" t="s">
        <v>302</v>
      </c>
      <c r="AK415" t="s">
        <v>302</v>
      </c>
      <c r="AL415" t="s">
        <v>93</v>
      </c>
      <c r="AM415">
        <v>99999</v>
      </c>
      <c r="AN415">
        <v>99999</v>
      </c>
      <c r="AO415">
        <v>799</v>
      </c>
      <c r="AP415" t="b">
        <v>1</v>
      </c>
      <c r="AQ415" t="b">
        <v>1</v>
      </c>
      <c r="AS415">
        <v>250</v>
      </c>
      <c r="AT415" t="s">
        <v>94</v>
      </c>
      <c r="AU415" t="b">
        <v>0</v>
      </c>
      <c r="AW415">
        <v>12</v>
      </c>
      <c r="AX415" t="s">
        <v>95</v>
      </c>
      <c r="AY415" t="s">
        <v>506</v>
      </c>
    </row>
    <row r="416" spans="2:51" x14ac:dyDescent="0.25">
      <c r="B416" t="s">
        <v>87</v>
      </c>
      <c r="C416" t="s">
        <v>88</v>
      </c>
      <c r="D416">
        <v>99999</v>
      </c>
      <c r="F416">
        <v>2000</v>
      </c>
      <c r="K416" t="s">
        <v>501</v>
      </c>
      <c r="L416" t="s">
        <v>90</v>
      </c>
      <c r="N416" t="s">
        <v>91</v>
      </c>
      <c r="P416">
        <v>206.9</v>
      </c>
      <c r="Q416">
        <v>96.899999999999991</v>
      </c>
      <c r="S416">
        <v>50.1</v>
      </c>
      <c r="W416">
        <v>59.9</v>
      </c>
      <c r="X416">
        <v>59.9</v>
      </c>
      <c r="Y416">
        <v>0</v>
      </c>
      <c r="AG416" t="s">
        <v>303</v>
      </c>
      <c r="AK416" t="s">
        <v>303</v>
      </c>
      <c r="AL416" t="s">
        <v>93</v>
      </c>
      <c r="AM416">
        <v>99999</v>
      </c>
      <c r="AN416">
        <v>99999</v>
      </c>
      <c r="AO416">
        <v>799</v>
      </c>
      <c r="AP416" t="b">
        <v>1</v>
      </c>
      <c r="AQ416" t="b">
        <v>1</v>
      </c>
      <c r="AS416">
        <v>250</v>
      </c>
      <c r="AT416" t="s">
        <v>94</v>
      </c>
      <c r="AU416" t="b">
        <v>0</v>
      </c>
      <c r="AW416">
        <v>12</v>
      </c>
      <c r="AX416" t="s">
        <v>95</v>
      </c>
      <c r="AY416" t="s">
        <v>506</v>
      </c>
    </row>
    <row r="417" spans="2:51" x14ac:dyDescent="0.25">
      <c r="B417" t="s">
        <v>87</v>
      </c>
      <c r="C417" t="s">
        <v>88</v>
      </c>
      <c r="D417">
        <v>99999</v>
      </c>
      <c r="F417">
        <v>2000</v>
      </c>
      <c r="K417" t="s">
        <v>501</v>
      </c>
      <c r="L417" t="s">
        <v>90</v>
      </c>
      <c r="N417" t="s">
        <v>91</v>
      </c>
      <c r="P417">
        <v>216.9</v>
      </c>
      <c r="Q417">
        <v>106.89999999999999</v>
      </c>
      <c r="S417">
        <v>50.1</v>
      </c>
      <c r="W417">
        <v>59.9</v>
      </c>
      <c r="X417">
        <v>59.9</v>
      </c>
      <c r="Y417">
        <v>0</v>
      </c>
      <c r="AG417" t="s">
        <v>304</v>
      </c>
      <c r="AK417" t="s">
        <v>304</v>
      </c>
      <c r="AL417" t="s">
        <v>93</v>
      </c>
      <c r="AM417">
        <v>99999</v>
      </c>
      <c r="AN417">
        <v>99999</v>
      </c>
      <c r="AO417">
        <v>799</v>
      </c>
      <c r="AP417" t="b">
        <v>1</v>
      </c>
      <c r="AQ417" t="b">
        <v>1</v>
      </c>
      <c r="AS417">
        <v>250</v>
      </c>
      <c r="AT417" t="s">
        <v>94</v>
      </c>
      <c r="AU417" t="b">
        <v>0</v>
      </c>
      <c r="AW417">
        <v>12</v>
      </c>
      <c r="AX417" t="s">
        <v>95</v>
      </c>
      <c r="AY417" t="s">
        <v>506</v>
      </c>
    </row>
    <row r="418" spans="2:51" x14ac:dyDescent="0.25">
      <c r="B418" t="s">
        <v>87</v>
      </c>
      <c r="C418" t="s">
        <v>88</v>
      </c>
      <c r="D418">
        <v>99999</v>
      </c>
      <c r="F418">
        <v>3000</v>
      </c>
      <c r="K418" t="s">
        <v>501</v>
      </c>
      <c r="L418" t="s">
        <v>90</v>
      </c>
      <c r="N418" t="s">
        <v>91</v>
      </c>
      <c r="P418">
        <v>199.9</v>
      </c>
      <c r="Q418">
        <v>89.899999999999991</v>
      </c>
      <c r="S418">
        <v>50.1</v>
      </c>
      <c r="W418">
        <v>59.9</v>
      </c>
      <c r="X418">
        <v>59.9</v>
      </c>
      <c r="Y418">
        <v>0</v>
      </c>
      <c r="AG418" t="s">
        <v>305</v>
      </c>
      <c r="AK418" t="s">
        <v>305</v>
      </c>
      <c r="AL418" t="s">
        <v>93</v>
      </c>
      <c r="AM418">
        <v>99999</v>
      </c>
      <c r="AN418">
        <v>99999</v>
      </c>
      <c r="AO418">
        <v>799</v>
      </c>
      <c r="AP418" t="b">
        <v>1</v>
      </c>
      <c r="AQ418" t="b">
        <v>1</v>
      </c>
      <c r="AS418">
        <v>250</v>
      </c>
      <c r="AT418" t="s">
        <v>94</v>
      </c>
      <c r="AU418" t="b">
        <v>0</v>
      </c>
      <c r="AW418">
        <v>12</v>
      </c>
      <c r="AX418" t="s">
        <v>95</v>
      </c>
      <c r="AY418" t="s">
        <v>507</v>
      </c>
    </row>
    <row r="419" spans="2:51" x14ac:dyDescent="0.25">
      <c r="B419" t="s">
        <v>87</v>
      </c>
      <c r="C419" t="s">
        <v>88</v>
      </c>
      <c r="D419">
        <v>99999</v>
      </c>
      <c r="F419">
        <v>3000</v>
      </c>
      <c r="K419" t="s">
        <v>501</v>
      </c>
      <c r="L419" t="s">
        <v>90</v>
      </c>
      <c r="N419" t="s">
        <v>91</v>
      </c>
      <c r="P419">
        <v>209.9</v>
      </c>
      <c r="Q419">
        <v>99.899999999999991</v>
      </c>
      <c r="S419">
        <v>50.1</v>
      </c>
      <c r="W419">
        <v>59.9</v>
      </c>
      <c r="X419">
        <v>59.9</v>
      </c>
      <c r="Y419">
        <v>0</v>
      </c>
      <c r="AG419" t="s">
        <v>307</v>
      </c>
      <c r="AK419" t="s">
        <v>307</v>
      </c>
      <c r="AL419" t="s">
        <v>93</v>
      </c>
      <c r="AM419">
        <v>99999</v>
      </c>
      <c r="AN419">
        <v>99999</v>
      </c>
      <c r="AO419">
        <v>799</v>
      </c>
      <c r="AP419" t="b">
        <v>1</v>
      </c>
      <c r="AQ419" t="b">
        <v>1</v>
      </c>
      <c r="AS419">
        <v>250</v>
      </c>
      <c r="AT419" t="s">
        <v>94</v>
      </c>
      <c r="AU419" t="b">
        <v>0</v>
      </c>
      <c r="AW419">
        <v>12</v>
      </c>
      <c r="AX419" t="s">
        <v>95</v>
      </c>
      <c r="AY419" t="s">
        <v>507</v>
      </c>
    </row>
    <row r="420" spans="2:51" x14ac:dyDescent="0.25">
      <c r="B420" t="s">
        <v>87</v>
      </c>
      <c r="C420" t="s">
        <v>88</v>
      </c>
      <c r="D420">
        <v>99999</v>
      </c>
      <c r="F420">
        <v>3000</v>
      </c>
      <c r="K420" t="s">
        <v>501</v>
      </c>
      <c r="L420" t="s">
        <v>90</v>
      </c>
      <c r="N420" t="s">
        <v>91</v>
      </c>
      <c r="P420">
        <v>216.9</v>
      </c>
      <c r="Q420">
        <v>106.89999999999999</v>
      </c>
      <c r="S420">
        <v>50.1</v>
      </c>
      <c r="W420">
        <v>59.9</v>
      </c>
      <c r="X420">
        <v>59.9</v>
      </c>
      <c r="Y420">
        <v>0</v>
      </c>
      <c r="AG420" t="s">
        <v>308</v>
      </c>
      <c r="AK420" t="s">
        <v>308</v>
      </c>
      <c r="AL420" t="s">
        <v>93</v>
      </c>
      <c r="AM420">
        <v>99999</v>
      </c>
      <c r="AN420">
        <v>99999</v>
      </c>
      <c r="AO420">
        <v>799</v>
      </c>
      <c r="AP420" t="b">
        <v>1</v>
      </c>
      <c r="AQ420" t="b">
        <v>1</v>
      </c>
      <c r="AS420">
        <v>250</v>
      </c>
      <c r="AT420" t="s">
        <v>94</v>
      </c>
      <c r="AU420" t="b">
        <v>0</v>
      </c>
      <c r="AW420">
        <v>12</v>
      </c>
      <c r="AX420" t="s">
        <v>95</v>
      </c>
      <c r="AY420" t="s">
        <v>507</v>
      </c>
    </row>
    <row r="421" spans="2:51" x14ac:dyDescent="0.25">
      <c r="B421" t="s">
        <v>87</v>
      </c>
      <c r="C421" t="s">
        <v>88</v>
      </c>
      <c r="D421">
        <v>99999</v>
      </c>
      <c r="F421">
        <v>3000</v>
      </c>
      <c r="K421" t="s">
        <v>501</v>
      </c>
      <c r="L421" t="s">
        <v>90</v>
      </c>
      <c r="N421" t="s">
        <v>91</v>
      </c>
      <c r="P421">
        <v>227.9</v>
      </c>
      <c r="Q421">
        <v>117.89999999999999</v>
      </c>
      <c r="S421">
        <v>50.1</v>
      </c>
      <c r="W421">
        <v>59.9</v>
      </c>
      <c r="X421">
        <v>59.9</v>
      </c>
      <c r="Y421">
        <v>0</v>
      </c>
      <c r="AG421" t="s">
        <v>309</v>
      </c>
      <c r="AK421" t="s">
        <v>309</v>
      </c>
      <c r="AL421" t="s">
        <v>93</v>
      </c>
      <c r="AM421">
        <v>99999</v>
      </c>
      <c r="AN421">
        <v>99999</v>
      </c>
      <c r="AO421">
        <v>799</v>
      </c>
      <c r="AP421" t="b">
        <v>1</v>
      </c>
      <c r="AQ421" t="b">
        <v>1</v>
      </c>
      <c r="AS421">
        <v>250</v>
      </c>
      <c r="AT421" t="s">
        <v>94</v>
      </c>
      <c r="AU421" t="b">
        <v>0</v>
      </c>
      <c r="AW421">
        <v>12</v>
      </c>
      <c r="AX421" t="s">
        <v>95</v>
      </c>
      <c r="AY421" t="s">
        <v>507</v>
      </c>
    </row>
    <row r="422" spans="2:51" x14ac:dyDescent="0.25">
      <c r="B422" t="s">
        <v>87</v>
      </c>
      <c r="C422" t="s">
        <v>88</v>
      </c>
      <c r="D422">
        <v>99999</v>
      </c>
      <c r="F422">
        <v>5000</v>
      </c>
      <c r="K422" t="s">
        <v>501</v>
      </c>
      <c r="L422" t="s">
        <v>90</v>
      </c>
      <c r="N422" t="s">
        <v>91</v>
      </c>
      <c r="P422">
        <v>214.9</v>
      </c>
      <c r="Q422">
        <v>104.9</v>
      </c>
      <c r="S422">
        <v>50.1</v>
      </c>
      <c r="W422">
        <v>59.9</v>
      </c>
      <c r="X422">
        <v>59.9</v>
      </c>
      <c r="Y422">
        <v>0</v>
      </c>
      <c r="AG422" t="s">
        <v>310</v>
      </c>
      <c r="AK422" t="s">
        <v>310</v>
      </c>
      <c r="AL422" t="s">
        <v>93</v>
      </c>
      <c r="AM422">
        <v>99999</v>
      </c>
      <c r="AN422">
        <v>99999</v>
      </c>
      <c r="AO422">
        <v>799</v>
      </c>
      <c r="AP422" t="b">
        <v>1</v>
      </c>
      <c r="AQ422" t="b">
        <v>1</v>
      </c>
      <c r="AS422">
        <v>250</v>
      </c>
      <c r="AT422" t="s">
        <v>94</v>
      </c>
      <c r="AU422" t="b">
        <v>0</v>
      </c>
      <c r="AW422">
        <v>12</v>
      </c>
      <c r="AX422" t="s">
        <v>95</v>
      </c>
      <c r="AY422" t="s">
        <v>508</v>
      </c>
    </row>
    <row r="423" spans="2:51" x14ac:dyDescent="0.25">
      <c r="B423" t="s">
        <v>87</v>
      </c>
      <c r="C423" t="s">
        <v>88</v>
      </c>
      <c r="D423">
        <v>99999</v>
      </c>
      <c r="F423">
        <v>5000</v>
      </c>
      <c r="K423" t="s">
        <v>501</v>
      </c>
      <c r="L423" t="s">
        <v>90</v>
      </c>
      <c r="N423" t="s">
        <v>91</v>
      </c>
      <c r="P423">
        <v>224.9</v>
      </c>
      <c r="Q423">
        <v>114.9</v>
      </c>
      <c r="S423">
        <v>50.1</v>
      </c>
      <c r="W423">
        <v>59.9</v>
      </c>
      <c r="X423">
        <v>59.9</v>
      </c>
      <c r="Y423">
        <v>0</v>
      </c>
      <c r="AG423" t="s">
        <v>312</v>
      </c>
      <c r="AK423" t="s">
        <v>312</v>
      </c>
      <c r="AL423" t="s">
        <v>93</v>
      </c>
      <c r="AM423">
        <v>99999</v>
      </c>
      <c r="AN423">
        <v>99999</v>
      </c>
      <c r="AO423">
        <v>799</v>
      </c>
      <c r="AP423" t="b">
        <v>1</v>
      </c>
      <c r="AQ423" t="b">
        <v>1</v>
      </c>
      <c r="AS423">
        <v>250</v>
      </c>
      <c r="AT423" t="s">
        <v>94</v>
      </c>
      <c r="AU423" t="b">
        <v>0</v>
      </c>
      <c r="AW423">
        <v>12</v>
      </c>
      <c r="AX423" t="s">
        <v>95</v>
      </c>
      <c r="AY423" t="s">
        <v>508</v>
      </c>
    </row>
    <row r="424" spans="2:51" x14ac:dyDescent="0.25">
      <c r="B424" t="s">
        <v>87</v>
      </c>
      <c r="C424" t="s">
        <v>88</v>
      </c>
      <c r="D424">
        <v>99999</v>
      </c>
      <c r="F424">
        <v>5000</v>
      </c>
      <c r="K424" t="s">
        <v>501</v>
      </c>
      <c r="L424" t="s">
        <v>90</v>
      </c>
      <c r="N424" t="s">
        <v>91</v>
      </c>
      <c r="P424">
        <v>233.9</v>
      </c>
      <c r="Q424">
        <v>123.9</v>
      </c>
      <c r="S424">
        <v>50.1</v>
      </c>
      <c r="W424">
        <v>59.9</v>
      </c>
      <c r="X424">
        <v>59.9</v>
      </c>
      <c r="Y424">
        <v>0</v>
      </c>
      <c r="AG424" t="s">
        <v>313</v>
      </c>
      <c r="AK424" t="s">
        <v>313</v>
      </c>
      <c r="AL424" t="s">
        <v>93</v>
      </c>
      <c r="AM424">
        <v>99999</v>
      </c>
      <c r="AN424">
        <v>99999</v>
      </c>
      <c r="AO424">
        <v>799</v>
      </c>
      <c r="AP424" t="b">
        <v>1</v>
      </c>
      <c r="AQ424" t="b">
        <v>1</v>
      </c>
      <c r="AS424">
        <v>250</v>
      </c>
      <c r="AT424" t="s">
        <v>94</v>
      </c>
      <c r="AU424" t="b">
        <v>0</v>
      </c>
      <c r="AW424">
        <v>12</v>
      </c>
      <c r="AX424" t="s">
        <v>95</v>
      </c>
      <c r="AY424" t="s">
        <v>508</v>
      </c>
    </row>
    <row r="425" spans="2:51" x14ac:dyDescent="0.25">
      <c r="B425" t="s">
        <v>87</v>
      </c>
      <c r="C425" t="s">
        <v>88</v>
      </c>
      <c r="D425">
        <v>99999</v>
      </c>
      <c r="F425">
        <v>5000</v>
      </c>
      <c r="K425" t="s">
        <v>501</v>
      </c>
      <c r="L425" t="s">
        <v>90</v>
      </c>
      <c r="N425" t="s">
        <v>91</v>
      </c>
      <c r="P425">
        <v>244.9</v>
      </c>
      <c r="Q425">
        <v>134.9</v>
      </c>
      <c r="S425">
        <v>50.1</v>
      </c>
      <c r="W425">
        <v>59.9</v>
      </c>
      <c r="X425">
        <v>59.9</v>
      </c>
      <c r="Y425">
        <v>0</v>
      </c>
      <c r="AG425" t="s">
        <v>314</v>
      </c>
      <c r="AK425" t="s">
        <v>314</v>
      </c>
      <c r="AL425" t="s">
        <v>93</v>
      </c>
      <c r="AM425">
        <v>99999</v>
      </c>
      <c r="AN425">
        <v>99999</v>
      </c>
      <c r="AO425">
        <v>799</v>
      </c>
      <c r="AP425" t="b">
        <v>1</v>
      </c>
      <c r="AQ425" t="b">
        <v>1</v>
      </c>
      <c r="AS425">
        <v>250</v>
      </c>
      <c r="AT425" t="s">
        <v>94</v>
      </c>
      <c r="AU425" t="b">
        <v>0</v>
      </c>
      <c r="AW425">
        <v>12</v>
      </c>
      <c r="AX425" t="s">
        <v>95</v>
      </c>
      <c r="AY425" t="s">
        <v>508</v>
      </c>
    </row>
    <row r="426" spans="2:51" x14ac:dyDescent="0.25">
      <c r="B426" t="s">
        <v>130</v>
      </c>
      <c r="C426" t="s">
        <v>88</v>
      </c>
      <c r="D426">
        <v>99999</v>
      </c>
      <c r="F426">
        <v>0</v>
      </c>
      <c r="K426" t="s">
        <v>501</v>
      </c>
      <c r="L426" t="s">
        <v>131</v>
      </c>
      <c r="N426" t="s">
        <v>91</v>
      </c>
      <c r="P426">
        <v>169.9</v>
      </c>
      <c r="Q426">
        <v>59.9</v>
      </c>
      <c r="S426">
        <v>50.1</v>
      </c>
      <c r="W426">
        <v>59.9</v>
      </c>
      <c r="X426">
        <v>59.9</v>
      </c>
      <c r="Y426">
        <v>0</v>
      </c>
      <c r="AG426" t="s">
        <v>315</v>
      </c>
      <c r="AK426" t="s">
        <v>315</v>
      </c>
      <c r="AL426" t="s">
        <v>133</v>
      </c>
      <c r="AM426">
        <v>99999</v>
      </c>
      <c r="AN426">
        <v>99999</v>
      </c>
      <c r="AO426">
        <v>599</v>
      </c>
      <c r="AP426" t="b">
        <v>1</v>
      </c>
      <c r="AQ426" t="b">
        <v>1</v>
      </c>
      <c r="AS426">
        <v>50</v>
      </c>
      <c r="AT426" t="s">
        <v>94</v>
      </c>
      <c r="AU426" t="b">
        <v>0</v>
      </c>
      <c r="AW426">
        <v>12</v>
      </c>
      <c r="AX426" t="s">
        <v>95</v>
      </c>
      <c r="AY426" t="s">
        <v>509</v>
      </c>
    </row>
    <row r="427" spans="2:51" x14ac:dyDescent="0.25">
      <c r="B427" t="s">
        <v>130</v>
      </c>
      <c r="C427" t="s">
        <v>88</v>
      </c>
      <c r="D427">
        <v>99999</v>
      </c>
      <c r="F427">
        <v>0</v>
      </c>
      <c r="K427" t="s">
        <v>501</v>
      </c>
      <c r="L427" t="s">
        <v>131</v>
      </c>
      <c r="N427" t="s">
        <v>91</v>
      </c>
      <c r="P427">
        <v>184.9</v>
      </c>
      <c r="Q427">
        <v>74.900000000000006</v>
      </c>
      <c r="S427">
        <v>50.1</v>
      </c>
      <c r="W427">
        <v>59.9</v>
      </c>
      <c r="X427">
        <v>59.9</v>
      </c>
      <c r="Y427">
        <v>0</v>
      </c>
      <c r="AG427" t="s">
        <v>317</v>
      </c>
      <c r="AK427" t="s">
        <v>317</v>
      </c>
      <c r="AL427" t="s">
        <v>133</v>
      </c>
      <c r="AM427">
        <v>99999</v>
      </c>
      <c r="AN427">
        <v>99999</v>
      </c>
      <c r="AO427">
        <v>599</v>
      </c>
      <c r="AP427" t="b">
        <v>1</v>
      </c>
      <c r="AQ427" t="b">
        <v>1</v>
      </c>
      <c r="AS427">
        <v>50</v>
      </c>
      <c r="AT427" t="s">
        <v>94</v>
      </c>
      <c r="AU427" t="b">
        <v>0</v>
      </c>
      <c r="AW427">
        <v>12</v>
      </c>
      <c r="AX427" t="s">
        <v>95</v>
      </c>
      <c r="AY427" t="s">
        <v>509</v>
      </c>
    </row>
    <row r="428" spans="2:51" x14ac:dyDescent="0.25">
      <c r="B428" t="s">
        <v>130</v>
      </c>
      <c r="C428" t="s">
        <v>88</v>
      </c>
      <c r="D428">
        <v>99999</v>
      </c>
      <c r="F428">
        <v>0</v>
      </c>
      <c r="K428" t="s">
        <v>501</v>
      </c>
      <c r="L428" t="s">
        <v>136</v>
      </c>
      <c r="N428" t="s">
        <v>91</v>
      </c>
      <c r="P428">
        <v>169.9</v>
      </c>
      <c r="Q428">
        <v>59.9</v>
      </c>
      <c r="S428">
        <v>50.1</v>
      </c>
      <c r="W428">
        <v>59.9</v>
      </c>
      <c r="X428">
        <v>59.9</v>
      </c>
      <c r="Y428">
        <v>0</v>
      </c>
      <c r="AF428" t="s">
        <v>318</v>
      </c>
      <c r="AJ428" t="s">
        <v>318</v>
      </c>
      <c r="AL428" t="s">
        <v>138</v>
      </c>
      <c r="AM428">
        <v>0</v>
      </c>
      <c r="AN428">
        <v>99999</v>
      </c>
      <c r="AO428">
        <v>599</v>
      </c>
      <c r="AP428" t="b">
        <v>1</v>
      </c>
      <c r="AQ428" t="b">
        <v>1</v>
      </c>
      <c r="AS428">
        <v>500</v>
      </c>
      <c r="AT428" t="s">
        <v>94</v>
      </c>
      <c r="AU428" t="b">
        <v>0</v>
      </c>
      <c r="AW428">
        <v>12</v>
      </c>
      <c r="AX428" t="s">
        <v>95</v>
      </c>
      <c r="AY428" t="s">
        <v>510</v>
      </c>
    </row>
    <row r="429" spans="2:51" x14ac:dyDescent="0.25">
      <c r="B429" t="s">
        <v>130</v>
      </c>
      <c r="C429" t="s">
        <v>88</v>
      </c>
      <c r="D429">
        <v>99999</v>
      </c>
      <c r="F429">
        <v>0</v>
      </c>
      <c r="K429" t="s">
        <v>501</v>
      </c>
      <c r="L429" t="s">
        <v>136</v>
      </c>
      <c r="N429" t="s">
        <v>91</v>
      </c>
      <c r="P429">
        <v>184.9</v>
      </c>
      <c r="Q429">
        <v>74.900000000000006</v>
      </c>
      <c r="S429">
        <v>50.1</v>
      </c>
      <c r="W429">
        <v>59.9</v>
      </c>
      <c r="X429">
        <v>59.9</v>
      </c>
      <c r="Y429">
        <v>0</v>
      </c>
      <c r="AF429" t="s">
        <v>320</v>
      </c>
      <c r="AJ429" t="s">
        <v>320</v>
      </c>
      <c r="AL429" t="s">
        <v>138</v>
      </c>
      <c r="AM429">
        <v>0</v>
      </c>
      <c r="AN429">
        <v>99999</v>
      </c>
      <c r="AO429">
        <v>599</v>
      </c>
      <c r="AP429" t="b">
        <v>1</v>
      </c>
      <c r="AQ429" t="b">
        <v>1</v>
      </c>
      <c r="AS429">
        <v>500</v>
      </c>
      <c r="AT429" t="s">
        <v>94</v>
      </c>
      <c r="AU429" t="b">
        <v>0</v>
      </c>
      <c r="AW429">
        <v>12</v>
      </c>
      <c r="AX429" t="s">
        <v>95</v>
      </c>
      <c r="AY429" t="s">
        <v>510</v>
      </c>
    </row>
    <row r="430" spans="2:51" x14ac:dyDescent="0.25">
      <c r="B430" t="s">
        <v>130</v>
      </c>
      <c r="C430" t="s">
        <v>88</v>
      </c>
      <c r="D430">
        <v>99999</v>
      </c>
      <c r="F430">
        <v>1000</v>
      </c>
      <c r="K430" t="s">
        <v>501</v>
      </c>
      <c r="L430" t="s">
        <v>131</v>
      </c>
      <c r="N430" t="s">
        <v>91</v>
      </c>
      <c r="P430">
        <v>159.9</v>
      </c>
      <c r="Q430">
        <v>49.9</v>
      </c>
      <c r="S430">
        <v>50.1</v>
      </c>
      <c r="W430">
        <v>59.9</v>
      </c>
      <c r="X430">
        <v>59.9</v>
      </c>
      <c r="Y430">
        <v>0</v>
      </c>
      <c r="AG430" t="s">
        <v>321</v>
      </c>
      <c r="AK430" t="s">
        <v>321</v>
      </c>
      <c r="AL430" t="s">
        <v>133</v>
      </c>
      <c r="AM430">
        <v>99999</v>
      </c>
      <c r="AN430">
        <v>99999</v>
      </c>
      <c r="AO430">
        <v>599</v>
      </c>
      <c r="AP430" t="b">
        <v>1</v>
      </c>
      <c r="AQ430" t="b">
        <v>1</v>
      </c>
      <c r="AS430">
        <v>50</v>
      </c>
      <c r="AT430" t="s">
        <v>94</v>
      </c>
      <c r="AU430" t="b">
        <v>0</v>
      </c>
      <c r="AW430">
        <v>12</v>
      </c>
      <c r="AX430" t="s">
        <v>95</v>
      </c>
      <c r="AY430" t="s">
        <v>511</v>
      </c>
    </row>
    <row r="431" spans="2:51" x14ac:dyDescent="0.25">
      <c r="B431" t="s">
        <v>130</v>
      </c>
      <c r="C431" t="s">
        <v>88</v>
      </c>
      <c r="D431">
        <v>99999</v>
      </c>
      <c r="F431">
        <v>1000</v>
      </c>
      <c r="K431" t="s">
        <v>501</v>
      </c>
      <c r="L431" t="s">
        <v>131</v>
      </c>
      <c r="N431" t="s">
        <v>91</v>
      </c>
      <c r="P431">
        <v>169.9</v>
      </c>
      <c r="Q431">
        <v>59.9</v>
      </c>
      <c r="S431">
        <v>50.1</v>
      </c>
      <c r="W431">
        <v>59.9</v>
      </c>
      <c r="X431">
        <v>59.9</v>
      </c>
      <c r="Y431">
        <v>0</v>
      </c>
      <c r="AG431" t="s">
        <v>323</v>
      </c>
      <c r="AK431" t="s">
        <v>323</v>
      </c>
      <c r="AL431" t="s">
        <v>133</v>
      </c>
      <c r="AM431">
        <v>99999</v>
      </c>
      <c r="AN431">
        <v>99999</v>
      </c>
      <c r="AO431">
        <v>599</v>
      </c>
      <c r="AP431" t="b">
        <v>1</v>
      </c>
      <c r="AQ431" t="b">
        <v>1</v>
      </c>
      <c r="AS431">
        <v>50</v>
      </c>
      <c r="AT431" t="s">
        <v>94</v>
      </c>
      <c r="AU431" t="b">
        <v>0</v>
      </c>
      <c r="AW431">
        <v>12</v>
      </c>
      <c r="AX431" t="s">
        <v>95</v>
      </c>
      <c r="AY431" t="s">
        <v>511</v>
      </c>
    </row>
    <row r="432" spans="2:51" x14ac:dyDescent="0.25">
      <c r="B432" t="s">
        <v>130</v>
      </c>
      <c r="C432" t="s">
        <v>88</v>
      </c>
      <c r="D432">
        <v>99999</v>
      </c>
      <c r="F432">
        <v>1000</v>
      </c>
      <c r="K432" t="s">
        <v>501</v>
      </c>
      <c r="L432" t="s">
        <v>131</v>
      </c>
      <c r="N432" t="s">
        <v>91</v>
      </c>
      <c r="P432">
        <v>173.9</v>
      </c>
      <c r="Q432">
        <v>63.9</v>
      </c>
      <c r="S432">
        <v>50.1</v>
      </c>
      <c r="W432">
        <v>59.9</v>
      </c>
      <c r="X432">
        <v>59.9</v>
      </c>
      <c r="Y432">
        <v>0</v>
      </c>
      <c r="AG432" t="s">
        <v>324</v>
      </c>
      <c r="AK432" t="s">
        <v>324</v>
      </c>
      <c r="AL432" t="s">
        <v>133</v>
      </c>
      <c r="AM432">
        <v>99999</v>
      </c>
      <c r="AN432">
        <v>99999</v>
      </c>
      <c r="AO432">
        <v>599</v>
      </c>
      <c r="AP432" t="b">
        <v>1</v>
      </c>
      <c r="AQ432" t="b">
        <v>1</v>
      </c>
      <c r="AS432">
        <v>50</v>
      </c>
      <c r="AT432" t="s">
        <v>94</v>
      </c>
      <c r="AU432" t="b">
        <v>0</v>
      </c>
      <c r="AW432">
        <v>12</v>
      </c>
      <c r="AX432" t="s">
        <v>95</v>
      </c>
      <c r="AY432" t="s">
        <v>511</v>
      </c>
    </row>
    <row r="433" spans="2:51" x14ac:dyDescent="0.25">
      <c r="B433" t="s">
        <v>130</v>
      </c>
      <c r="C433" t="s">
        <v>88</v>
      </c>
      <c r="D433">
        <v>99999</v>
      </c>
      <c r="F433">
        <v>1000</v>
      </c>
      <c r="K433" t="s">
        <v>501</v>
      </c>
      <c r="L433" t="s">
        <v>131</v>
      </c>
      <c r="N433" t="s">
        <v>91</v>
      </c>
      <c r="P433">
        <v>184.9</v>
      </c>
      <c r="Q433">
        <v>74.899999999999991</v>
      </c>
      <c r="S433">
        <v>50.1</v>
      </c>
      <c r="W433">
        <v>59.9</v>
      </c>
      <c r="X433">
        <v>59.9</v>
      </c>
      <c r="Y433">
        <v>0</v>
      </c>
      <c r="AG433" t="s">
        <v>325</v>
      </c>
      <c r="AK433" t="s">
        <v>325</v>
      </c>
      <c r="AL433" t="s">
        <v>133</v>
      </c>
      <c r="AM433">
        <v>99999</v>
      </c>
      <c r="AN433">
        <v>99999</v>
      </c>
      <c r="AO433">
        <v>599</v>
      </c>
      <c r="AP433" t="b">
        <v>1</v>
      </c>
      <c r="AQ433" t="b">
        <v>1</v>
      </c>
      <c r="AS433">
        <v>50</v>
      </c>
      <c r="AT433" t="s">
        <v>94</v>
      </c>
      <c r="AU433" t="b">
        <v>0</v>
      </c>
      <c r="AW433">
        <v>12</v>
      </c>
      <c r="AX433" t="s">
        <v>95</v>
      </c>
      <c r="AY433" t="s">
        <v>511</v>
      </c>
    </row>
    <row r="434" spans="2:51" x14ac:dyDescent="0.25">
      <c r="B434" t="s">
        <v>130</v>
      </c>
      <c r="C434" t="s">
        <v>88</v>
      </c>
      <c r="D434">
        <v>99999</v>
      </c>
      <c r="F434">
        <v>1000</v>
      </c>
      <c r="K434" t="s">
        <v>501</v>
      </c>
      <c r="L434" t="s">
        <v>136</v>
      </c>
      <c r="N434" t="s">
        <v>91</v>
      </c>
      <c r="P434">
        <v>159.9</v>
      </c>
      <c r="Q434">
        <v>49.9</v>
      </c>
      <c r="S434">
        <v>50.1</v>
      </c>
      <c r="W434">
        <v>59.9</v>
      </c>
      <c r="X434">
        <v>59.9</v>
      </c>
      <c r="Y434">
        <v>0</v>
      </c>
      <c r="AF434" t="s">
        <v>326</v>
      </c>
      <c r="AJ434" t="s">
        <v>326</v>
      </c>
      <c r="AL434" t="s">
        <v>138</v>
      </c>
      <c r="AM434">
        <v>0</v>
      </c>
      <c r="AN434">
        <v>99999</v>
      </c>
      <c r="AO434">
        <v>599</v>
      </c>
      <c r="AP434" t="b">
        <v>1</v>
      </c>
      <c r="AQ434" t="b">
        <v>1</v>
      </c>
      <c r="AS434">
        <v>500</v>
      </c>
      <c r="AT434" t="s">
        <v>94</v>
      </c>
      <c r="AU434" t="b">
        <v>0</v>
      </c>
      <c r="AW434">
        <v>12</v>
      </c>
      <c r="AX434" t="s">
        <v>95</v>
      </c>
      <c r="AY434" t="s">
        <v>512</v>
      </c>
    </row>
    <row r="435" spans="2:51" x14ac:dyDescent="0.25">
      <c r="B435" t="s">
        <v>130</v>
      </c>
      <c r="C435" t="s">
        <v>88</v>
      </c>
      <c r="D435">
        <v>99999</v>
      </c>
      <c r="F435">
        <v>1000</v>
      </c>
      <c r="K435" t="s">
        <v>501</v>
      </c>
      <c r="L435" t="s">
        <v>136</v>
      </c>
      <c r="N435" t="s">
        <v>91</v>
      </c>
      <c r="P435">
        <v>169.9</v>
      </c>
      <c r="Q435">
        <v>59.9</v>
      </c>
      <c r="S435">
        <v>50.1</v>
      </c>
      <c r="W435">
        <v>59.9</v>
      </c>
      <c r="X435">
        <v>59.9</v>
      </c>
      <c r="Y435">
        <v>0</v>
      </c>
      <c r="AF435" t="s">
        <v>328</v>
      </c>
      <c r="AJ435" t="s">
        <v>328</v>
      </c>
      <c r="AL435" t="s">
        <v>138</v>
      </c>
      <c r="AM435">
        <v>0</v>
      </c>
      <c r="AN435">
        <v>99999</v>
      </c>
      <c r="AO435">
        <v>599</v>
      </c>
      <c r="AP435" t="b">
        <v>1</v>
      </c>
      <c r="AQ435" t="b">
        <v>1</v>
      </c>
      <c r="AS435">
        <v>500</v>
      </c>
      <c r="AT435" t="s">
        <v>94</v>
      </c>
      <c r="AU435" t="b">
        <v>0</v>
      </c>
      <c r="AW435">
        <v>12</v>
      </c>
      <c r="AX435" t="s">
        <v>95</v>
      </c>
      <c r="AY435" t="s">
        <v>512</v>
      </c>
    </row>
    <row r="436" spans="2:51" x14ac:dyDescent="0.25">
      <c r="B436" t="s">
        <v>130</v>
      </c>
      <c r="C436" t="s">
        <v>88</v>
      </c>
      <c r="D436">
        <v>99999</v>
      </c>
      <c r="F436">
        <v>1000</v>
      </c>
      <c r="K436" t="s">
        <v>501</v>
      </c>
      <c r="L436" t="s">
        <v>136</v>
      </c>
      <c r="N436" t="s">
        <v>91</v>
      </c>
      <c r="P436">
        <v>173.9</v>
      </c>
      <c r="Q436">
        <v>63.9</v>
      </c>
      <c r="S436">
        <v>50.1</v>
      </c>
      <c r="W436">
        <v>59.9</v>
      </c>
      <c r="X436">
        <v>59.9</v>
      </c>
      <c r="Y436">
        <v>0</v>
      </c>
      <c r="AF436" t="s">
        <v>329</v>
      </c>
      <c r="AJ436" t="s">
        <v>329</v>
      </c>
      <c r="AL436" t="s">
        <v>138</v>
      </c>
      <c r="AM436">
        <v>0</v>
      </c>
      <c r="AN436">
        <v>99999</v>
      </c>
      <c r="AO436">
        <v>599</v>
      </c>
      <c r="AP436" t="b">
        <v>1</v>
      </c>
      <c r="AQ436" t="b">
        <v>1</v>
      </c>
      <c r="AS436">
        <v>500</v>
      </c>
      <c r="AT436" t="s">
        <v>94</v>
      </c>
      <c r="AU436" t="b">
        <v>0</v>
      </c>
      <c r="AW436">
        <v>12</v>
      </c>
      <c r="AX436" t="s">
        <v>95</v>
      </c>
      <c r="AY436" t="s">
        <v>512</v>
      </c>
    </row>
    <row r="437" spans="2:51" x14ac:dyDescent="0.25">
      <c r="B437" t="s">
        <v>130</v>
      </c>
      <c r="C437" t="s">
        <v>88</v>
      </c>
      <c r="D437">
        <v>99999</v>
      </c>
      <c r="F437">
        <v>1000</v>
      </c>
      <c r="K437" t="s">
        <v>501</v>
      </c>
      <c r="L437" t="s">
        <v>136</v>
      </c>
      <c r="N437" t="s">
        <v>91</v>
      </c>
      <c r="P437">
        <v>184.9</v>
      </c>
      <c r="Q437">
        <v>74.899999999999991</v>
      </c>
      <c r="S437">
        <v>50.1</v>
      </c>
      <c r="W437">
        <v>59.9</v>
      </c>
      <c r="X437">
        <v>59.9</v>
      </c>
      <c r="Y437">
        <v>0</v>
      </c>
      <c r="AF437" t="s">
        <v>330</v>
      </c>
      <c r="AJ437" t="s">
        <v>330</v>
      </c>
      <c r="AL437" t="s">
        <v>138</v>
      </c>
      <c r="AM437">
        <v>0</v>
      </c>
      <c r="AN437">
        <v>99999</v>
      </c>
      <c r="AO437">
        <v>599</v>
      </c>
      <c r="AP437" t="b">
        <v>1</v>
      </c>
      <c r="AQ437" t="b">
        <v>1</v>
      </c>
      <c r="AS437">
        <v>500</v>
      </c>
      <c r="AT437" t="s">
        <v>94</v>
      </c>
      <c r="AU437" t="b">
        <v>0</v>
      </c>
      <c r="AW437">
        <v>12</v>
      </c>
      <c r="AX437" t="s">
        <v>95</v>
      </c>
      <c r="AY437" t="s">
        <v>512</v>
      </c>
    </row>
    <row r="438" spans="2:51" x14ac:dyDescent="0.25">
      <c r="B438" t="s">
        <v>130</v>
      </c>
      <c r="C438" t="s">
        <v>88</v>
      </c>
      <c r="D438">
        <v>99999</v>
      </c>
      <c r="F438">
        <v>10000</v>
      </c>
      <c r="K438" t="s">
        <v>501</v>
      </c>
      <c r="L438" t="s">
        <v>131</v>
      </c>
      <c r="N438" t="s">
        <v>91</v>
      </c>
      <c r="P438">
        <v>224.9</v>
      </c>
      <c r="Q438">
        <v>114.9</v>
      </c>
      <c r="S438">
        <v>50.1</v>
      </c>
      <c r="W438">
        <v>59.9</v>
      </c>
      <c r="X438">
        <v>59.9</v>
      </c>
      <c r="Y438">
        <v>0</v>
      </c>
      <c r="AG438" t="s">
        <v>331</v>
      </c>
      <c r="AK438" t="s">
        <v>331</v>
      </c>
      <c r="AL438" t="s">
        <v>133</v>
      </c>
      <c r="AM438">
        <v>99999</v>
      </c>
      <c r="AN438">
        <v>99999</v>
      </c>
      <c r="AO438">
        <v>599</v>
      </c>
      <c r="AP438" t="b">
        <v>1</v>
      </c>
      <c r="AQ438" t="b">
        <v>1</v>
      </c>
      <c r="AS438">
        <v>50</v>
      </c>
      <c r="AT438" t="s">
        <v>94</v>
      </c>
      <c r="AU438" t="b">
        <v>0</v>
      </c>
      <c r="AW438">
        <v>12</v>
      </c>
      <c r="AX438" t="s">
        <v>95</v>
      </c>
      <c r="AY438" t="s">
        <v>513</v>
      </c>
    </row>
    <row r="439" spans="2:51" x14ac:dyDescent="0.25">
      <c r="B439" t="s">
        <v>130</v>
      </c>
      <c r="C439" t="s">
        <v>88</v>
      </c>
      <c r="D439">
        <v>99999</v>
      </c>
      <c r="F439">
        <v>10000</v>
      </c>
      <c r="K439" t="s">
        <v>501</v>
      </c>
      <c r="L439" t="s">
        <v>131</v>
      </c>
      <c r="N439" t="s">
        <v>91</v>
      </c>
      <c r="P439">
        <v>234.9</v>
      </c>
      <c r="Q439">
        <v>124.9</v>
      </c>
      <c r="S439">
        <v>50.1</v>
      </c>
      <c r="W439">
        <v>59.9</v>
      </c>
      <c r="X439">
        <v>59.9</v>
      </c>
      <c r="Y439">
        <v>0</v>
      </c>
      <c r="AG439" t="s">
        <v>333</v>
      </c>
      <c r="AK439" t="s">
        <v>333</v>
      </c>
      <c r="AL439" t="s">
        <v>133</v>
      </c>
      <c r="AM439">
        <v>99999</v>
      </c>
      <c r="AN439">
        <v>99999</v>
      </c>
      <c r="AO439">
        <v>599</v>
      </c>
      <c r="AP439" t="b">
        <v>1</v>
      </c>
      <c r="AQ439" t="b">
        <v>1</v>
      </c>
      <c r="AS439">
        <v>50</v>
      </c>
      <c r="AT439" t="s">
        <v>94</v>
      </c>
      <c r="AU439" t="b">
        <v>0</v>
      </c>
      <c r="AW439">
        <v>12</v>
      </c>
      <c r="AX439" t="s">
        <v>95</v>
      </c>
      <c r="AY439" t="s">
        <v>513</v>
      </c>
    </row>
    <row r="440" spans="2:51" x14ac:dyDescent="0.25">
      <c r="B440" t="s">
        <v>130</v>
      </c>
      <c r="C440" t="s">
        <v>88</v>
      </c>
      <c r="D440">
        <v>99999</v>
      </c>
      <c r="F440">
        <v>10000</v>
      </c>
      <c r="K440" t="s">
        <v>501</v>
      </c>
      <c r="L440" t="s">
        <v>131</v>
      </c>
      <c r="N440" t="s">
        <v>91</v>
      </c>
      <c r="P440">
        <v>244.9</v>
      </c>
      <c r="Q440">
        <v>134.9</v>
      </c>
      <c r="S440">
        <v>50.1</v>
      </c>
      <c r="W440">
        <v>59.9</v>
      </c>
      <c r="X440">
        <v>59.9</v>
      </c>
      <c r="Y440">
        <v>0</v>
      </c>
      <c r="AG440" t="s">
        <v>334</v>
      </c>
      <c r="AK440" t="s">
        <v>334</v>
      </c>
      <c r="AL440" t="s">
        <v>133</v>
      </c>
      <c r="AM440">
        <v>99999</v>
      </c>
      <c r="AN440">
        <v>99999</v>
      </c>
      <c r="AO440">
        <v>599</v>
      </c>
      <c r="AP440" t="b">
        <v>1</v>
      </c>
      <c r="AQ440" t="b">
        <v>1</v>
      </c>
      <c r="AS440">
        <v>50</v>
      </c>
      <c r="AT440" t="s">
        <v>94</v>
      </c>
      <c r="AU440" t="b">
        <v>0</v>
      </c>
      <c r="AW440">
        <v>12</v>
      </c>
      <c r="AX440" t="s">
        <v>95</v>
      </c>
      <c r="AY440" t="s">
        <v>513</v>
      </c>
    </row>
    <row r="441" spans="2:51" x14ac:dyDescent="0.25">
      <c r="B441" t="s">
        <v>130</v>
      </c>
      <c r="C441" t="s">
        <v>88</v>
      </c>
      <c r="D441">
        <v>99999</v>
      </c>
      <c r="F441">
        <v>10000</v>
      </c>
      <c r="K441" t="s">
        <v>501</v>
      </c>
      <c r="L441" t="s">
        <v>131</v>
      </c>
      <c r="N441" t="s">
        <v>91</v>
      </c>
      <c r="P441">
        <v>255.9</v>
      </c>
      <c r="Q441">
        <v>145.9</v>
      </c>
      <c r="S441">
        <v>50.1</v>
      </c>
      <c r="W441">
        <v>59.9</v>
      </c>
      <c r="X441">
        <v>59.9</v>
      </c>
      <c r="Y441">
        <v>0</v>
      </c>
      <c r="AG441" t="s">
        <v>335</v>
      </c>
      <c r="AK441" t="s">
        <v>335</v>
      </c>
      <c r="AL441" t="s">
        <v>133</v>
      </c>
      <c r="AM441">
        <v>99999</v>
      </c>
      <c r="AN441">
        <v>99999</v>
      </c>
      <c r="AO441">
        <v>599</v>
      </c>
      <c r="AP441" t="b">
        <v>1</v>
      </c>
      <c r="AQ441" t="b">
        <v>1</v>
      </c>
      <c r="AS441">
        <v>50</v>
      </c>
      <c r="AT441" t="s">
        <v>94</v>
      </c>
      <c r="AU441" t="b">
        <v>0</v>
      </c>
      <c r="AW441">
        <v>12</v>
      </c>
      <c r="AX441" t="s">
        <v>95</v>
      </c>
      <c r="AY441" t="s">
        <v>513</v>
      </c>
    </row>
    <row r="442" spans="2:51" x14ac:dyDescent="0.25">
      <c r="B442" t="s">
        <v>130</v>
      </c>
      <c r="C442" t="s">
        <v>88</v>
      </c>
      <c r="D442">
        <v>99999</v>
      </c>
      <c r="F442">
        <v>10000</v>
      </c>
      <c r="K442" t="s">
        <v>501</v>
      </c>
      <c r="L442" t="s">
        <v>136</v>
      </c>
      <c r="N442" t="s">
        <v>91</v>
      </c>
      <c r="P442">
        <v>224.9</v>
      </c>
      <c r="Q442">
        <v>114.9</v>
      </c>
      <c r="S442">
        <v>50.1</v>
      </c>
      <c r="W442">
        <v>59.9</v>
      </c>
      <c r="X442">
        <v>59.9</v>
      </c>
      <c r="Y442">
        <v>0</v>
      </c>
      <c r="AF442" t="s">
        <v>336</v>
      </c>
      <c r="AJ442" t="s">
        <v>336</v>
      </c>
      <c r="AL442" t="s">
        <v>138</v>
      </c>
      <c r="AM442">
        <v>0</v>
      </c>
      <c r="AN442">
        <v>99999</v>
      </c>
      <c r="AO442">
        <v>599</v>
      </c>
      <c r="AP442" t="b">
        <v>1</v>
      </c>
      <c r="AQ442" t="b">
        <v>1</v>
      </c>
      <c r="AS442">
        <v>500</v>
      </c>
      <c r="AT442" t="s">
        <v>94</v>
      </c>
      <c r="AU442" t="b">
        <v>0</v>
      </c>
      <c r="AW442">
        <v>12</v>
      </c>
      <c r="AX442" t="s">
        <v>95</v>
      </c>
      <c r="AY442" t="s">
        <v>514</v>
      </c>
    </row>
    <row r="443" spans="2:51" x14ac:dyDescent="0.25">
      <c r="B443" t="s">
        <v>130</v>
      </c>
      <c r="C443" t="s">
        <v>88</v>
      </c>
      <c r="D443">
        <v>99999</v>
      </c>
      <c r="F443">
        <v>10000</v>
      </c>
      <c r="K443" t="s">
        <v>501</v>
      </c>
      <c r="L443" t="s">
        <v>136</v>
      </c>
      <c r="N443" t="s">
        <v>91</v>
      </c>
      <c r="P443">
        <v>234.9</v>
      </c>
      <c r="Q443">
        <v>124.9</v>
      </c>
      <c r="S443">
        <v>50.1</v>
      </c>
      <c r="W443">
        <v>59.9</v>
      </c>
      <c r="X443">
        <v>59.9</v>
      </c>
      <c r="Y443">
        <v>0</v>
      </c>
      <c r="AF443" t="s">
        <v>338</v>
      </c>
      <c r="AJ443" t="s">
        <v>338</v>
      </c>
      <c r="AL443" t="s">
        <v>138</v>
      </c>
      <c r="AM443">
        <v>0</v>
      </c>
      <c r="AN443">
        <v>99999</v>
      </c>
      <c r="AO443">
        <v>599</v>
      </c>
      <c r="AP443" t="b">
        <v>1</v>
      </c>
      <c r="AQ443" t="b">
        <v>1</v>
      </c>
      <c r="AS443">
        <v>500</v>
      </c>
      <c r="AT443" t="s">
        <v>94</v>
      </c>
      <c r="AU443" t="b">
        <v>0</v>
      </c>
      <c r="AW443">
        <v>12</v>
      </c>
      <c r="AX443" t="s">
        <v>95</v>
      </c>
      <c r="AY443" t="s">
        <v>514</v>
      </c>
    </row>
    <row r="444" spans="2:51" x14ac:dyDescent="0.25">
      <c r="B444" t="s">
        <v>130</v>
      </c>
      <c r="C444" t="s">
        <v>88</v>
      </c>
      <c r="D444">
        <v>99999</v>
      </c>
      <c r="F444">
        <v>10000</v>
      </c>
      <c r="K444" t="s">
        <v>501</v>
      </c>
      <c r="L444" t="s">
        <v>136</v>
      </c>
      <c r="N444" t="s">
        <v>91</v>
      </c>
      <c r="P444">
        <v>244.9</v>
      </c>
      <c r="Q444">
        <v>134.9</v>
      </c>
      <c r="S444">
        <v>50.1</v>
      </c>
      <c r="W444">
        <v>59.9</v>
      </c>
      <c r="X444">
        <v>59.9</v>
      </c>
      <c r="Y444">
        <v>0</v>
      </c>
      <c r="AF444" t="s">
        <v>339</v>
      </c>
      <c r="AJ444" t="s">
        <v>339</v>
      </c>
      <c r="AL444" t="s">
        <v>138</v>
      </c>
      <c r="AM444">
        <v>0</v>
      </c>
      <c r="AN444">
        <v>99999</v>
      </c>
      <c r="AO444">
        <v>599</v>
      </c>
      <c r="AP444" t="b">
        <v>1</v>
      </c>
      <c r="AQ444" t="b">
        <v>1</v>
      </c>
      <c r="AS444">
        <v>500</v>
      </c>
      <c r="AT444" t="s">
        <v>94</v>
      </c>
      <c r="AU444" t="b">
        <v>0</v>
      </c>
      <c r="AW444">
        <v>12</v>
      </c>
      <c r="AX444" t="s">
        <v>95</v>
      </c>
      <c r="AY444" t="s">
        <v>514</v>
      </c>
    </row>
    <row r="445" spans="2:51" x14ac:dyDescent="0.25">
      <c r="B445" t="s">
        <v>130</v>
      </c>
      <c r="C445" t="s">
        <v>88</v>
      </c>
      <c r="D445">
        <v>99999</v>
      </c>
      <c r="F445">
        <v>10000</v>
      </c>
      <c r="K445" t="s">
        <v>501</v>
      </c>
      <c r="L445" t="s">
        <v>136</v>
      </c>
      <c r="N445" t="s">
        <v>91</v>
      </c>
      <c r="P445">
        <v>255.9</v>
      </c>
      <c r="Q445">
        <v>145.9</v>
      </c>
      <c r="S445">
        <v>50.1</v>
      </c>
      <c r="W445">
        <v>59.9</v>
      </c>
      <c r="X445">
        <v>59.9</v>
      </c>
      <c r="Y445">
        <v>0</v>
      </c>
      <c r="AF445" t="s">
        <v>340</v>
      </c>
      <c r="AJ445" t="s">
        <v>340</v>
      </c>
      <c r="AL445" t="s">
        <v>138</v>
      </c>
      <c r="AM445">
        <v>0</v>
      </c>
      <c r="AN445">
        <v>99999</v>
      </c>
      <c r="AO445">
        <v>599</v>
      </c>
      <c r="AP445" t="b">
        <v>1</v>
      </c>
      <c r="AQ445" t="b">
        <v>1</v>
      </c>
      <c r="AS445">
        <v>500</v>
      </c>
      <c r="AT445" t="s">
        <v>94</v>
      </c>
      <c r="AU445" t="b">
        <v>0</v>
      </c>
      <c r="AW445">
        <v>12</v>
      </c>
      <c r="AX445" t="s">
        <v>95</v>
      </c>
      <c r="AY445" t="s">
        <v>514</v>
      </c>
    </row>
    <row r="446" spans="2:51" x14ac:dyDescent="0.25">
      <c r="B446" t="s">
        <v>130</v>
      </c>
      <c r="C446" t="s">
        <v>88</v>
      </c>
      <c r="D446">
        <v>99999</v>
      </c>
      <c r="F446">
        <v>2000</v>
      </c>
      <c r="K446" t="s">
        <v>501</v>
      </c>
      <c r="L446" t="s">
        <v>131</v>
      </c>
      <c r="N446" t="s">
        <v>91</v>
      </c>
      <c r="P446">
        <v>169.9</v>
      </c>
      <c r="Q446">
        <v>59.900000000000006</v>
      </c>
      <c r="S446">
        <v>50.1</v>
      </c>
      <c r="W446">
        <v>59.9</v>
      </c>
      <c r="X446">
        <v>59.9</v>
      </c>
      <c r="Y446">
        <v>0</v>
      </c>
      <c r="AG446" t="s">
        <v>341</v>
      </c>
      <c r="AK446" t="s">
        <v>341</v>
      </c>
      <c r="AL446" t="s">
        <v>133</v>
      </c>
      <c r="AM446">
        <v>99999</v>
      </c>
      <c r="AN446">
        <v>99999</v>
      </c>
      <c r="AO446">
        <v>599</v>
      </c>
      <c r="AP446" t="b">
        <v>1</v>
      </c>
      <c r="AQ446" t="b">
        <v>1</v>
      </c>
      <c r="AS446">
        <v>50</v>
      </c>
      <c r="AT446" t="s">
        <v>94</v>
      </c>
      <c r="AU446" t="b">
        <v>0</v>
      </c>
      <c r="AW446">
        <v>12</v>
      </c>
      <c r="AX446" t="s">
        <v>95</v>
      </c>
      <c r="AY446" t="s">
        <v>515</v>
      </c>
    </row>
    <row r="447" spans="2:51" x14ac:dyDescent="0.25">
      <c r="B447" t="s">
        <v>130</v>
      </c>
      <c r="C447" t="s">
        <v>88</v>
      </c>
      <c r="D447">
        <v>99999</v>
      </c>
      <c r="F447">
        <v>2000</v>
      </c>
      <c r="K447" t="s">
        <v>501</v>
      </c>
      <c r="L447" t="s">
        <v>131</v>
      </c>
      <c r="N447" t="s">
        <v>91</v>
      </c>
      <c r="P447">
        <v>179.9</v>
      </c>
      <c r="Q447">
        <v>69.900000000000006</v>
      </c>
      <c r="S447">
        <v>50.1</v>
      </c>
      <c r="W447">
        <v>59.9</v>
      </c>
      <c r="X447">
        <v>59.9</v>
      </c>
      <c r="Y447">
        <v>0</v>
      </c>
      <c r="AG447" t="s">
        <v>343</v>
      </c>
      <c r="AK447" t="s">
        <v>343</v>
      </c>
      <c r="AL447" t="s">
        <v>133</v>
      </c>
      <c r="AM447">
        <v>99999</v>
      </c>
      <c r="AN447">
        <v>99999</v>
      </c>
      <c r="AO447">
        <v>599</v>
      </c>
      <c r="AP447" t="b">
        <v>1</v>
      </c>
      <c r="AQ447" t="b">
        <v>1</v>
      </c>
      <c r="AS447">
        <v>50</v>
      </c>
      <c r="AT447" t="s">
        <v>94</v>
      </c>
      <c r="AU447" t="b">
        <v>0</v>
      </c>
      <c r="AW447">
        <v>12</v>
      </c>
      <c r="AX447" t="s">
        <v>95</v>
      </c>
      <c r="AY447" t="s">
        <v>515</v>
      </c>
    </row>
    <row r="448" spans="2:51" x14ac:dyDescent="0.25">
      <c r="B448" t="s">
        <v>130</v>
      </c>
      <c r="C448" t="s">
        <v>88</v>
      </c>
      <c r="D448">
        <v>99999</v>
      </c>
      <c r="F448">
        <v>2000</v>
      </c>
      <c r="K448" t="s">
        <v>501</v>
      </c>
      <c r="L448" t="s">
        <v>131</v>
      </c>
      <c r="N448" t="s">
        <v>91</v>
      </c>
      <c r="P448">
        <v>184.9</v>
      </c>
      <c r="Q448">
        <v>74.899999999999991</v>
      </c>
      <c r="S448">
        <v>50.1</v>
      </c>
      <c r="W448">
        <v>59.9</v>
      </c>
      <c r="X448">
        <v>59.9</v>
      </c>
      <c r="Y448">
        <v>0</v>
      </c>
      <c r="AG448" t="s">
        <v>344</v>
      </c>
      <c r="AK448" t="s">
        <v>344</v>
      </c>
      <c r="AL448" t="s">
        <v>133</v>
      </c>
      <c r="AM448">
        <v>99999</v>
      </c>
      <c r="AN448">
        <v>99999</v>
      </c>
      <c r="AO448">
        <v>599</v>
      </c>
      <c r="AP448" t="b">
        <v>1</v>
      </c>
      <c r="AQ448" t="b">
        <v>1</v>
      </c>
      <c r="AS448">
        <v>50</v>
      </c>
      <c r="AT448" t="s">
        <v>94</v>
      </c>
      <c r="AU448" t="b">
        <v>0</v>
      </c>
      <c r="AW448">
        <v>12</v>
      </c>
      <c r="AX448" t="s">
        <v>95</v>
      </c>
      <c r="AY448" t="s">
        <v>515</v>
      </c>
    </row>
    <row r="449" spans="2:51" x14ac:dyDescent="0.25">
      <c r="B449" t="s">
        <v>130</v>
      </c>
      <c r="C449" t="s">
        <v>88</v>
      </c>
      <c r="D449">
        <v>99999</v>
      </c>
      <c r="F449">
        <v>2000</v>
      </c>
      <c r="K449" t="s">
        <v>501</v>
      </c>
      <c r="L449" t="s">
        <v>131</v>
      </c>
      <c r="N449" t="s">
        <v>91</v>
      </c>
      <c r="P449">
        <v>195.9</v>
      </c>
      <c r="Q449">
        <v>85.899999999999991</v>
      </c>
      <c r="S449">
        <v>50.1</v>
      </c>
      <c r="W449">
        <v>59.9</v>
      </c>
      <c r="X449">
        <v>59.9</v>
      </c>
      <c r="Y449">
        <v>0</v>
      </c>
      <c r="AG449" t="s">
        <v>345</v>
      </c>
      <c r="AK449" t="s">
        <v>345</v>
      </c>
      <c r="AL449" t="s">
        <v>133</v>
      </c>
      <c r="AM449">
        <v>99999</v>
      </c>
      <c r="AN449">
        <v>99999</v>
      </c>
      <c r="AO449">
        <v>599</v>
      </c>
      <c r="AP449" t="b">
        <v>1</v>
      </c>
      <c r="AQ449" t="b">
        <v>1</v>
      </c>
      <c r="AS449">
        <v>50</v>
      </c>
      <c r="AT449" t="s">
        <v>94</v>
      </c>
      <c r="AU449" t="b">
        <v>0</v>
      </c>
      <c r="AW449">
        <v>12</v>
      </c>
      <c r="AX449" t="s">
        <v>95</v>
      </c>
      <c r="AY449" t="s">
        <v>515</v>
      </c>
    </row>
    <row r="450" spans="2:51" x14ac:dyDescent="0.25">
      <c r="B450" t="s">
        <v>130</v>
      </c>
      <c r="C450" t="s">
        <v>88</v>
      </c>
      <c r="D450">
        <v>99999</v>
      </c>
      <c r="F450">
        <v>2000</v>
      </c>
      <c r="K450" t="s">
        <v>501</v>
      </c>
      <c r="L450" t="s">
        <v>136</v>
      </c>
      <c r="N450" t="s">
        <v>91</v>
      </c>
      <c r="P450">
        <v>169.9</v>
      </c>
      <c r="Q450">
        <v>59.900000000000006</v>
      </c>
      <c r="S450">
        <v>50.1</v>
      </c>
      <c r="W450">
        <v>59.9</v>
      </c>
      <c r="X450">
        <v>59.9</v>
      </c>
      <c r="Y450">
        <v>0</v>
      </c>
      <c r="AF450" t="s">
        <v>346</v>
      </c>
      <c r="AJ450" t="s">
        <v>346</v>
      </c>
      <c r="AL450" t="s">
        <v>138</v>
      </c>
      <c r="AM450">
        <v>0</v>
      </c>
      <c r="AN450">
        <v>99999</v>
      </c>
      <c r="AO450">
        <v>599</v>
      </c>
      <c r="AP450" t="b">
        <v>1</v>
      </c>
      <c r="AQ450" t="b">
        <v>1</v>
      </c>
      <c r="AS450">
        <v>500</v>
      </c>
      <c r="AT450" t="s">
        <v>94</v>
      </c>
      <c r="AU450" t="b">
        <v>0</v>
      </c>
      <c r="AW450">
        <v>12</v>
      </c>
      <c r="AX450" t="s">
        <v>95</v>
      </c>
      <c r="AY450" t="s">
        <v>516</v>
      </c>
    </row>
    <row r="451" spans="2:51" x14ac:dyDescent="0.25">
      <c r="B451" t="s">
        <v>130</v>
      </c>
      <c r="C451" t="s">
        <v>88</v>
      </c>
      <c r="D451">
        <v>99999</v>
      </c>
      <c r="F451">
        <v>2000</v>
      </c>
      <c r="K451" t="s">
        <v>501</v>
      </c>
      <c r="L451" t="s">
        <v>136</v>
      </c>
      <c r="N451" t="s">
        <v>91</v>
      </c>
      <c r="P451">
        <v>179.9</v>
      </c>
      <c r="Q451">
        <v>69.900000000000006</v>
      </c>
      <c r="S451">
        <v>50.1</v>
      </c>
      <c r="W451">
        <v>59.9</v>
      </c>
      <c r="X451">
        <v>59.9</v>
      </c>
      <c r="Y451">
        <v>0</v>
      </c>
      <c r="AF451" t="s">
        <v>348</v>
      </c>
      <c r="AJ451" t="s">
        <v>348</v>
      </c>
      <c r="AL451" t="s">
        <v>138</v>
      </c>
      <c r="AM451">
        <v>0</v>
      </c>
      <c r="AN451">
        <v>99999</v>
      </c>
      <c r="AO451">
        <v>599</v>
      </c>
      <c r="AP451" t="b">
        <v>1</v>
      </c>
      <c r="AQ451" t="b">
        <v>1</v>
      </c>
      <c r="AS451">
        <v>500</v>
      </c>
      <c r="AT451" t="s">
        <v>94</v>
      </c>
      <c r="AU451" t="b">
        <v>0</v>
      </c>
      <c r="AW451">
        <v>12</v>
      </c>
      <c r="AX451" t="s">
        <v>95</v>
      </c>
      <c r="AY451" t="s">
        <v>516</v>
      </c>
    </row>
    <row r="452" spans="2:51" x14ac:dyDescent="0.25">
      <c r="B452" t="s">
        <v>130</v>
      </c>
      <c r="C452" t="s">
        <v>88</v>
      </c>
      <c r="D452">
        <v>99999</v>
      </c>
      <c r="F452">
        <v>2000</v>
      </c>
      <c r="K452" t="s">
        <v>501</v>
      </c>
      <c r="L452" t="s">
        <v>136</v>
      </c>
      <c r="N452" t="s">
        <v>91</v>
      </c>
      <c r="P452">
        <v>184.9</v>
      </c>
      <c r="Q452">
        <v>74.899999999999991</v>
      </c>
      <c r="S452">
        <v>50.1</v>
      </c>
      <c r="W452">
        <v>59.9</v>
      </c>
      <c r="X452">
        <v>59.9</v>
      </c>
      <c r="Y452">
        <v>0</v>
      </c>
      <c r="AF452" t="s">
        <v>349</v>
      </c>
      <c r="AJ452" t="s">
        <v>349</v>
      </c>
      <c r="AL452" t="s">
        <v>138</v>
      </c>
      <c r="AM452">
        <v>0</v>
      </c>
      <c r="AN452">
        <v>99999</v>
      </c>
      <c r="AO452">
        <v>599</v>
      </c>
      <c r="AP452" t="b">
        <v>1</v>
      </c>
      <c r="AQ452" t="b">
        <v>1</v>
      </c>
      <c r="AS452">
        <v>500</v>
      </c>
      <c r="AT452" t="s">
        <v>94</v>
      </c>
      <c r="AU452" t="b">
        <v>0</v>
      </c>
      <c r="AW452">
        <v>12</v>
      </c>
      <c r="AX452" t="s">
        <v>95</v>
      </c>
      <c r="AY452" t="s">
        <v>516</v>
      </c>
    </row>
    <row r="453" spans="2:51" x14ac:dyDescent="0.25">
      <c r="B453" t="s">
        <v>130</v>
      </c>
      <c r="C453" t="s">
        <v>88</v>
      </c>
      <c r="D453">
        <v>99999</v>
      </c>
      <c r="F453">
        <v>2000</v>
      </c>
      <c r="K453" t="s">
        <v>501</v>
      </c>
      <c r="L453" t="s">
        <v>136</v>
      </c>
      <c r="N453" t="s">
        <v>91</v>
      </c>
      <c r="P453">
        <v>195.9</v>
      </c>
      <c r="Q453">
        <v>85.899999999999991</v>
      </c>
      <c r="S453">
        <v>50.1</v>
      </c>
      <c r="W453">
        <v>59.9</v>
      </c>
      <c r="X453">
        <v>59.9</v>
      </c>
      <c r="Y453">
        <v>0</v>
      </c>
      <c r="AF453" t="s">
        <v>350</v>
      </c>
      <c r="AJ453" t="s">
        <v>350</v>
      </c>
      <c r="AL453" t="s">
        <v>138</v>
      </c>
      <c r="AM453">
        <v>0</v>
      </c>
      <c r="AN453">
        <v>99999</v>
      </c>
      <c r="AO453">
        <v>599</v>
      </c>
      <c r="AP453" t="b">
        <v>1</v>
      </c>
      <c r="AQ453" t="b">
        <v>1</v>
      </c>
      <c r="AS453">
        <v>500</v>
      </c>
      <c r="AT453" t="s">
        <v>94</v>
      </c>
      <c r="AU453" t="b">
        <v>0</v>
      </c>
      <c r="AW453">
        <v>12</v>
      </c>
      <c r="AX453" t="s">
        <v>95</v>
      </c>
      <c r="AY453" t="s">
        <v>516</v>
      </c>
    </row>
    <row r="454" spans="2:51" x14ac:dyDescent="0.25">
      <c r="B454" t="s">
        <v>130</v>
      </c>
      <c r="C454" t="s">
        <v>88</v>
      </c>
      <c r="D454">
        <v>99999</v>
      </c>
      <c r="F454">
        <v>3000</v>
      </c>
      <c r="K454" t="s">
        <v>501</v>
      </c>
      <c r="L454" t="s">
        <v>131</v>
      </c>
      <c r="N454" t="s">
        <v>91</v>
      </c>
      <c r="P454">
        <v>179.9</v>
      </c>
      <c r="Q454">
        <v>69.899999999999991</v>
      </c>
      <c r="S454">
        <v>50.1</v>
      </c>
      <c r="W454">
        <v>59.9</v>
      </c>
      <c r="X454">
        <v>59.9</v>
      </c>
      <c r="Y454">
        <v>0</v>
      </c>
      <c r="AG454" t="s">
        <v>351</v>
      </c>
      <c r="AK454" t="s">
        <v>351</v>
      </c>
      <c r="AL454" t="s">
        <v>133</v>
      </c>
      <c r="AM454">
        <v>99999</v>
      </c>
      <c r="AN454">
        <v>99999</v>
      </c>
      <c r="AO454">
        <v>599</v>
      </c>
      <c r="AP454" t="b">
        <v>1</v>
      </c>
      <c r="AQ454" t="b">
        <v>1</v>
      </c>
      <c r="AS454">
        <v>50</v>
      </c>
      <c r="AT454" t="s">
        <v>94</v>
      </c>
      <c r="AU454" t="b">
        <v>0</v>
      </c>
      <c r="AW454">
        <v>12</v>
      </c>
      <c r="AX454" t="s">
        <v>95</v>
      </c>
      <c r="AY454" t="s">
        <v>517</v>
      </c>
    </row>
    <row r="455" spans="2:51" x14ac:dyDescent="0.25">
      <c r="B455" t="s">
        <v>130</v>
      </c>
      <c r="C455" t="s">
        <v>88</v>
      </c>
      <c r="D455">
        <v>99999</v>
      </c>
      <c r="F455">
        <v>3000</v>
      </c>
      <c r="K455" t="s">
        <v>501</v>
      </c>
      <c r="L455" t="s">
        <v>131</v>
      </c>
      <c r="N455" t="s">
        <v>91</v>
      </c>
      <c r="P455">
        <v>189.9</v>
      </c>
      <c r="Q455">
        <v>79.899999999999991</v>
      </c>
      <c r="S455">
        <v>50.1</v>
      </c>
      <c r="W455">
        <v>59.9</v>
      </c>
      <c r="X455">
        <v>59.9</v>
      </c>
      <c r="Y455">
        <v>0</v>
      </c>
      <c r="AG455" t="s">
        <v>353</v>
      </c>
      <c r="AK455" t="s">
        <v>353</v>
      </c>
      <c r="AL455" t="s">
        <v>133</v>
      </c>
      <c r="AM455">
        <v>99999</v>
      </c>
      <c r="AN455">
        <v>99999</v>
      </c>
      <c r="AO455">
        <v>599</v>
      </c>
      <c r="AP455" t="b">
        <v>1</v>
      </c>
      <c r="AQ455" t="b">
        <v>1</v>
      </c>
      <c r="AS455">
        <v>50</v>
      </c>
      <c r="AT455" t="s">
        <v>94</v>
      </c>
      <c r="AU455" t="b">
        <v>0</v>
      </c>
      <c r="AW455">
        <v>12</v>
      </c>
      <c r="AX455" t="s">
        <v>95</v>
      </c>
      <c r="AY455" t="s">
        <v>517</v>
      </c>
    </row>
    <row r="456" spans="2:51" x14ac:dyDescent="0.25">
      <c r="B456" t="s">
        <v>130</v>
      </c>
      <c r="C456" t="s">
        <v>88</v>
      </c>
      <c r="D456">
        <v>99999</v>
      </c>
      <c r="F456">
        <v>3000</v>
      </c>
      <c r="K456" t="s">
        <v>501</v>
      </c>
      <c r="L456" t="s">
        <v>131</v>
      </c>
      <c r="N456" t="s">
        <v>91</v>
      </c>
      <c r="P456">
        <v>195.9</v>
      </c>
      <c r="Q456">
        <v>85.899999999999991</v>
      </c>
      <c r="S456">
        <v>50.1</v>
      </c>
      <c r="W456">
        <v>59.9</v>
      </c>
      <c r="X456">
        <v>59.9</v>
      </c>
      <c r="Y456">
        <v>0</v>
      </c>
      <c r="AG456" t="s">
        <v>354</v>
      </c>
      <c r="AK456" t="s">
        <v>354</v>
      </c>
      <c r="AL456" t="s">
        <v>133</v>
      </c>
      <c r="AM456">
        <v>99999</v>
      </c>
      <c r="AN456">
        <v>99999</v>
      </c>
      <c r="AO456">
        <v>599</v>
      </c>
      <c r="AP456" t="b">
        <v>1</v>
      </c>
      <c r="AQ456" t="b">
        <v>1</v>
      </c>
      <c r="AS456">
        <v>50</v>
      </c>
      <c r="AT456" t="s">
        <v>94</v>
      </c>
      <c r="AU456" t="b">
        <v>0</v>
      </c>
      <c r="AW456">
        <v>12</v>
      </c>
      <c r="AX456" t="s">
        <v>95</v>
      </c>
      <c r="AY456" t="s">
        <v>517</v>
      </c>
    </row>
    <row r="457" spans="2:51" x14ac:dyDescent="0.25">
      <c r="B457" t="s">
        <v>130</v>
      </c>
      <c r="C457" t="s">
        <v>88</v>
      </c>
      <c r="D457">
        <v>99999</v>
      </c>
      <c r="F457">
        <v>3000</v>
      </c>
      <c r="K457" t="s">
        <v>501</v>
      </c>
      <c r="L457" t="s">
        <v>131</v>
      </c>
      <c r="N457" t="s">
        <v>91</v>
      </c>
      <c r="P457">
        <v>206.9</v>
      </c>
      <c r="Q457">
        <v>96.9</v>
      </c>
      <c r="S457">
        <v>50.1</v>
      </c>
      <c r="W457">
        <v>59.9</v>
      </c>
      <c r="X457">
        <v>59.9</v>
      </c>
      <c r="Y457">
        <v>0</v>
      </c>
      <c r="AG457" t="s">
        <v>355</v>
      </c>
      <c r="AK457" t="s">
        <v>355</v>
      </c>
      <c r="AL457" t="s">
        <v>133</v>
      </c>
      <c r="AM457">
        <v>99999</v>
      </c>
      <c r="AN457">
        <v>99999</v>
      </c>
      <c r="AO457">
        <v>599</v>
      </c>
      <c r="AP457" t="b">
        <v>1</v>
      </c>
      <c r="AQ457" t="b">
        <v>1</v>
      </c>
      <c r="AS457">
        <v>50</v>
      </c>
      <c r="AT457" t="s">
        <v>94</v>
      </c>
      <c r="AU457" t="b">
        <v>0</v>
      </c>
      <c r="AW457">
        <v>12</v>
      </c>
      <c r="AX457" t="s">
        <v>95</v>
      </c>
      <c r="AY457" t="s">
        <v>517</v>
      </c>
    </row>
    <row r="458" spans="2:51" x14ac:dyDescent="0.25">
      <c r="B458" t="s">
        <v>130</v>
      </c>
      <c r="C458" t="s">
        <v>88</v>
      </c>
      <c r="D458">
        <v>99999</v>
      </c>
      <c r="F458">
        <v>3000</v>
      </c>
      <c r="K458" t="s">
        <v>501</v>
      </c>
      <c r="L458" t="s">
        <v>136</v>
      </c>
      <c r="N458" t="s">
        <v>91</v>
      </c>
      <c r="P458">
        <v>179.9</v>
      </c>
      <c r="Q458">
        <v>69.899999999999991</v>
      </c>
      <c r="S458">
        <v>50.1</v>
      </c>
      <c r="W458">
        <v>59.9</v>
      </c>
      <c r="X458">
        <v>59.9</v>
      </c>
      <c r="Y458">
        <v>0</v>
      </c>
      <c r="AF458" t="s">
        <v>356</v>
      </c>
      <c r="AJ458" t="s">
        <v>356</v>
      </c>
      <c r="AL458" t="s">
        <v>138</v>
      </c>
      <c r="AM458">
        <v>0</v>
      </c>
      <c r="AN458">
        <v>99999</v>
      </c>
      <c r="AO458">
        <v>599</v>
      </c>
      <c r="AP458" t="b">
        <v>1</v>
      </c>
      <c r="AQ458" t="b">
        <v>1</v>
      </c>
      <c r="AS458">
        <v>500</v>
      </c>
      <c r="AT458" t="s">
        <v>94</v>
      </c>
      <c r="AU458" t="b">
        <v>0</v>
      </c>
      <c r="AW458">
        <v>12</v>
      </c>
      <c r="AX458" t="s">
        <v>95</v>
      </c>
      <c r="AY458" t="s">
        <v>518</v>
      </c>
    </row>
    <row r="459" spans="2:51" x14ac:dyDescent="0.25">
      <c r="B459" t="s">
        <v>130</v>
      </c>
      <c r="C459" t="s">
        <v>88</v>
      </c>
      <c r="D459">
        <v>99999</v>
      </c>
      <c r="F459">
        <v>3000</v>
      </c>
      <c r="K459" t="s">
        <v>501</v>
      </c>
      <c r="L459" t="s">
        <v>136</v>
      </c>
      <c r="N459" t="s">
        <v>91</v>
      </c>
      <c r="P459">
        <v>189.9</v>
      </c>
      <c r="Q459">
        <v>79.899999999999991</v>
      </c>
      <c r="S459">
        <v>50.1</v>
      </c>
      <c r="W459">
        <v>59.9</v>
      </c>
      <c r="X459">
        <v>59.9</v>
      </c>
      <c r="Y459">
        <v>0</v>
      </c>
      <c r="AF459" t="s">
        <v>358</v>
      </c>
      <c r="AJ459" t="s">
        <v>358</v>
      </c>
      <c r="AL459" t="s">
        <v>138</v>
      </c>
      <c r="AM459">
        <v>0</v>
      </c>
      <c r="AN459">
        <v>99999</v>
      </c>
      <c r="AO459">
        <v>599</v>
      </c>
      <c r="AP459" t="b">
        <v>1</v>
      </c>
      <c r="AQ459" t="b">
        <v>1</v>
      </c>
      <c r="AS459">
        <v>500</v>
      </c>
      <c r="AT459" t="s">
        <v>94</v>
      </c>
      <c r="AU459" t="b">
        <v>0</v>
      </c>
      <c r="AW459">
        <v>12</v>
      </c>
      <c r="AX459" t="s">
        <v>95</v>
      </c>
      <c r="AY459" t="s">
        <v>518</v>
      </c>
    </row>
    <row r="460" spans="2:51" x14ac:dyDescent="0.25">
      <c r="B460" t="s">
        <v>130</v>
      </c>
      <c r="C460" t="s">
        <v>88</v>
      </c>
      <c r="D460">
        <v>99999</v>
      </c>
      <c r="F460">
        <v>3000</v>
      </c>
      <c r="K460" t="s">
        <v>501</v>
      </c>
      <c r="L460" t="s">
        <v>136</v>
      </c>
      <c r="N460" t="s">
        <v>91</v>
      </c>
      <c r="P460">
        <v>195.9</v>
      </c>
      <c r="Q460">
        <v>85.899999999999991</v>
      </c>
      <c r="S460">
        <v>50.1</v>
      </c>
      <c r="W460">
        <v>59.9</v>
      </c>
      <c r="X460">
        <v>59.9</v>
      </c>
      <c r="Y460">
        <v>0</v>
      </c>
      <c r="AF460" t="s">
        <v>359</v>
      </c>
      <c r="AJ460" t="s">
        <v>359</v>
      </c>
      <c r="AL460" t="s">
        <v>138</v>
      </c>
      <c r="AM460">
        <v>0</v>
      </c>
      <c r="AN460">
        <v>99999</v>
      </c>
      <c r="AO460">
        <v>599</v>
      </c>
      <c r="AP460" t="b">
        <v>1</v>
      </c>
      <c r="AQ460" t="b">
        <v>1</v>
      </c>
      <c r="AS460">
        <v>500</v>
      </c>
      <c r="AT460" t="s">
        <v>94</v>
      </c>
      <c r="AU460" t="b">
        <v>0</v>
      </c>
      <c r="AW460">
        <v>12</v>
      </c>
      <c r="AX460" t="s">
        <v>95</v>
      </c>
      <c r="AY460" t="s">
        <v>518</v>
      </c>
    </row>
    <row r="461" spans="2:51" x14ac:dyDescent="0.25">
      <c r="B461" t="s">
        <v>130</v>
      </c>
      <c r="C461" t="s">
        <v>88</v>
      </c>
      <c r="D461">
        <v>99999</v>
      </c>
      <c r="F461">
        <v>3000</v>
      </c>
      <c r="K461" t="s">
        <v>501</v>
      </c>
      <c r="L461" t="s">
        <v>136</v>
      </c>
      <c r="N461" t="s">
        <v>91</v>
      </c>
      <c r="P461">
        <v>206.9</v>
      </c>
      <c r="Q461">
        <v>96.899999999999991</v>
      </c>
      <c r="S461">
        <v>50.1</v>
      </c>
      <c r="W461">
        <v>59.9</v>
      </c>
      <c r="X461">
        <v>59.9</v>
      </c>
      <c r="Y461">
        <v>0</v>
      </c>
      <c r="AF461" t="s">
        <v>360</v>
      </c>
      <c r="AJ461" t="s">
        <v>360</v>
      </c>
      <c r="AL461" t="s">
        <v>138</v>
      </c>
      <c r="AM461">
        <v>0</v>
      </c>
      <c r="AN461">
        <v>99999</v>
      </c>
      <c r="AO461">
        <v>599</v>
      </c>
      <c r="AP461" t="b">
        <v>1</v>
      </c>
      <c r="AQ461" t="b">
        <v>1</v>
      </c>
      <c r="AS461">
        <v>500</v>
      </c>
      <c r="AT461" t="s">
        <v>94</v>
      </c>
      <c r="AU461" t="b">
        <v>0</v>
      </c>
      <c r="AW461">
        <v>12</v>
      </c>
      <c r="AX461" t="s">
        <v>95</v>
      </c>
      <c r="AY461" t="s">
        <v>518</v>
      </c>
    </row>
    <row r="462" spans="2:51" x14ac:dyDescent="0.25">
      <c r="B462" t="s">
        <v>130</v>
      </c>
      <c r="C462" t="s">
        <v>88</v>
      </c>
      <c r="D462">
        <v>99999</v>
      </c>
      <c r="F462">
        <v>5000</v>
      </c>
      <c r="K462" t="s">
        <v>501</v>
      </c>
      <c r="L462" t="s">
        <v>131</v>
      </c>
      <c r="N462" t="s">
        <v>91</v>
      </c>
      <c r="P462">
        <v>194.9</v>
      </c>
      <c r="Q462">
        <v>84.9</v>
      </c>
      <c r="S462">
        <v>50.1</v>
      </c>
      <c r="W462">
        <v>59.9</v>
      </c>
      <c r="X462">
        <v>59.9</v>
      </c>
      <c r="Y462">
        <v>0</v>
      </c>
      <c r="AG462" t="s">
        <v>361</v>
      </c>
      <c r="AK462" t="s">
        <v>361</v>
      </c>
      <c r="AL462" t="s">
        <v>133</v>
      </c>
      <c r="AM462">
        <v>99999</v>
      </c>
      <c r="AN462">
        <v>99999</v>
      </c>
      <c r="AO462">
        <v>599</v>
      </c>
      <c r="AP462" t="b">
        <v>1</v>
      </c>
      <c r="AQ462" t="b">
        <v>1</v>
      </c>
      <c r="AS462">
        <v>50</v>
      </c>
      <c r="AT462" t="s">
        <v>94</v>
      </c>
      <c r="AU462" t="b">
        <v>0</v>
      </c>
      <c r="AW462">
        <v>12</v>
      </c>
      <c r="AX462" t="s">
        <v>95</v>
      </c>
      <c r="AY462" t="s">
        <v>519</v>
      </c>
    </row>
    <row r="463" spans="2:51" x14ac:dyDescent="0.25">
      <c r="B463" t="s">
        <v>130</v>
      </c>
      <c r="C463" t="s">
        <v>88</v>
      </c>
      <c r="D463">
        <v>99999</v>
      </c>
      <c r="F463">
        <v>5000</v>
      </c>
      <c r="K463" t="s">
        <v>501</v>
      </c>
      <c r="L463" t="s">
        <v>131</v>
      </c>
      <c r="N463" t="s">
        <v>91</v>
      </c>
      <c r="P463">
        <v>204.9</v>
      </c>
      <c r="Q463">
        <v>94.9</v>
      </c>
      <c r="S463">
        <v>50.1</v>
      </c>
      <c r="W463">
        <v>59.9</v>
      </c>
      <c r="X463">
        <v>59.9</v>
      </c>
      <c r="Y463">
        <v>0</v>
      </c>
      <c r="AG463" t="s">
        <v>363</v>
      </c>
      <c r="AK463" t="s">
        <v>363</v>
      </c>
      <c r="AL463" t="s">
        <v>133</v>
      </c>
      <c r="AM463">
        <v>99999</v>
      </c>
      <c r="AN463">
        <v>99999</v>
      </c>
      <c r="AO463">
        <v>599</v>
      </c>
      <c r="AP463" t="b">
        <v>1</v>
      </c>
      <c r="AQ463" t="b">
        <v>1</v>
      </c>
      <c r="AS463">
        <v>50</v>
      </c>
      <c r="AT463" t="s">
        <v>94</v>
      </c>
      <c r="AU463" t="b">
        <v>0</v>
      </c>
      <c r="AW463">
        <v>12</v>
      </c>
      <c r="AX463" t="s">
        <v>95</v>
      </c>
      <c r="AY463" t="s">
        <v>519</v>
      </c>
    </row>
    <row r="464" spans="2:51" x14ac:dyDescent="0.25">
      <c r="B464" t="s">
        <v>130</v>
      </c>
      <c r="C464" t="s">
        <v>88</v>
      </c>
      <c r="D464">
        <v>99999</v>
      </c>
      <c r="F464">
        <v>5000</v>
      </c>
      <c r="K464" t="s">
        <v>501</v>
      </c>
      <c r="L464" t="s">
        <v>131</v>
      </c>
      <c r="N464" t="s">
        <v>91</v>
      </c>
      <c r="P464">
        <v>211.9</v>
      </c>
      <c r="Q464">
        <v>101.9</v>
      </c>
      <c r="S464">
        <v>50.1</v>
      </c>
      <c r="W464">
        <v>59.9</v>
      </c>
      <c r="X464">
        <v>59.9</v>
      </c>
      <c r="Y464">
        <v>0</v>
      </c>
      <c r="AG464" t="s">
        <v>364</v>
      </c>
      <c r="AK464" t="s">
        <v>364</v>
      </c>
      <c r="AL464" t="s">
        <v>133</v>
      </c>
      <c r="AM464">
        <v>99999</v>
      </c>
      <c r="AN464">
        <v>99999</v>
      </c>
      <c r="AO464">
        <v>599</v>
      </c>
      <c r="AP464" t="b">
        <v>1</v>
      </c>
      <c r="AQ464" t="b">
        <v>1</v>
      </c>
      <c r="AS464">
        <v>50</v>
      </c>
      <c r="AT464" t="s">
        <v>94</v>
      </c>
      <c r="AU464" t="b">
        <v>0</v>
      </c>
      <c r="AW464">
        <v>12</v>
      </c>
      <c r="AX464" t="s">
        <v>95</v>
      </c>
      <c r="AY464" t="s">
        <v>519</v>
      </c>
    </row>
    <row r="465" spans="2:51" x14ac:dyDescent="0.25">
      <c r="B465" t="s">
        <v>130</v>
      </c>
      <c r="C465" t="s">
        <v>88</v>
      </c>
      <c r="D465">
        <v>99999</v>
      </c>
      <c r="F465">
        <v>5000</v>
      </c>
      <c r="K465" t="s">
        <v>501</v>
      </c>
      <c r="L465" t="s">
        <v>131</v>
      </c>
      <c r="N465" t="s">
        <v>91</v>
      </c>
      <c r="P465">
        <v>222.9</v>
      </c>
      <c r="Q465">
        <v>112.9</v>
      </c>
      <c r="S465">
        <v>50.1</v>
      </c>
      <c r="W465">
        <v>59.9</v>
      </c>
      <c r="X465">
        <v>59.9</v>
      </c>
      <c r="Y465">
        <v>0</v>
      </c>
      <c r="AG465" t="s">
        <v>365</v>
      </c>
      <c r="AK465" t="s">
        <v>365</v>
      </c>
      <c r="AL465" t="s">
        <v>133</v>
      </c>
      <c r="AM465">
        <v>99999</v>
      </c>
      <c r="AN465">
        <v>99999</v>
      </c>
      <c r="AO465">
        <v>599</v>
      </c>
      <c r="AP465" t="b">
        <v>1</v>
      </c>
      <c r="AQ465" t="b">
        <v>1</v>
      </c>
      <c r="AS465">
        <v>50</v>
      </c>
      <c r="AT465" t="s">
        <v>94</v>
      </c>
      <c r="AU465" t="b">
        <v>0</v>
      </c>
      <c r="AW465">
        <v>12</v>
      </c>
      <c r="AX465" t="s">
        <v>95</v>
      </c>
      <c r="AY465" t="s">
        <v>519</v>
      </c>
    </row>
    <row r="466" spans="2:51" x14ac:dyDescent="0.25">
      <c r="B466" t="s">
        <v>130</v>
      </c>
      <c r="C466" t="s">
        <v>88</v>
      </c>
      <c r="D466">
        <v>99999</v>
      </c>
      <c r="F466">
        <v>5000</v>
      </c>
      <c r="K466" t="s">
        <v>501</v>
      </c>
      <c r="L466" t="s">
        <v>136</v>
      </c>
      <c r="N466" t="s">
        <v>91</v>
      </c>
      <c r="P466">
        <v>194.9</v>
      </c>
      <c r="Q466">
        <v>84.9</v>
      </c>
      <c r="S466">
        <v>50.1</v>
      </c>
      <c r="W466">
        <v>59.9</v>
      </c>
      <c r="X466">
        <v>59.9</v>
      </c>
      <c r="Y466">
        <v>0</v>
      </c>
      <c r="AF466" t="s">
        <v>366</v>
      </c>
      <c r="AJ466" t="s">
        <v>366</v>
      </c>
      <c r="AL466" t="s">
        <v>138</v>
      </c>
      <c r="AM466">
        <v>0</v>
      </c>
      <c r="AN466">
        <v>99999</v>
      </c>
      <c r="AO466">
        <v>599</v>
      </c>
      <c r="AP466" t="b">
        <v>1</v>
      </c>
      <c r="AQ466" t="b">
        <v>1</v>
      </c>
      <c r="AS466">
        <v>500</v>
      </c>
      <c r="AT466" t="s">
        <v>94</v>
      </c>
      <c r="AU466" t="b">
        <v>0</v>
      </c>
      <c r="AW466">
        <v>12</v>
      </c>
      <c r="AX466" t="s">
        <v>95</v>
      </c>
      <c r="AY466" t="s">
        <v>520</v>
      </c>
    </row>
    <row r="467" spans="2:51" x14ac:dyDescent="0.25">
      <c r="B467" t="s">
        <v>130</v>
      </c>
      <c r="C467" t="s">
        <v>88</v>
      </c>
      <c r="D467">
        <v>99999</v>
      </c>
      <c r="F467">
        <v>5000</v>
      </c>
      <c r="K467" t="s">
        <v>501</v>
      </c>
      <c r="L467" t="s">
        <v>136</v>
      </c>
      <c r="N467" t="s">
        <v>91</v>
      </c>
      <c r="P467">
        <v>204.9</v>
      </c>
      <c r="Q467">
        <v>94.9</v>
      </c>
      <c r="S467">
        <v>50.1</v>
      </c>
      <c r="W467">
        <v>59.9</v>
      </c>
      <c r="X467">
        <v>59.9</v>
      </c>
      <c r="Y467">
        <v>0</v>
      </c>
      <c r="AF467" t="s">
        <v>368</v>
      </c>
      <c r="AJ467" t="s">
        <v>368</v>
      </c>
      <c r="AL467" t="s">
        <v>138</v>
      </c>
      <c r="AM467">
        <v>0</v>
      </c>
      <c r="AN467">
        <v>99999</v>
      </c>
      <c r="AO467">
        <v>599</v>
      </c>
      <c r="AP467" t="b">
        <v>1</v>
      </c>
      <c r="AQ467" t="b">
        <v>1</v>
      </c>
      <c r="AS467">
        <v>500</v>
      </c>
      <c r="AT467" t="s">
        <v>94</v>
      </c>
      <c r="AU467" t="b">
        <v>0</v>
      </c>
      <c r="AW467">
        <v>12</v>
      </c>
      <c r="AX467" t="s">
        <v>95</v>
      </c>
      <c r="AY467" t="s">
        <v>520</v>
      </c>
    </row>
    <row r="468" spans="2:51" x14ac:dyDescent="0.25">
      <c r="B468" t="s">
        <v>130</v>
      </c>
      <c r="C468" t="s">
        <v>88</v>
      </c>
      <c r="D468">
        <v>99999</v>
      </c>
      <c r="F468">
        <v>5000</v>
      </c>
      <c r="K468" t="s">
        <v>501</v>
      </c>
      <c r="L468" t="s">
        <v>136</v>
      </c>
      <c r="N468" t="s">
        <v>91</v>
      </c>
      <c r="P468">
        <v>211.9</v>
      </c>
      <c r="Q468">
        <v>101.9</v>
      </c>
      <c r="S468">
        <v>50.1</v>
      </c>
      <c r="W468">
        <v>59.9</v>
      </c>
      <c r="X468">
        <v>59.9</v>
      </c>
      <c r="Y468">
        <v>0</v>
      </c>
      <c r="AF468" t="s">
        <v>369</v>
      </c>
      <c r="AJ468" t="s">
        <v>369</v>
      </c>
      <c r="AL468" t="s">
        <v>138</v>
      </c>
      <c r="AM468">
        <v>0</v>
      </c>
      <c r="AN468">
        <v>99999</v>
      </c>
      <c r="AO468">
        <v>599</v>
      </c>
      <c r="AP468" t="b">
        <v>1</v>
      </c>
      <c r="AQ468" t="b">
        <v>1</v>
      </c>
      <c r="AS468">
        <v>500</v>
      </c>
      <c r="AT468" t="s">
        <v>94</v>
      </c>
      <c r="AU468" t="b">
        <v>0</v>
      </c>
      <c r="AW468">
        <v>12</v>
      </c>
      <c r="AX468" t="s">
        <v>95</v>
      </c>
      <c r="AY468" t="s">
        <v>520</v>
      </c>
    </row>
    <row r="469" spans="2:51" x14ac:dyDescent="0.25">
      <c r="B469" t="s">
        <v>130</v>
      </c>
      <c r="C469" t="s">
        <v>88</v>
      </c>
      <c r="D469">
        <v>99999</v>
      </c>
      <c r="F469">
        <v>5000</v>
      </c>
      <c r="K469" t="s">
        <v>501</v>
      </c>
      <c r="L469" t="s">
        <v>136</v>
      </c>
      <c r="N469" t="s">
        <v>91</v>
      </c>
      <c r="P469">
        <v>222.9</v>
      </c>
      <c r="Q469">
        <v>112.9</v>
      </c>
      <c r="S469">
        <v>50.1</v>
      </c>
      <c r="W469">
        <v>59.9</v>
      </c>
      <c r="X469">
        <v>59.9</v>
      </c>
      <c r="Y469">
        <v>0</v>
      </c>
      <c r="AF469" t="s">
        <v>370</v>
      </c>
      <c r="AJ469" t="s">
        <v>370</v>
      </c>
      <c r="AL469" t="s">
        <v>138</v>
      </c>
      <c r="AM469">
        <v>0</v>
      </c>
      <c r="AN469">
        <v>99999</v>
      </c>
      <c r="AO469">
        <v>599</v>
      </c>
      <c r="AP469" t="b">
        <v>1</v>
      </c>
      <c r="AQ469" t="b">
        <v>1</v>
      </c>
      <c r="AS469">
        <v>500</v>
      </c>
      <c r="AT469" t="s">
        <v>94</v>
      </c>
      <c r="AU469" t="b">
        <v>0</v>
      </c>
      <c r="AW469">
        <v>12</v>
      </c>
      <c r="AX469" t="s">
        <v>95</v>
      </c>
      <c r="AY469" t="s">
        <v>520</v>
      </c>
    </row>
    <row r="470" spans="2:51" x14ac:dyDescent="0.25">
      <c r="B470" t="s">
        <v>186</v>
      </c>
      <c r="C470" t="s">
        <v>88</v>
      </c>
      <c r="D470">
        <v>99999</v>
      </c>
      <c r="F470">
        <v>0</v>
      </c>
      <c r="K470" t="s">
        <v>501</v>
      </c>
      <c r="L470" t="s">
        <v>187</v>
      </c>
      <c r="N470" t="s">
        <v>91</v>
      </c>
      <c r="P470">
        <v>174.9</v>
      </c>
      <c r="Q470">
        <v>64.900000000000006</v>
      </c>
      <c r="S470">
        <v>50.1</v>
      </c>
      <c r="W470">
        <v>59.9</v>
      </c>
      <c r="X470">
        <v>59.9</v>
      </c>
      <c r="Y470">
        <v>0</v>
      </c>
      <c r="AG470" t="s">
        <v>371</v>
      </c>
      <c r="AK470" t="s">
        <v>371</v>
      </c>
      <c r="AL470" t="s">
        <v>189</v>
      </c>
      <c r="AM470">
        <v>99999</v>
      </c>
      <c r="AN470">
        <v>99999</v>
      </c>
      <c r="AO470">
        <v>699</v>
      </c>
      <c r="AP470" t="b">
        <v>1</v>
      </c>
      <c r="AQ470" t="b">
        <v>1</v>
      </c>
      <c r="AS470">
        <v>100</v>
      </c>
      <c r="AT470" t="s">
        <v>94</v>
      </c>
      <c r="AU470" t="b">
        <v>0</v>
      </c>
      <c r="AW470">
        <v>12</v>
      </c>
      <c r="AX470" t="s">
        <v>95</v>
      </c>
      <c r="AY470" t="s">
        <v>521</v>
      </c>
    </row>
    <row r="471" spans="2:51" x14ac:dyDescent="0.25">
      <c r="B471" t="s">
        <v>186</v>
      </c>
      <c r="C471" t="s">
        <v>88</v>
      </c>
      <c r="D471">
        <v>99999</v>
      </c>
      <c r="F471">
        <v>0</v>
      </c>
      <c r="K471" t="s">
        <v>501</v>
      </c>
      <c r="L471" t="s">
        <v>187</v>
      </c>
      <c r="N471" t="s">
        <v>91</v>
      </c>
      <c r="P471">
        <v>189.9</v>
      </c>
      <c r="Q471">
        <v>79.900000000000006</v>
      </c>
      <c r="S471">
        <v>50.1</v>
      </c>
      <c r="W471">
        <v>59.9</v>
      </c>
      <c r="X471">
        <v>59.9</v>
      </c>
      <c r="Y471">
        <v>0</v>
      </c>
      <c r="AG471" t="s">
        <v>373</v>
      </c>
      <c r="AK471" t="s">
        <v>373</v>
      </c>
      <c r="AL471" t="s">
        <v>189</v>
      </c>
      <c r="AM471">
        <v>99999</v>
      </c>
      <c r="AN471">
        <v>99999</v>
      </c>
      <c r="AO471">
        <v>699</v>
      </c>
      <c r="AP471" t="b">
        <v>1</v>
      </c>
      <c r="AQ471" t="b">
        <v>1</v>
      </c>
      <c r="AS471">
        <v>100</v>
      </c>
      <c r="AT471" t="s">
        <v>94</v>
      </c>
      <c r="AU471" t="b">
        <v>0</v>
      </c>
      <c r="AW471">
        <v>12</v>
      </c>
      <c r="AX471" t="s">
        <v>95</v>
      </c>
      <c r="AY471" t="s">
        <v>521</v>
      </c>
    </row>
    <row r="472" spans="2:51" x14ac:dyDescent="0.25">
      <c r="B472" t="s">
        <v>186</v>
      </c>
      <c r="C472" t="s">
        <v>88</v>
      </c>
      <c r="D472">
        <v>99999</v>
      </c>
      <c r="F472">
        <v>0</v>
      </c>
      <c r="K472" t="s">
        <v>501</v>
      </c>
      <c r="L472" t="s">
        <v>103</v>
      </c>
      <c r="N472" t="s">
        <v>91</v>
      </c>
      <c r="P472">
        <v>174.9</v>
      </c>
      <c r="Q472">
        <v>64.900000000000006</v>
      </c>
      <c r="S472">
        <v>50.1</v>
      </c>
      <c r="W472">
        <v>59.9</v>
      </c>
      <c r="X472">
        <v>59.9</v>
      </c>
      <c r="Y472">
        <v>0</v>
      </c>
      <c r="AF472" t="s">
        <v>374</v>
      </c>
      <c r="AJ472" t="s">
        <v>374</v>
      </c>
      <c r="AL472" t="s">
        <v>105</v>
      </c>
      <c r="AM472">
        <v>0</v>
      </c>
      <c r="AN472">
        <v>99999</v>
      </c>
      <c r="AO472">
        <v>699</v>
      </c>
      <c r="AP472" t="b">
        <v>1</v>
      </c>
      <c r="AQ472" t="b">
        <v>1</v>
      </c>
      <c r="AS472">
        <v>1000</v>
      </c>
      <c r="AT472" t="s">
        <v>94</v>
      </c>
      <c r="AU472" t="b">
        <v>0</v>
      </c>
      <c r="AW472">
        <v>12</v>
      </c>
      <c r="AX472" t="s">
        <v>95</v>
      </c>
      <c r="AY472" t="s">
        <v>522</v>
      </c>
    </row>
    <row r="473" spans="2:51" x14ac:dyDescent="0.25">
      <c r="B473" t="s">
        <v>186</v>
      </c>
      <c r="C473" t="s">
        <v>88</v>
      </c>
      <c r="D473">
        <v>99999</v>
      </c>
      <c r="F473">
        <v>0</v>
      </c>
      <c r="K473" t="s">
        <v>501</v>
      </c>
      <c r="L473" t="s">
        <v>103</v>
      </c>
      <c r="N473" t="s">
        <v>91</v>
      </c>
      <c r="P473">
        <v>189.9</v>
      </c>
      <c r="Q473">
        <v>79.900000000000006</v>
      </c>
      <c r="S473">
        <v>50.1</v>
      </c>
      <c r="W473">
        <v>59.9</v>
      </c>
      <c r="X473">
        <v>59.9</v>
      </c>
      <c r="Y473">
        <v>0</v>
      </c>
      <c r="AF473" t="s">
        <v>376</v>
      </c>
      <c r="AJ473" t="s">
        <v>376</v>
      </c>
      <c r="AL473" t="s">
        <v>105</v>
      </c>
      <c r="AM473">
        <v>0</v>
      </c>
      <c r="AN473">
        <v>99999</v>
      </c>
      <c r="AO473">
        <v>699</v>
      </c>
      <c r="AP473" t="b">
        <v>1</v>
      </c>
      <c r="AQ473" t="b">
        <v>1</v>
      </c>
      <c r="AS473">
        <v>1000</v>
      </c>
      <c r="AT473" t="s">
        <v>94</v>
      </c>
      <c r="AU473" t="b">
        <v>0</v>
      </c>
      <c r="AW473">
        <v>12</v>
      </c>
      <c r="AX473" t="s">
        <v>95</v>
      </c>
      <c r="AY473" t="s">
        <v>522</v>
      </c>
    </row>
    <row r="474" spans="2:51" x14ac:dyDescent="0.25">
      <c r="B474" t="s">
        <v>186</v>
      </c>
      <c r="C474" t="s">
        <v>88</v>
      </c>
      <c r="D474">
        <v>99999</v>
      </c>
      <c r="F474">
        <v>1000</v>
      </c>
      <c r="K474" t="s">
        <v>501</v>
      </c>
      <c r="L474" t="s">
        <v>187</v>
      </c>
      <c r="N474" t="s">
        <v>91</v>
      </c>
      <c r="P474">
        <v>164.9</v>
      </c>
      <c r="Q474">
        <v>54.9</v>
      </c>
      <c r="S474">
        <v>50.1</v>
      </c>
      <c r="W474">
        <v>59.9</v>
      </c>
      <c r="X474">
        <v>59.9</v>
      </c>
      <c r="Y474">
        <v>0</v>
      </c>
      <c r="AG474" t="s">
        <v>377</v>
      </c>
      <c r="AK474" t="s">
        <v>377</v>
      </c>
      <c r="AL474" t="s">
        <v>189</v>
      </c>
      <c r="AM474">
        <v>99999</v>
      </c>
      <c r="AN474">
        <v>99999</v>
      </c>
      <c r="AO474">
        <v>699</v>
      </c>
      <c r="AP474" t="b">
        <v>1</v>
      </c>
      <c r="AQ474" t="b">
        <v>1</v>
      </c>
      <c r="AS474">
        <v>100</v>
      </c>
      <c r="AT474" t="s">
        <v>94</v>
      </c>
      <c r="AU474" t="b">
        <v>0</v>
      </c>
      <c r="AW474">
        <v>12</v>
      </c>
      <c r="AX474" t="s">
        <v>95</v>
      </c>
      <c r="AY474" t="s">
        <v>523</v>
      </c>
    </row>
    <row r="475" spans="2:51" x14ac:dyDescent="0.25">
      <c r="B475" t="s">
        <v>186</v>
      </c>
      <c r="C475" t="s">
        <v>88</v>
      </c>
      <c r="D475">
        <v>99999</v>
      </c>
      <c r="F475">
        <v>1000</v>
      </c>
      <c r="K475" t="s">
        <v>501</v>
      </c>
      <c r="L475" t="s">
        <v>187</v>
      </c>
      <c r="N475" t="s">
        <v>91</v>
      </c>
      <c r="P475">
        <v>174.9</v>
      </c>
      <c r="Q475">
        <v>64.899999999999991</v>
      </c>
      <c r="S475">
        <v>50.1</v>
      </c>
      <c r="W475">
        <v>59.9</v>
      </c>
      <c r="X475">
        <v>59.9</v>
      </c>
      <c r="Y475">
        <v>0</v>
      </c>
      <c r="AG475" t="s">
        <v>379</v>
      </c>
      <c r="AK475" t="s">
        <v>379</v>
      </c>
      <c r="AL475" t="s">
        <v>189</v>
      </c>
      <c r="AM475">
        <v>99999</v>
      </c>
      <c r="AN475">
        <v>99999</v>
      </c>
      <c r="AO475">
        <v>699</v>
      </c>
      <c r="AP475" t="b">
        <v>1</v>
      </c>
      <c r="AQ475" t="b">
        <v>1</v>
      </c>
      <c r="AS475">
        <v>100</v>
      </c>
      <c r="AT475" t="s">
        <v>94</v>
      </c>
      <c r="AU475" t="b">
        <v>0</v>
      </c>
      <c r="AW475">
        <v>12</v>
      </c>
      <c r="AX475" t="s">
        <v>95</v>
      </c>
      <c r="AY475" t="s">
        <v>523</v>
      </c>
    </row>
    <row r="476" spans="2:51" x14ac:dyDescent="0.25">
      <c r="B476" t="s">
        <v>186</v>
      </c>
      <c r="C476" t="s">
        <v>88</v>
      </c>
      <c r="D476">
        <v>99999</v>
      </c>
      <c r="F476">
        <v>1000</v>
      </c>
      <c r="K476" t="s">
        <v>501</v>
      </c>
      <c r="L476" t="s">
        <v>187</v>
      </c>
      <c r="N476" t="s">
        <v>91</v>
      </c>
      <c r="P476">
        <v>178.9</v>
      </c>
      <c r="Q476">
        <v>68.899999999999991</v>
      </c>
      <c r="S476">
        <v>50.1</v>
      </c>
      <c r="W476">
        <v>59.9</v>
      </c>
      <c r="X476">
        <v>59.9</v>
      </c>
      <c r="Y476">
        <v>0</v>
      </c>
      <c r="AG476" t="s">
        <v>380</v>
      </c>
      <c r="AK476" t="s">
        <v>380</v>
      </c>
      <c r="AL476" t="s">
        <v>189</v>
      </c>
      <c r="AM476">
        <v>99999</v>
      </c>
      <c r="AN476">
        <v>99999</v>
      </c>
      <c r="AO476">
        <v>699</v>
      </c>
      <c r="AP476" t="b">
        <v>1</v>
      </c>
      <c r="AQ476" t="b">
        <v>1</v>
      </c>
      <c r="AS476">
        <v>100</v>
      </c>
      <c r="AT476" t="s">
        <v>94</v>
      </c>
      <c r="AU476" t="b">
        <v>0</v>
      </c>
      <c r="AW476">
        <v>12</v>
      </c>
      <c r="AX476" t="s">
        <v>95</v>
      </c>
      <c r="AY476" t="s">
        <v>523</v>
      </c>
    </row>
    <row r="477" spans="2:51" x14ac:dyDescent="0.25">
      <c r="B477" t="s">
        <v>186</v>
      </c>
      <c r="C477" t="s">
        <v>88</v>
      </c>
      <c r="D477">
        <v>99999</v>
      </c>
      <c r="F477">
        <v>1000</v>
      </c>
      <c r="K477" t="s">
        <v>501</v>
      </c>
      <c r="L477" t="s">
        <v>187</v>
      </c>
      <c r="N477" t="s">
        <v>91</v>
      </c>
      <c r="P477">
        <v>189.9</v>
      </c>
      <c r="Q477">
        <v>79.899999999999991</v>
      </c>
      <c r="S477">
        <v>50.1</v>
      </c>
      <c r="W477">
        <v>59.9</v>
      </c>
      <c r="X477">
        <v>59.9</v>
      </c>
      <c r="Y477">
        <v>0</v>
      </c>
      <c r="AG477" t="s">
        <v>381</v>
      </c>
      <c r="AK477" t="s">
        <v>381</v>
      </c>
      <c r="AL477" t="s">
        <v>189</v>
      </c>
      <c r="AM477">
        <v>99999</v>
      </c>
      <c r="AN477">
        <v>99999</v>
      </c>
      <c r="AO477">
        <v>699</v>
      </c>
      <c r="AP477" t="b">
        <v>1</v>
      </c>
      <c r="AQ477" t="b">
        <v>1</v>
      </c>
      <c r="AS477">
        <v>100</v>
      </c>
      <c r="AT477" t="s">
        <v>94</v>
      </c>
      <c r="AU477" t="b">
        <v>0</v>
      </c>
      <c r="AW477">
        <v>12</v>
      </c>
      <c r="AX477" t="s">
        <v>95</v>
      </c>
      <c r="AY477" t="s">
        <v>523</v>
      </c>
    </row>
    <row r="478" spans="2:51" x14ac:dyDescent="0.25">
      <c r="B478" t="s">
        <v>186</v>
      </c>
      <c r="C478" t="s">
        <v>88</v>
      </c>
      <c r="D478">
        <v>99999</v>
      </c>
      <c r="F478">
        <v>1000</v>
      </c>
      <c r="K478" t="s">
        <v>501</v>
      </c>
      <c r="L478" t="s">
        <v>103</v>
      </c>
      <c r="N478" t="s">
        <v>91</v>
      </c>
      <c r="P478">
        <v>164.9</v>
      </c>
      <c r="Q478">
        <v>54.9</v>
      </c>
      <c r="S478">
        <v>50.1</v>
      </c>
      <c r="W478">
        <v>59.9</v>
      </c>
      <c r="X478">
        <v>59.9</v>
      </c>
      <c r="Y478">
        <v>0</v>
      </c>
      <c r="AF478" t="s">
        <v>382</v>
      </c>
      <c r="AJ478" t="s">
        <v>382</v>
      </c>
      <c r="AL478" t="s">
        <v>105</v>
      </c>
      <c r="AM478">
        <v>0</v>
      </c>
      <c r="AN478">
        <v>99999</v>
      </c>
      <c r="AO478">
        <v>699</v>
      </c>
      <c r="AP478" t="b">
        <v>1</v>
      </c>
      <c r="AQ478" t="b">
        <v>1</v>
      </c>
      <c r="AS478">
        <v>1000</v>
      </c>
      <c r="AT478" t="s">
        <v>94</v>
      </c>
      <c r="AU478" t="b">
        <v>0</v>
      </c>
      <c r="AW478">
        <v>12</v>
      </c>
      <c r="AX478" t="s">
        <v>95</v>
      </c>
      <c r="AY478" t="s">
        <v>524</v>
      </c>
    </row>
    <row r="479" spans="2:51" x14ac:dyDescent="0.25">
      <c r="B479" t="s">
        <v>186</v>
      </c>
      <c r="C479" t="s">
        <v>88</v>
      </c>
      <c r="D479">
        <v>99999</v>
      </c>
      <c r="F479">
        <v>1000</v>
      </c>
      <c r="K479" t="s">
        <v>501</v>
      </c>
      <c r="L479" t="s">
        <v>103</v>
      </c>
      <c r="N479" t="s">
        <v>91</v>
      </c>
      <c r="P479">
        <v>174.9</v>
      </c>
      <c r="Q479">
        <v>64.899999999999991</v>
      </c>
      <c r="S479">
        <v>50.1</v>
      </c>
      <c r="W479">
        <v>59.9</v>
      </c>
      <c r="X479">
        <v>59.9</v>
      </c>
      <c r="Y479">
        <v>0</v>
      </c>
      <c r="AF479" t="s">
        <v>384</v>
      </c>
      <c r="AJ479" t="s">
        <v>384</v>
      </c>
      <c r="AL479" t="s">
        <v>105</v>
      </c>
      <c r="AM479">
        <v>0</v>
      </c>
      <c r="AN479">
        <v>99999</v>
      </c>
      <c r="AO479">
        <v>699</v>
      </c>
      <c r="AP479" t="b">
        <v>1</v>
      </c>
      <c r="AQ479" t="b">
        <v>1</v>
      </c>
      <c r="AS479">
        <v>1000</v>
      </c>
      <c r="AT479" t="s">
        <v>94</v>
      </c>
      <c r="AU479" t="b">
        <v>0</v>
      </c>
      <c r="AW479">
        <v>12</v>
      </c>
      <c r="AX479" t="s">
        <v>95</v>
      </c>
      <c r="AY479" t="s">
        <v>524</v>
      </c>
    </row>
    <row r="480" spans="2:51" x14ac:dyDescent="0.25">
      <c r="B480" t="s">
        <v>186</v>
      </c>
      <c r="C480" t="s">
        <v>88</v>
      </c>
      <c r="D480">
        <v>99999</v>
      </c>
      <c r="F480">
        <v>1000</v>
      </c>
      <c r="K480" t="s">
        <v>501</v>
      </c>
      <c r="L480" t="s">
        <v>103</v>
      </c>
      <c r="N480" t="s">
        <v>91</v>
      </c>
      <c r="P480">
        <v>178.9</v>
      </c>
      <c r="Q480">
        <v>68.899999999999991</v>
      </c>
      <c r="S480">
        <v>50.1</v>
      </c>
      <c r="W480">
        <v>59.9</v>
      </c>
      <c r="X480">
        <v>59.9</v>
      </c>
      <c r="Y480">
        <v>0</v>
      </c>
      <c r="AF480" t="s">
        <v>385</v>
      </c>
      <c r="AJ480" t="s">
        <v>385</v>
      </c>
      <c r="AL480" t="s">
        <v>105</v>
      </c>
      <c r="AM480">
        <v>0</v>
      </c>
      <c r="AN480">
        <v>99999</v>
      </c>
      <c r="AO480">
        <v>699</v>
      </c>
      <c r="AP480" t="b">
        <v>1</v>
      </c>
      <c r="AQ480" t="b">
        <v>1</v>
      </c>
      <c r="AS480">
        <v>1000</v>
      </c>
      <c r="AT480" t="s">
        <v>94</v>
      </c>
      <c r="AU480" t="b">
        <v>0</v>
      </c>
      <c r="AW480">
        <v>12</v>
      </c>
      <c r="AX480" t="s">
        <v>95</v>
      </c>
      <c r="AY480" t="s">
        <v>524</v>
      </c>
    </row>
    <row r="481" spans="2:51" x14ac:dyDescent="0.25">
      <c r="B481" t="s">
        <v>186</v>
      </c>
      <c r="C481" t="s">
        <v>88</v>
      </c>
      <c r="D481">
        <v>99999</v>
      </c>
      <c r="F481">
        <v>1000</v>
      </c>
      <c r="K481" t="s">
        <v>501</v>
      </c>
      <c r="L481" t="s">
        <v>103</v>
      </c>
      <c r="N481" t="s">
        <v>91</v>
      </c>
      <c r="P481">
        <v>189.9</v>
      </c>
      <c r="Q481">
        <v>79.899999999999991</v>
      </c>
      <c r="S481">
        <v>50.1</v>
      </c>
      <c r="W481">
        <v>59.9</v>
      </c>
      <c r="X481">
        <v>59.9</v>
      </c>
      <c r="Y481">
        <v>0</v>
      </c>
      <c r="AF481" t="s">
        <v>386</v>
      </c>
      <c r="AJ481" t="s">
        <v>386</v>
      </c>
      <c r="AL481" t="s">
        <v>105</v>
      </c>
      <c r="AM481">
        <v>0</v>
      </c>
      <c r="AN481">
        <v>99999</v>
      </c>
      <c r="AO481">
        <v>699</v>
      </c>
      <c r="AP481" t="b">
        <v>1</v>
      </c>
      <c r="AQ481" t="b">
        <v>1</v>
      </c>
      <c r="AS481">
        <v>1000</v>
      </c>
      <c r="AT481" t="s">
        <v>94</v>
      </c>
      <c r="AU481" t="b">
        <v>0</v>
      </c>
      <c r="AW481">
        <v>12</v>
      </c>
      <c r="AX481" t="s">
        <v>95</v>
      </c>
      <c r="AY481" t="s">
        <v>524</v>
      </c>
    </row>
    <row r="482" spans="2:51" x14ac:dyDescent="0.25">
      <c r="B482" t="s">
        <v>186</v>
      </c>
      <c r="C482" t="s">
        <v>88</v>
      </c>
      <c r="D482">
        <v>99999</v>
      </c>
      <c r="F482">
        <v>10000</v>
      </c>
      <c r="K482" t="s">
        <v>501</v>
      </c>
      <c r="L482" t="s">
        <v>187</v>
      </c>
      <c r="N482" t="s">
        <v>91</v>
      </c>
      <c r="P482">
        <v>229.9</v>
      </c>
      <c r="Q482">
        <v>119.9</v>
      </c>
      <c r="S482">
        <v>50.1</v>
      </c>
      <c r="W482">
        <v>59.9</v>
      </c>
      <c r="X482">
        <v>59.9</v>
      </c>
      <c r="Y482">
        <v>0</v>
      </c>
      <c r="AG482" t="s">
        <v>387</v>
      </c>
      <c r="AK482" t="s">
        <v>387</v>
      </c>
      <c r="AL482" t="s">
        <v>189</v>
      </c>
      <c r="AM482">
        <v>99999</v>
      </c>
      <c r="AN482">
        <v>99999</v>
      </c>
      <c r="AO482">
        <v>699</v>
      </c>
      <c r="AP482" t="b">
        <v>1</v>
      </c>
      <c r="AQ482" t="b">
        <v>1</v>
      </c>
      <c r="AS482">
        <v>100</v>
      </c>
      <c r="AT482" t="s">
        <v>94</v>
      </c>
      <c r="AU482" t="b">
        <v>0</v>
      </c>
      <c r="AW482">
        <v>12</v>
      </c>
      <c r="AX482" t="s">
        <v>95</v>
      </c>
      <c r="AY482" t="s">
        <v>525</v>
      </c>
    </row>
    <row r="483" spans="2:51" x14ac:dyDescent="0.25">
      <c r="B483" t="s">
        <v>186</v>
      </c>
      <c r="C483" t="s">
        <v>88</v>
      </c>
      <c r="D483">
        <v>99999</v>
      </c>
      <c r="F483">
        <v>10000</v>
      </c>
      <c r="K483" t="s">
        <v>501</v>
      </c>
      <c r="L483" t="s">
        <v>187</v>
      </c>
      <c r="N483" t="s">
        <v>91</v>
      </c>
      <c r="P483">
        <v>239.9</v>
      </c>
      <c r="Q483">
        <v>129.9</v>
      </c>
      <c r="S483">
        <v>50.1</v>
      </c>
      <c r="W483">
        <v>59.9</v>
      </c>
      <c r="X483">
        <v>59.9</v>
      </c>
      <c r="Y483">
        <v>0</v>
      </c>
      <c r="AG483" t="s">
        <v>389</v>
      </c>
      <c r="AK483" t="s">
        <v>389</v>
      </c>
      <c r="AL483" t="s">
        <v>189</v>
      </c>
      <c r="AM483">
        <v>99999</v>
      </c>
      <c r="AN483">
        <v>99999</v>
      </c>
      <c r="AO483">
        <v>699</v>
      </c>
      <c r="AP483" t="b">
        <v>1</v>
      </c>
      <c r="AQ483" t="b">
        <v>1</v>
      </c>
      <c r="AS483">
        <v>100</v>
      </c>
      <c r="AT483" t="s">
        <v>94</v>
      </c>
      <c r="AU483" t="b">
        <v>0</v>
      </c>
      <c r="AW483">
        <v>12</v>
      </c>
      <c r="AX483" t="s">
        <v>95</v>
      </c>
      <c r="AY483" t="s">
        <v>525</v>
      </c>
    </row>
    <row r="484" spans="2:51" x14ac:dyDescent="0.25">
      <c r="B484" t="s">
        <v>186</v>
      </c>
      <c r="C484" t="s">
        <v>88</v>
      </c>
      <c r="D484">
        <v>99999</v>
      </c>
      <c r="F484">
        <v>10000</v>
      </c>
      <c r="K484" t="s">
        <v>501</v>
      </c>
      <c r="L484" t="s">
        <v>187</v>
      </c>
      <c r="N484" t="s">
        <v>91</v>
      </c>
      <c r="P484">
        <v>249.9</v>
      </c>
      <c r="Q484">
        <v>139.9</v>
      </c>
      <c r="S484">
        <v>50.1</v>
      </c>
      <c r="W484">
        <v>59.9</v>
      </c>
      <c r="X484">
        <v>59.9</v>
      </c>
      <c r="Y484">
        <v>0</v>
      </c>
      <c r="AG484" t="s">
        <v>390</v>
      </c>
      <c r="AK484" t="s">
        <v>390</v>
      </c>
      <c r="AL484" t="s">
        <v>189</v>
      </c>
      <c r="AM484">
        <v>99999</v>
      </c>
      <c r="AN484">
        <v>99999</v>
      </c>
      <c r="AO484">
        <v>699</v>
      </c>
      <c r="AP484" t="b">
        <v>1</v>
      </c>
      <c r="AQ484" t="b">
        <v>1</v>
      </c>
      <c r="AS484">
        <v>100</v>
      </c>
      <c r="AT484" t="s">
        <v>94</v>
      </c>
      <c r="AU484" t="b">
        <v>0</v>
      </c>
      <c r="AW484">
        <v>12</v>
      </c>
      <c r="AX484" t="s">
        <v>95</v>
      </c>
      <c r="AY484" t="s">
        <v>525</v>
      </c>
    </row>
    <row r="485" spans="2:51" x14ac:dyDescent="0.25">
      <c r="B485" t="s">
        <v>186</v>
      </c>
      <c r="C485" t="s">
        <v>88</v>
      </c>
      <c r="D485">
        <v>99999</v>
      </c>
      <c r="F485">
        <v>10000</v>
      </c>
      <c r="K485" t="s">
        <v>501</v>
      </c>
      <c r="L485" t="s">
        <v>187</v>
      </c>
      <c r="N485" t="s">
        <v>91</v>
      </c>
      <c r="P485">
        <v>260.89999999999998</v>
      </c>
      <c r="Q485">
        <v>150.9</v>
      </c>
      <c r="S485">
        <v>50.1</v>
      </c>
      <c r="W485">
        <v>59.9</v>
      </c>
      <c r="X485">
        <v>59.9</v>
      </c>
      <c r="Y485">
        <v>0</v>
      </c>
      <c r="AG485" t="s">
        <v>391</v>
      </c>
      <c r="AK485" t="s">
        <v>391</v>
      </c>
      <c r="AL485" t="s">
        <v>189</v>
      </c>
      <c r="AM485">
        <v>99999</v>
      </c>
      <c r="AN485">
        <v>99999</v>
      </c>
      <c r="AO485">
        <v>699</v>
      </c>
      <c r="AP485" t="b">
        <v>1</v>
      </c>
      <c r="AQ485" t="b">
        <v>1</v>
      </c>
      <c r="AS485">
        <v>100</v>
      </c>
      <c r="AT485" t="s">
        <v>94</v>
      </c>
      <c r="AU485" t="b">
        <v>0</v>
      </c>
      <c r="AW485">
        <v>12</v>
      </c>
      <c r="AX485" t="s">
        <v>95</v>
      </c>
      <c r="AY485" t="s">
        <v>525</v>
      </c>
    </row>
    <row r="486" spans="2:51" x14ac:dyDescent="0.25">
      <c r="B486" t="s">
        <v>186</v>
      </c>
      <c r="C486" t="s">
        <v>88</v>
      </c>
      <c r="D486">
        <v>99999</v>
      </c>
      <c r="F486">
        <v>2000</v>
      </c>
      <c r="K486" t="s">
        <v>501</v>
      </c>
      <c r="L486" t="s">
        <v>187</v>
      </c>
      <c r="N486" t="s">
        <v>91</v>
      </c>
      <c r="P486">
        <v>174.9</v>
      </c>
      <c r="Q486">
        <v>64.900000000000006</v>
      </c>
      <c r="S486">
        <v>50.1</v>
      </c>
      <c r="W486">
        <v>59.9</v>
      </c>
      <c r="X486">
        <v>59.9</v>
      </c>
      <c r="Y486">
        <v>0</v>
      </c>
      <c r="AG486" t="s">
        <v>392</v>
      </c>
      <c r="AK486" t="s">
        <v>392</v>
      </c>
      <c r="AL486" t="s">
        <v>189</v>
      </c>
      <c r="AM486">
        <v>99999</v>
      </c>
      <c r="AN486">
        <v>99999</v>
      </c>
      <c r="AO486">
        <v>699</v>
      </c>
      <c r="AP486" t="b">
        <v>1</v>
      </c>
      <c r="AQ486" t="b">
        <v>1</v>
      </c>
      <c r="AS486">
        <v>100</v>
      </c>
      <c r="AT486" t="s">
        <v>94</v>
      </c>
      <c r="AU486" t="b">
        <v>0</v>
      </c>
      <c r="AW486">
        <v>12</v>
      </c>
      <c r="AX486" t="s">
        <v>95</v>
      </c>
      <c r="AY486" t="s">
        <v>526</v>
      </c>
    </row>
    <row r="487" spans="2:51" x14ac:dyDescent="0.25">
      <c r="B487" t="s">
        <v>186</v>
      </c>
      <c r="C487" t="s">
        <v>88</v>
      </c>
      <c r="D487">
        <v>99999</v>
      </c>
      <c r="F487">
        <v>2000</v>
      </c>
      <c r="K487" t="s">
        <v>501</v>
      </c>
      <c r="L487" t="s">
        <v>187</v>
      </c>
      <c r="N487" t="s">
        <v>91</v>
      </c>
      <c r="P487">
        <v>184.9</v>
      </c>
      <c r="Q487">
        <v>74.899999999999991</v>
      </c>
      <c r="S487">
        <v>50.1</v>
      </c>
      <c r="W487">
        <v>59.9</v>
      </c>
      <c r="X487">
        <v>59.9</v>
      </c>
      <c r="Y487">
        <v>0</v>
      </c>
      <c r="AG487" t="s">
        <v>394</v>
      </c>
      <c r="AK487" t="s">
        <v>394</v>
      </c>
      <c r="AL487" t="s">
        <v>189</v>
      </c>
      <c r="AM487">
        <v>99999</v>
      </c>
      <c r="AN487">
        <v>99999</v>
      </c>
      <c r="AO487">
        <v>699</v>
      </c>
      <c r="AP487" t="b">
        <v>1</v>
      </c>
      <c r="AQ487" t="b">
        <v>1</v>
      </c>
      <c r="AS487">
        <v>100</v>
      </c>
      <c r="AT487" t="s">
        <v>94</v>
      </c>
      <c r="AU487" t="b">
        <v>0</v>
      </c>
      <c r="AW487">
        <v>12</v>
      </c>
      <c r="AX487" t="s">
        <v>95</v>
      </c>
      <c r="AY487" t="s">
        <v>526</v>
      </c>
    </row>
    <row r="488" spans="2:51" x14ac:dyDescent="0.25">
      <c r="B488" t="s">
        <v>186</v>
      </c>
      <c r="C488" t="s">
        <v>88</v>
      </c>
      <c r="D488">
        <v>99999</v>
      </c>
      <c r="F488">
        <v>2000</v>
      </c>
      <c r="K488" t="s">
        <v>501</v>
      </c>
      <c r="L488" t="s">
        <v>187</v>
      </c>
      <c r="N488" t="s">
        <v>91</v>
      </c>
      <c r="P488">
        <v>189.9</v>
      </c>
      <c r="Q488">
        <v>79.899999999999991</v>
      </c>
      <c r="S488">
        <v>50.1</v>
      </c>
      <c r="W488">
        <v>59.9</v>
      </c>
      <c r="X488">
        <v>59.9</v>
      </c>
      <c r="Y488">
        <v>0</v>
      </c>
      <c r="AG488" t="s">
        <v>395</v>
      </c>
      <c r="AK488" t="s">
        <v>395</v>
      </c>
      <c r="AL488" t="s">
        <v>189</v>
      </c>
      <c r="AM488">
        <v>99999</v>
      </c>
      <c r="AN488">
        <v>99999</v>
      </c>
      <c r="AO488">
        <v>699</v>
      </c>
      <c r="AP488" t="b">
        <v>1</v>
      </c>
      <c r="AQ488" t="b">
        <v>1</v>
      </c>
      <c r="AS488">
        <v>100</v>
      </c>
      <c r="AT488" t="s">
        <v>94</v>
      </c>
      <c r="AU488" t="b">
        <v>0</v>
      </c>
      <c r="AW488">
        <v>12</v>
      </c>
      <c r="AX488" t="s">
        <v>95</v>
      </c>
      <c r="AY488" t="s">
        <v>526</v>
      </c>
    </row>
    <row r="489" spans="2:51" x14ac:dyDescent="0.25">
      <c r="B489" t="s">
        <v>186</v>
      </c>
      <c r="C489" t="s">
        <v>88</v>
      </c>
      <c r="D489">
        <v>99999</v>
      </c>
      <c r="F489">
        <v>2000</v>
      </c>
      <c r="K489" t="s">
        <v>501</v>
      </c>
      <c r="L489" t="s">
        <v>187</v>
      </c>
      <c r="N489" t="s">
        <v>91</v>
      </c>
      <c r="P489">
        <v>200.9</v>
      </c>
      <c r="Q489">
        <v>90.899999999999991</v>
      </c>
      <c r="S489">
        <v>50.1</v>
      </c>
      <c r="W489">
        <v>59.9</v>
      </c>
      <c r="X489">
        <v>59.9</v>
      </c>
      <c r="Y489">
        <v>0</v>
      </c>
      <c r="AG489" t="s">
        <v>396</v>
      </c>
      <c r="AK489" t="s">
        <v>396</v>
      </c>
      <c r="AL489" t="s">
        <v>189</v>
      </c>
      <c r="AM489">
        <v>99999</v>
      </c>
      <c r="AN489">
        <v>99999</v>
      </c>
      <c r="AO489">
        <v>699</v>
      </c>
      <c r="AP489" t="b">
        <v>1</v>
      </c>
      <c r="AQ489" t="b">
        <v>1</v>
      </c>
      <c r="AS489">
        <v>100</v>
      </c>
      <c r="AT489" t="s">
        <v>94</v>
      </c>
      <c r="AU489" t="b">
        <v>0</v>
      </c>
      <c r="AW489">
        <v>12</v>
      </c>
      <c r="AX489" t="s">
        <v>95</v>
      </c>
      <c r="AY489" t="s">
        <v>526</v>
      </c>
    </row>
    <row r="490" spans="2:51" x14ac:dyDescent="0.25">
      <c r="B490" t="s">
        <v>186</v>
      </c>
      <c r="C490" t="s">
        <v>88</v>
      </c>
      <c r="D490">
        <v>99999</v>
      </c>
      <c r="F490">
        <v>2000</v>
      </c>
      <c r="K490" t="s">
        <v>501</v>
      </c>
      <c r="L490" t="s">
        <v>103</v>
      </c>
      <c r="N490" t="s">
        <v>91</v>
      </c>
      <c r="P490">
        <v>174.9</v>
      </c>
      <c r="Q490">
        <v>64.900000000000006</v>
      </c>
      <c r="S490">
        <v>50.1</v>
      </c>
      <c r="W490">
        <v>59.9</v>
      </c>
      <c r="X490">
        <v>59.9</v>
      </c>
      <c r="Y490">
        <v>0</v>
      </c>
      <c r="AF490" t="s">
        <v>397</v>
      </c>
      <c r="AJ490" t="s">
        <v>397</v>
      </c>
      <c r="AL490" t="s">
        <v>105</v>
      </c>
      <c r="AM490">
        <v>0</v>
      </c>
      <c r="AN490">
        <v>99999</v>
      </c>
      <c r="AO490">
        <v>699</v>
      </c>
      <c r="AP490" t="b">
        <v>1</v>
      </c>
      <c r="AQ490" t="b">
        <v>1</v>
      </c>
      <c r="AS490">
        <v>1000</v>
      </c>
      <c r="AT490" t="s">
        <v>94</v>
      </c>
      <c r="AU490" t="b">
        <v>0</v>
      </c>
      <c r="AW490">
        <v>12</v>
      </c>
      <c r="AX490" t="s">
        <v>95</v>
      </c>
      <c r="AY490" t="s">
        <v>527</v>
      </c>
    </row>
    <row r="491" spans="2:51" x14ac:dyDescent="0.25">
      <c r="B491" t="s">
        <v>186</v>
      </c>
      <c r="C491" t="s">
        <v>88</v>
      </c>
      <c r="D491">
        <v>99999</v>
      </c>
      <c r="F491">
        <v>2000</v>
      </c>
      <c r="K491" t="s">
        <v>501</v>
      </c>
      <c r="L491" t="s">
        <v>103</v>
      </c>
      <c r="N491" t="s">
        <v>91</v>
      </c>
      <c r="P491">
        <v>184.9</v>
      </c>
      <c r="Q491">
        <v>74.899999999999991</v>
      </c>
      <c r="S491">
        <v>50.1</v>
      </c>
      <c r="W491">
        <v>59.9</v>
      </c>
      <c r="X491">
        <v>59.9</v>
      </c>
      <c r="Y491">
        <v>0</v>
      </c>
      <c r="AF491" t="s">
        <v>399</v>
      </c>
      <c r="AJ491" t="s">
        <v>399</v>
      </c>
      <c r="AL491" t="s">
        <v>105</v>
      </c>
      <c r="AM491">
        <v>0</v>
      </c>
      <c r="AN491">
        <v>99999</v>
      </c>
      <c r="AO491">
        <v>699</v>
      </c>
      <c r="AP491" t="b">
        <v>1</v>
      </c>
      <c r="AQ491" t="b">
        <v>1</v>
      </c>
      <c r="AS491">
        <v>1000</v>
      </c>
      <c r="AT491" t="s">
        <v>94</v>
      </c>
      <c r="AU491" t="b">
        <v>0</v>
      </c>
      <c r="AW491">
        <v>12</v>
      </c>
      <c r="AX491" t="s">
        <v>95</v>
      </c>
      <c r="AY491" t="s">
        <v>527</v>
      </c>
    </row>
    <row r="492" spans="2:51" x14ac:dyDescent="0.25">
      <c r="B492" t="s">
        <v>186</v>
      </c>
      <c r="C492" t="s">
        <v>88</v>
      </c>
      <c r="D492">
        <v>99999</v>
      </c>
      <c r="F492">
        <v>2000</v>
      </c>
      <c r="K492" t="s">
        <v>501</v>
      </c>
      <c r="L492" t="s">
        <v>103</v>
      </c>
      <c r="N492" t="s">
        <v>91</v>
      </c>
      <c r="P492">
        <v>189.9</v>
      </c>
      <c r="Q492">
        <v>79.899999999999991</v>
      </c>
      <c r="S492">
        <v>50.1</v>
      </c>
      <c r="W492">
        <v>59.9</v>
      </c>
      <c r="X492">
        <v>59.9</v>
      </c>
      <c r="Y492">
        <v>0</v>
      </c>
      <c r="AF492" t="s">
        <v>400</v>
      </c>
      <c r="AJ492" t="s">
        <v>400</v>
      </c>
      <c r="AL492" t="s">
        <v>105</v>
      </c>
      <c r="AM492">
        <v>0</v>
      </c>
      <c r="AN492">
        <v>99999</v>
      </c>
      <c r="AO492">
        <v>699</v>
      </c>
      <c r="AP492" t="b">
        <v>1</v>
      </c>
      <c r="AQ492" t="b">
        <v>1</v>
      </c>
      <c r="AS492">
        <v>1000</v>
      </c>
      <c r="AT492" t="s">
        <v>94</v>
      </c>
      <c r="AU492" t="b">
        <v>0</v>
      </c>
      <c r="AW492">
        <v>12</v>
      </c>
      <c r="AX492" t="s">
        <v>95</v>
      </c>
      <c r="AY492" t="s">
        <v>527</v>
      </c>
    </row>
    <row r="493" spans="2:51" x14ac:dyDescent="0.25">
      <c r="B493" t="s">
        <v>186</v>
      </c>
      <c r="C493" t="s">
        <v>88</v>
      </c>
      <c r="D493">
        <v>99999</v>
      </c>
      <c r="F493">
        <v>2000</v>
      </c>
      <c r="K493" t="s">
        <v>501</v>
      </c>
      <c r="L493" t="s">
        <v>103</v>
      </c>
      <c r="N493" t="s">
        <v>91</v>
      </c>
      <c r="P493">
        <v>200.9</v>
      </c>
      <c r="Q493">
        <v>90.899999999999991</v>
      </c>
      <c r="S493">
        <v>50.1</v>
      </c>
      <c r="W493">
        <v>59.9</v>
      </c>
      <c r="X493">
        <v>59.9</v>
      </c>
      <c r="Y493">
        <v>0</v>
      </c>
      <c r="AF493" t="s">
        <v>401</v>
      </c>
      <c r="AJ493" t="s">
        <v>401</v>
      </c>
      <c r="AL493" t="s">
        <v>105</v>
      </c>
      <c r="AM493">
        <v>0</v>
      </c>
      <c r="AN493">
        <v>99999</v>
      </c>
      <c r="AO493">
        <v>699</v>
      </c>
      <c r="AP493" t="b">
        <v>1</v>
      </c>
      <c r="AQ493" t="b">
        <v>1</v>
      </c>
      <c r="AS493">
        <v>1000</v>
      </c>
      <c r="AT493" t="s">
        <v>94</v>
      </c>
      <c r="AU493" t="b">
        <v>0</v>
      </c>
      <c r="AW493">
        <v>12</v>
      </c>
      <c r="AX493" t="s">
        <v>95</v>
      </c>
      <c r="AY493" t="s">
        <v>527</v>
      </c>
    </row>
    <row r="494" spans="2:51" x14ac:dyDescent="0.25">
      <c r="B494" t="s">
        <v>186</v>
      </c>
      <c r="C494" t="s">
        <v>88</v>
      </c>
      <c r="D494">
        <v>99999</v>
      </c>
      <c r="F494">
        <v>3000</v>
      </c>
      <c r="K494" t="s">
        <v>501</v>
      </c>
      <c r="L494" t="s">
        <v>187</v>
      </c>
      <c r="N494" t="s">
        <v>91</v>
      </c>
      <c r="P494">
        <v>184.9</v>
      </c>
      <c r="Q494">
        <v>74.899999999999991</v>
      </c>
      <c r="S494">
        <v>50.1</v>
      </c>
      <c r="W494">
        <v>59.9</v>
      </c>
      <c r="X494">
        <v>59.9</v>
      </c>
      <c r="Y494">
        <v>0</v>
      </c>
      <c r="AG494" t="s">
        <v>402</v>
      </c>
      <c r="AK494" t="s">
        <v>402</v>
      </c>
      <c r="AL494" t="s">
        <v>189</v>
      </c>
      <c r="AM494">
        <v>99999</v>
      </c>
      <c r="AN494">
        <v>99999</v>
      </c>
      <c r="AO494">
        <v>699</v>
      </c>
      <c r="AP494" t="b">
        <v>1</v>
      </c>
      <c r="AQ494" t="b">
        <v>1</v>
      </c>
      <c r="AS494">
        <v>100</v>
      </c>
      <c r="AT494" t="s">
        <v>94</v>
      </c>
      <c r="AU494" t="b">
        <v>0</v>
      </c>
      <c r="AW494">
        <v>12</v>
      </c>
      <c r="AX494" t="s">
        <v>95</v>
      </c>
      <c r="AY494" t="s">
        <v>528</v>
      </c>
    </row>
    <row r="495" spans="2:51" x14ac:dyDescent="0.25">
      <c r="B495" t="s">
        <v>186</v>
      </c>
      <c r="C495" t="s">
        <v>88</v>
      </c>
      <c r="D495">
        <v>99999</v>
      </c>
      <c r="F495">
        <v>3000</v>
      </c>
      <c r="K495" t="s">
        <v>501</v>
      </c>
      <c r="L495" t="s">
        <v>187</v>
      </c>
      <c r="N495" t="s">
        <v>91</v>
      </c>
      <c r="P495">
        <v>194.9</v>
      </c>
      <c r="Q495">
        <v>84.899999999999991</v>
      </c>
      <c r="S495">
        <v>50.1</v>
      </c>
      <c r="W495">
        <v>59.9</v>
      </c>
      <c r="X495">
        <v>59.9</v>
      </c>
      <c r="Y495">
        <v>0</v>
      </c>
      <c r="AG495" t="s">
        <v>404</v>
      </c>
      <c r="AK495" t="s">
        <v>404</v>
      </c>
      <c r="AL495" t="s">
        <v>189</v>
      </c>
      <c r="AM495">
        <v>99999</v>
      </c>
      <c r="AN495">
        <v>99999</v>
      </c>
      <c r="AO495">
        <v>699</v>
      </c>
      <c r="AP495" t="b">
        <v>1</v>
      </c>
      <c r="AQ495" t="b">
        <v>1</v>
      </c>
      <c r="AS495">
        <v>100</v>
      </c>
      <c r="AT495" t="s">
        <v>94</v>
      </c>
      <c r="AU495" t="b">
        <v>0</v>
      </c>
      <c r="AW495">
        <v>12</v>
      </c>
      <c r="AX495" t="s">
        <v>95</v>
      </c>
      <c r="AY495" t="s">
        <v>528</v>
      </c>
    </row>
    <row r="496" spans="2:51" x14ac:dyDescent="0.25">
      <c r="B496" t="s">
        <v>186</v>
      </c>
      <c r="C496" t="s">
        <v>88</v>
      </c>
      <c r="D496">
        <v>99999</v>
      </c>
      <c r="F496">
        <v>3000</v>
      </c>
      <c r="K496" t="s">
        <v>501</v>
      </c>
      <c r="L496" t="s">
        <v>187</v>
      </c>
      <c r="N496" t="s">
        <v>91</v>
      </c>
      <c r="P496">
        <v>200.9</v>
      </c>
      <c r="Q496">
        <v>90.899999999999991</v>
      </c>
      <c r="S496">
        <v>50.1</v>
      </c>
      <c r="W496">
        <v>59.9</v>
      </c>
      <c r="X496">
        <v>59.9</v>
      </c>
      <c r="Y496">
        <v>0</v>
      </c>
      <c r="AG496" t="s">
        <v>405</v>
      </c>
      <c r="AK496" t="s">
        <v>405</v>
      </c>
      <c r="AL496" t="s">
        <v>189</v>
      </c>
      <c r="AM496">
        <v>99999</v>
      </c>
      <c r="AN496">
        <v>99999</v>
      </c>
      <c r="AO496">
        <v>699</v>
      </c>
      <c r="AP496" t="b">
        <v>1</v>
      </c>
      <c r="AQ496" t="b">
        <v>1</v>
      </c>
      <c r="AS496">
        <v>100</v>
      </c>
      <c r="AT496" t="s">
        <v>94</v>
      </c>
      <c r="AU496" t="b">
        <v>0</v>
      </c>
      <c r="AW496">
        <v>12</v>
      </c>
      <c r="AX496" t="s">
        <v>95</v>
      </c>
      <c r="AY496" t="s">
        <v>528</v>
      </c>
    </row>
    <row r="497" spans="2:51" x14ac:dyDescent="0.25">
      <c r="B497" t="s">
        <v>186</v>
      </c>
      <c r="C497" t="s">
        <v>88</v>
      </c>
      <c r="D497">
        <v>99999</v>
      </c>
      <c r="F497">
        <v>3000</v>
      </c>
      <c r="K497" t="s">
        <v>501</v>
      </c>
      <c r="L497" t="s">
        <v>187</v>
      </c>
      <c r="N497" t="s">
        <v>91</v>
      </c>
      <c r="P497">
        <v>211.9</v>
      </c>
      <c r="Q497">
        <v>101.89999999999999</v>
      </c>
      <c r="S497">
        <v>50.1</v>
      </c>
      <c r="W497">
        <v>59.9</v>
      </c>
      <c r="X497">
        <v>59.9</v>
      </c>
      <c r="Y497">
        <v>0</v>
      </c>
      <c r="AG497" t="s">
        <v>406</v>
      </c>
      <c r="AK497" t="s">
        <v>406</v>
      </c>
      <c r="AL497" t="s">
        <v>189</v>
      </c>
      <c r="AM497">
        <v>99999</v>
      </c>
      <c r="AN497">
        <v>99999</v>
      </c>
      <c r="AO497">
        <v>699</v>
      </c>
      <c r="AP497" t="b">
        <v>1</v>
      </c>
      <c r="AQ497" t="b">
        <v>1</v>
      </c>
      <c r="AS497">
        <v>100</v>
      </c>
      <c r="AT497" t="s">
        <v>94</v>
      </c>
      <c r="AU497" t="b">
        <v>0</v>
      </c>
      <c r="AW497">
        <v>12</v>
      </c>
      <c r="AX497" t="s">
        <v>95</v>
      </c>
      <c r="AY497" t="s">
        <v>528</v>
      </c>
    </row>
    <row r="498" spans="2:51" x14ac:dyDescent="0.25">
      <c r="B498" t="s">
        <v>186</v>
      </c>
      <c r="C498" t="s">
        <v>88</v>
      </c>
      <c r="D498">
        <v>99999</v>
      </c>
      <c r="F498">
        <v>3000</v>
      </c>
      <c r="K498" t="s">
        <v>501</v>
      </c>
      <c r="L498" t="s">
        <v>103</v>
      </c>
      <c r="N498" t="s">
        <v>91</v>
      </c>
      <c r="P498">
        <v>184.9</v>
      </c>
      <c r="Q498">
        <v>74.899999999999991</v>
      </c>
      <c r="S498">
        <v>50.1</v>
      </c>
      <c r="W498">
        <v>59.9</v>
      </c>
      <c r="X498">
        <v>59.9</v>
      </c>
      <c r="Y498">
        <v>0</v>
      </c>
      <c r="AF498" t="s">
        <v>407</v>
      </c>
      <c r="AJ498" t="s">
        <v>407</v>
      </c>
      <c r="AL498" t="s">
        <v>105</v>
      </c>
      <c r="AM498">
        <v>0</v>
      </c>
      <c r="AN498">
        <v>99999</v>
      </c>
      <c r="AO498">
        <v>699</v>
      </c>
      <c r="AP498" t="b">
        <v>1</v>
      </c>
      <c r="AQ498" t="b">
        <v>1</v>
      </c>
      <c r="AS498">
        <v>1000</v>
      </c>
      <c r="AT498" t="s">
        <v>94</v>
      </c>
      <c r="AU498" t="b">
        <v>0</v>
      </c>
      <c r="AW498">
        <v>12</v>
      </c>
      <c r="AX498" t="s">
        <v>95</v>
      </c>
      <c r="AY498" t="s">
        <v>529</v>
      </c>
    </row>
    <row r="499" spans="2:51" x14ac:dyDescent="0.25">
      <c r="B499" t="s">
        <v>186</v>
      </c>
      <c r="C499" t="s">
        <v>88</v>
      </c>
      <c r="D499">
        <v>99999</v>
      </c>
      <c r="F499">
        <v>3000</v>
      </c>
      <c r="K499" t="s">
        <v>501</v>
      </c>
      <c r="L499" t="s">
        <v>103</v>
      </c>
      <c r="N499" t="s">
        <v>91</v>
      </c>
      <c r="P499">
        <v>194.9</v>
      </c>
      <c r="Q499">
        <v>84.899999999999991</v>
      </c>
      <c r="S499">
        <v>50.1</v>
      </c>
      <c r="W499">
        <v>59.9</v>
      </c>
      <c r="X499">
        <v>59.9</v>
      </c>
      <c r="Y499">
        <v>0</v>
      </c>
      <c r="AF499" t="s">
        <v>409</v>
      </c>
      <c r="AJ499" t="s">
        <v>409</v>
      </c>
      <c r="AL499" t="s">
        <v>105</v>
      </c>
      <c r="AM499">
        <v>0</v>
      </c>
      <c r="AN499">
        <v>99999</v>
      </c>
      <c r="AO499">
        <v>699</v>
      </c>
      <c r="AP499" t="b">
        <v>1</v>
      </c>
      <c r="AQ499" t="b">
        <v>1</v>
      </c>
      <c r="AS499">
        <v>1000</v>
      </c>
      <c r="AT499" t="s">
        <v>94</v>
      </c>
      <c r="AU499" t="b">
        <v>0</v>
      </c>
      <c r="AW499">
        <v>12</v>
      </c>
      <c r="AX499" t="s">
        <v>95</v>
      </c>
      <c r="AY499" t="s">
        <v>529</v>
      </c>
    </row>
    <row r="500" spans="2:51" x14ac:dyDescent="0.25">
      <c r="B500" t="s">
        <v>186</v>
      </c>
      <c r="C500" t="s">
        <v>88</v>
      </c>
      <c r="D500">
        <v>99999</v>
      </c>
      <c r="F500">
        <v>3000</v>
      </c>
      <c r="K500" t="s">
        <v>501</v>
      </c>
      <c r="L500" t="s">
        <v>103</v>
      </c>
      <c r="N500" t="s">
        <v>91</v>
      </c>
      <c r="P500">
        <v>200.9</v>
      </c>
      <c r="Q500">
        <v>90.899999999999991</v>
      </c>
      <c r="S500">
        <v>50.1</v>
      </c>
      <c r="W500">
        <v>59.9</v>
      </c>
      <c r="X500">
        <v>59.9</v>
      </c>
      <c r="Y500">
        <v>0</v>
      </c>
      <c r="AF500" t="s">
        <v>410</v>
      </c>
      <c r="AJ500" t="s">
        <v>410</v>
      </c>
      <c r="AL500" t="s">
        <v>105</v>
      </c>
      <c r="AM500">
        <v>0</v>
      </c>
      <c r="AN500">
        <v>99999</v>
      </c>
      <c r="AO500">
        <v>699</v>
      </c>
      <c r="AP500" t="b">
        <v>1</v>
      </c>
      <c r="AQ500" t="b">
        <v>1</v>
      </c>
      <c r="AS500">
        <v>1000</v>
      </c>
      <c r="AT500" t="s">
        <v>94</v>
      </c>
      <c r="AU500" t="b">
        <v>0</v>
      </c>
      <c r="AW500">
        <v>12</v>
      </c>
      <c r="AX500" t="s">
        <v>95</v>
      </c>
      <c r="AY500" t="s">
        <v>529</v>
      </c>
    </row>
    <row r="501" spans="2:51" x14ac:dyDescent="0.25">
      <c r="B501" t="s">
        <v>186</v>
      </c>
      <c r="C501" t="s">
        <v>88</v>
      </c>
      <c r="D501">
        <v>99999</v>
      </c>
      <c r="F501">
        <v>3000</v>
      </c>
      <c r="K501" t="s">
        <v>501</v>
      </c>
      <c r="L501" t="s">
        <v>103</v>
      </c>
      <c r="N501" t="s">
        <v>91</v>
      </c>
      <c r="P501">
        <v>211.9</v>
      </c>
      <c r="Q501">
        <v>101.89999999999999</v>
      </c>
      <c r="S501">
        <v>50.1</v>
      </c>
      <c r="W501">
        <v>59.9</v>
      </c>
      <c r="X501">
        <v>59.9</v>
      </c>
      <c r="Y501">
        <v>0</v>
      </c>
      <c r="AF501" t="s">
        <v>411</v>
      </c>
      <c r="AJ501" t="s">
        <v>411</v>
      </c>
      <c r="AL501" t="s">
        <v>105</v>
      </c>
      <c r="AM501">
        <v>0</v>
      </c>
      <c r="AN501">
        <v>99999</v>
      </c>
      <c r="AO501">
        <v>699</v>
      </c>
      <c r="AP501" t="b">
        <v>1</v>
      </c>
      <c r="AQ501" t="b">
        <v>1</v>
      </c>
      <c r="AS501">
        <v>1000</v>
      </c>
      <c r="AT501" t="s">
        <v>94</v>
      </c>
      <c r="AU501" t="b">
        <v>0</v>
      </c>
      <c r="AW501">
        <v>12</v>
      </c>
      <c r="AX501" t="s">
        <v>95</v>
      </c>
      <c r="AY501" t="s">
        <v>529</v>
      </c>
    </row>
    <row r="502" spans="2:51" x14ac:dyDescent="0.25">
      <c r="B502" t="s">
        <v>186</v>
      </c>
      <c r="C502" t="s">
        <v>88</v>
      </c>
      <c r="D502">
        <v>99999</v>
      </c>
      <c r="F502">
        <v>5000</v>
      </c>
      <c r="K502" t="s">
        <v>501</v>
      </c>
      <c r="L502" t="s">
        <v>187</v>
      </c>
      <c r="N502" t="s">
        <v>91</v>
      </c>
      <c r="P502">
        <v>199.9</v>
      </c>
      <c r="Q502">
        <v>89.9</v>
      </c>
      <c r="S502">
        <v>50.1</v>
      </c>
      <c r="W502">
        <v>59.9</v>
      </c>
      <c r="X502">
        <v>59.9</v>
      </c>
      <c r="Y502">
        <v>0</v>
      </c>
      <c r="AG502" t="s">
        <v>412</v>
      </c>
      <c r="AK502" t="s">
        <v>412</v>
      </c>
      <c r="AL502" t="s">
        <v>189</v>
      </c>
      <c r="AM502">
        <v>99999</v>
      </c>
      <c r="AN502">
        <v>99999</v>
      </c>
      <c r="AO502">
        <v>699</v>
      </c>
      <c r="AP502" t="b">
        <v>1</v>
      </c>
      <c r="AQ502" t="b">
        <v>1</v>
      </c>
      <c r="AS502">
        <v>100</v>
      </c>
      <c r="AT502" t="s">
        <v>94</v>
      </c>
      <c r="AU502" t="b">
        <v>0</v>
      </c>
      <c r="AW502">
        <v>12</v>
      </c>
      <c r="AX502" t="s">
        <v>95</v>
      </c>
      <c r="AY502" t="s">
        <v>530</v>
      </c>
    </row>
    <row r="503" spans="2:51" x14ac:dyDescent="0.25">
      <c r="B503" t="s">
        <v>186</v>
      </c>
      <c r="C503" t="s">
        <v>88</v>
      </c>
      <c r="D503">
        <v>99999</v>
      </c>
      <c r="F503">
        <v>5000</v>
      </c>
      <c r="K503" t="s">
        <v>501</v>
      </c>
      <c r="L503" t="s">
        <v>187</v>
      </c>
      <c r="N503" t="s">
        <v>91</v>
      </c>
      <c r="P503">
        <v>209.9</v>
      </c>
      <c r="Q503">
        <v>99.9</v>
      </c>
      <c r="S503">
        <v>50.1</v>
      </c>
      <c r="W503">
        <v>59.9</v>
      </c>
      <c r="X503">
        <v>59.9</v>
      </c>
      <c r="Y503">
        <v>0</v>
      </c>
      <c r="AG503" t="s">
        <v>414</v>
      </c>
      <c r="AK503" t="s">
        <v>414</v>
      </c>
      <c r="AL503" t="s">
        <v>189</v>
      </c>
      <c r="AM503">
        <v>99999</v>
      </c>
      <c r="AN503">
        <v>99999</v>
      </c>
      <c r="AO503">
        <v>699</v>
      </c>
      <c r="AP503" t="b">
        <v>1</v>
      </c>
      <c r="AQ503" t="b">
        <v>1</v>
      </c>
      <c r="AS503">
        <v>100</v>
      </c>
      <c r="AT503" t="s">
        <v>94</v>
      </c>
      <c r="AU503" t="b">
        <v>0</v>
      </c>
      <c r="AW503">
        <v>12</v>
      </c>
      <c r="AX503" t="s">
        <v>95</v>
      </c>
      <c r="AY503" t="s">
        <v>530</v>
      </c>
    </row>
    <row r="504" spans="2:51" x14ac:dyDescent="0.25">
      <c r="B504" t="s">
        <v>186</v>
      </c>
      <c r="C504" t="s">
        <v>88</v>
      </c>
      <c r="D504">
        <v>99999</v>
      </c>
      <c r="F504">
        <v>5000</v>
      </c>
      <c r="K504" t="s">
        <v>501</v>
      </c>
      <c r="L504" t="s">
        <v>187</v>
      </c>
      <c r="N504" t="s">
        <v>91</v>
      </c>
      <c r="P504">
        <v>216.9</v>
      </c>
      <c r="Q504">
        <v>106.9</v>
      </c>
      <c r="S504">
        <v>50.1</v>
      </c>
      <c r="W504">
        <v>59.9</v>
      </c>
      <c r="X504">
        <v>59.9</v>
      </c>
      <c r="Y504">
        <v>0</v>
      </c>
      <c r="AG504" t="s">
        <v>415</v>
      </c>
      <c r="AK504" t="s">
        <v>415</v>
      </c>
      <c r="AL504" t="s">
        <v>189</v>
      </c>
      <c r="AM504">
        <v>99999</v>
      </c>
      <c r="AN504">
        <v>99999</v>
      </c>
      <c r="AO504">
        <v>699</v>
      </c>
      <c r="AP504" t="b">
        <v>1</v>
      </c>
      <c r="AQ504" t="b">
        <v>1</v>
      </c>
      <c r="AS504">
        <v>100</v>
      </c>
      <c r="AT504" t="s">
        <v>94</v>
      </c>
      <c r="AU504" t="b">
        <v>0</v>
      </c>
      <c r="AW504">
        <v>12</v>
      </c>
      <c r="AX504" t="s">
        <v>95</v>
      </c>
      <c r="AY504" t="s">
        <v>530</v>
      </c>
    </row>
    <row r="505" spans="2:51" x14ac:dyDescent="0.25">
      <c r="B505" t="s">
        <v>186</v>
      </c>
      <c r="C505" t="s">
        <v>88</v>
      </c>
      <c r="D505">
        <v>99999</v>
      </c>
      <c r="F505">
        <v>5000</v>
      </c>
      <c r="K505" t="s">
        <v>501</v>
      </c>
      <c r="L505" t="s">
        <v>187</v>
      </c>
      <c r="N505" t="s">
        <v>91</v>
      </c>
      <c r="P505">
        <v>227.9</v>
      </c>
      <c r="Q505">
        <v>117.9</v>
      </c>
      <c r="S505">
        <v>50.1</v>
      </c>
      <c r="W505">
        <v>59.9</v>
      </c>
      <c r="X505">
        <v>59.9</v>
      </c>
      <c r="Y505">
        <v>0</v>
      </c>
      <c r="AG505" t="s">
        <v>416</v>
      </c>
      <c r="AK505" t="s">
        <v>416</v>
      </c>
      <c r="AL505" t="s">
        <v>189</v>
      </c>
      <c r="AM505">
        <v>99999</v>
      </c>
      <c r="AN505">
        <v>99999</v>
      </c>
      <c r="AO505">
        <v>699</v>
      </c>
      <c r="AP505" t="b">
        <v>1</v>
      </c>
      <c r="AQ505" t="b">
        <v>1</v>
      </c>
      <c r="AS505">
        <v>100</v>
      </c>
      <c r="AT505" t="s">
        <v>94</v>
      </c>
      <c r="AU505" t="b">
        <v>0</v>
      </c>
      <c r="AW505">
        <v>12</v>
      </c>
      <c r="AX505" t="s">
        <v>95</v>
      </c>
      <c r="AY505" t="s">
        <v>530</v>
      </c>
    </row>
    <row r="506" spans="2:51" x14ac:dyDescent="0.25">
      <c r="B506" t="s">
        <v>186</v>
      </c>
      <c r="C506" t="s">
        <v>88</v>
      </c>
      <c r="D506">
        <v>99999</v>
      </c>
      <c r="F506">
        <v>5000</v>
      </c>
      <c r="K506" t="s">
        <v>501</v>
      </c>
      <c r="L506" t="s">
        <v>103</v>
      </c>
      <c r="N506" t="s">
        <v>91</v>
      </c>
      <c r="P506">
        <v>199.9</v>
      </c>
      <c r="Q506">
        <v>89.9</v>
      </c>
      <c r="S506">
        <v>50.1</v>
      </c>
      <c r="W506">
        <v>59.9</v>
      </c>
      <c r="X506">
        <v>59.9</v>
      </c>
      <c r="Y506">
        <v>0</v>
      </c>
      <c r="AF506" t="s">
        <v>417</v>
      </c>
      <c r="AJ506" t="s">
        <v>417</v>
      </c>
      <c r="AL506" t="s">
        <v>105</v>
      </c>
      <c r="AM506">
        <v>0</v>
      </c>
      <c r="AN506">
        <v>99999</v>
      </c>
      <c r="AO506">
        <v>699</v>
      </c>
      <c r="AP506" t="b">
        <v>1</v>
      </c>
      <c r="AQ506" t="b">
        <v>1</v>
      </c>
      <c r="AS506">
        <v>1000</v>
      </c>
      <c r="AT506" t="s">
        <v>94</v>
      </c>
      <c r="AU506" t="b">
        <v>0</v>
      </c>
      <c r="AW506">
        <v>12</v>
      </c>
      <c r="AX506" t="s">
        <v>95</v>
      </c>
      <c r="AY506" t="s">
        <v>531</v>
      </c>
    </row>
    <row r="507" spans="2:51" x14ac:dyDescent="0.25">
      <c r="B507" t="s">
        <v>186</v>
      </c>
      <c r="C507" t="s">
        <v>88</v>
      </c>
      <c r="D507">
        <v>99999</v>
      </c>
      <c r="F507">
        <v>5000</v>
      </c>
      <c r="K507" t="s">
        <v>501</v>
      </c>
      <c r="L507" t="s">
        <v>103</v>
      </c>
      <c r="N507" t="s">
        <v>91</v>
      </c>
      <c r="P507">
        <v>209.9</v>
      </c>
      <c r="Q507">
        <v>99.9</v>
      </c>
      <c r="S507">
        <v>50.1</v>
      </c>
      <c r="W507">
        <v>59.9</v>
      </c>
      <c r="X507">
        <v>59.9</v>
      </c>
      <c r="Y507">
        <v>0</v>
      </c>
      <c r="AF507" t="s">
        <v>419</v>
      </c>
      <c r="AJ507" t="s">
        <v>419</v>
      </c>
      <c r="AL507" t="s">
        <v>105</v>
      </c>
      <c r="AM507">
        <v>0</v>
      </c>
      <c r="AN507">
        <v>99999</v>
      </c>
      <c r="AO507">
        <v>699</v>
      </c>
      <c r="AP507" t="b">
        <v>1</v>
      </c>
      <c r="AQ507" t="b">
        <v>1</v>
      </c>
      <c r="AS507">
        <v>1000</v>
      </c>
      <c r="AT507" t="s">
        <v>94</v>
      </c>
      <c r="AU507" t="b">
        <v>0</v>
      </c>
      <c r="AW507">
        <v>12</v>
      </c>
      <c r="AX507" t="s">
        <v>95</v>
      </c>
      <c r="AY507" t="s">
        <v>531</v>
      </c>
    </row>
    <row r="508" spans="2:51" x14ac:dyDescent="0.25">
      <c r="B508" t="s">
        <v>186</v>
      </c>
      <c r="C508" t="s">
        <v>88</v>
      </c>
      <c r="D508">
        <v>99999</v>
      </c>
      <c r="F508">
        <v>5000</v>
      </c>
      <c r="K508" t="s">
        <v>501</v>
      </c>
      <c r="L508" t="s">
        <v>103</v>
      </c>
      <c r="N508" t="s">
        <v>91</v>
      </c>
      <c r="P508">
        <v>216.9</v>
      </c>
      <c r="Q508">
        <v>106.9</v>
      </c>
      <c r="S508">
        <v>50.1</v>
      </c>
      <c r="W508">
        <v>59.9</v>
      </c>
      <c r="X508">
        <v>59.9</v>
      </c>
      <c r="Y508">
        <v>0</v>
      </c>
      <c r="AF508" t="s">
        <v>420</v>
      </c>
      <c r="AJ508" t="s">
        <v>420</v>
      </c>
      <c r="AL508" t="s">
        <v>105</v>
      </c>
      <c r="AM508">
        <v>0</v>
      </c>
      <c r="AN508">
        <v>99999</v>
      </c>
      <c r="AO508">
        <v>699</v>
      </c>
      <c r="AP508" t="b">
        <v>1</v>
      </c>
      <c r="AQ508" t="b">
        <v>1</v>
      </c>
      <c r="AS508">
        <v>1000</v>
      </c>
      <c r="AT508" t="s">
        <v>94</v>
      </c>
      <c r="AU508" t="b">
        <v>0</v>
      </c>
      <c r="AW508">
        <v>12</v>
      </c>
      <c r="AX508" t="s">
        <v>95</v>
      </c>
      <c r="AY508" t="s">
        <v>531</v>
      </c>
    </row>
    <row r="509" spans="2:51" x14ac:dyDescent="0.25">
      <c r="B509" t="s">
        <v>186</v>
      </c>
      <c r="C509" t="s">
        <v>88</v>
      </c>
      <c r="D509">
        <v>99999</v>
      </c>
      <c r="F509">
        <v>5000</v>
      </c>
      <c r="K509" t="s">
        <v>501</v>
      </c>
      <c r="L509" t="s">
        <v>103</v>
      </c>
      <c r="N509" t="s">
        <v>91</v>
      </c>
      <c r="P509">
        <v>227.9</v>
      </c>
      <c r="Q509">
        <v>117.9</v>
      </c>
      <c r="S509">
        <v>50.1</v>
      </c>
      <c r="W509">
        <v>59.9</v>
      </c>
      <c r="X509">
        <v>59.9</v>
      </c>
      <c r="Y509">
        <v>0</v>
      </c>
      <c r="AF509" t="s">
        <v>421</v>
      </c>
      <c r="AJ509" t="s">
        <v>421</v>
      </c>
      <c r="AL509" t="s">
        <v>105</v>
      </c>
      <c r="AM509">
        <v>0</v>
      </c>
      <c r="AN509">
        <v>99999</v>
      </c>
      <c r="AO509">
        <v>699</v>
      </c>
      <c r="AP509" t="b">
        <v>1</v>
      </c>
      <c r="AQ509" t="b">
        <v>1</v>
      </c>
      <c r="AS509">
        <v>1000</v>
      </c>
      <c r="AT509" t="s">
        <v>94</v>
      </c>
      <c r="AU509" t="b">
        <v>0</v>
      </c>
      <c r="AW509">
        <v>12</v>
      </c>
      <c r="AX509" t="s">
        <v>95</v>
      </c>
      <c r="AY509" t="s">
        <v>531</v>
      </c>
    </row>
    <row r="510" spans="2:51" x14ac:dyDescent="0.25">
      <c r="B510" t="s">
        <v>240</v>
      </c>
      <c r="C510" t="s">
        <v>88</v>
      </c>
      <c r="D510">
        <v>99999</v>
      </c>
      <c r="F510">
        <v>0</v>
      </c>
      <c r="K510" t="s">
        <v>501</v>
      </c>
      <c r="L510" t="s">
        <v>241</v>
      </c>
      <c r="N510" t="s">
        <v>91</v>
      </c>
      <c r="P510">
        <v>209.9</v>
      </c>
      <c r="Q510">
        <v>99.9</v>
      </c>
      <c r="S510">
        <v>50.1</v>
      </c>
      <c r="W510">
        <v>59.9</v>
      </c>
      <c r="X510">
        <v>59.9</v>
      </c>
      <c r="Y510">
        <v>0</v>
      </c>
      <c r="AG510" t="s">
        <v>422</v>
      </c>
      <c r="AK510" t="s">
        <v>422</v>
      </c>
      <c r="AL510" t="s">
        <v>243</v>
      </c>
      <c r="AM510">
        <v>99999</v>
      </c>
      <c r="AN510">
        <v>99999</v>
      </c>
      <c r="AO510">
        <v>899</v>
      </c>
      <c r="AP510" t="b">
        <v>1</v>
      </c>
      <c r="AQ510" t="b">
        <v>1</v>
      </c>
      <c r="AS510">
        <v>500</v>
      </c>
      <c r="AT510" t="s">
        <v>94</v>
      </c>
      <c r="AU510" t="b">
        <v>0</v>
      </c>
      <c r="AW510">
        <v>12</v>
      </c>
      <c r="AX510" t="s">
        <v>95</v>
      </c>
      <c r="AY510" t="s">
        <v>532</v>
      </c>
    </row>
    <row r="511" spans="2:51" x14ac:dyDescent="0.25">
      <c r="B511" t="s">
        <v>240</v>
      </c>
      <c r="C511" t="s">
        <v>88</v>
      </c>
      <c r="D511">
        <v>99999</v>
      </c>
      <c r="F511">
        <v>0</v>
      </c>
      <c r="K511" t="s">
        <v>501</v>
      </c>
      <c r="L511" t="s">
        <v>241</v>
      </c>
      <c r="N511" t="s">
        <v>91</v>
      </c>
      <c r="P511">
        <v>227.9</v>
      </c>
      <c r="Q511">
        <v>117.9</v>
      </c>
      <c r="S511">
        <v>50.1</v>
      </c>
      <c r="W511">
        <v>59.9</v>
      </c>
      <c r="X511">
        <v>59.9</v>
      </c>
      <c r="Y511">
        <v>0</v>
      </c>
      <c r="AG511" t="s">
        <v>424</v>
      </c>
      <c r="AK511" t="s">
        <v>424</v>
      </c>
      <c r="AL511" t="s">
        <v>243</v>
      </c>
      <c r="AM511">
        <v>99999</v>
      </c>
      <c r="AN511">
        <v>99999</v>
      </c>
      <c r="AO511">
        <v>899</v>
      </c>
      <c r="AP511" t="b">
        <v>1</v>
      </c>
      <c r="AQ511" t="b">
        <v>1</v>
      </c>
      <c r="AS511">
        <v>500</v>
      </c>
      <c r="AT511" t="s">
        <v>94</v>
      </c>
      <c r="AU511" t="b">
        <v>0</v>
      </c>
      <c r="AW511">
        <v>12</v>
      </c>
      <c r="AX511" t="s">
        <v>95</v>
      </c>
      <c r="AY511" t="s">
        <v>532</v>
      </c>
    </row>
    <row r="512" spans="2:51" x14ac:dyDescent="0.25">
      <c r="B512" t="s">
        <v>240</v>
      </c>
      <c r="C512" t="s">
        <v>88</v>
      </c>
      <c r="D512">
        <v>99999</v>
      </c>
      <c r="F512">
        <v>0</v>
      </c>
      <c r="K512" t="s">
        <v>501</v>
      </c>
      <c r="L512" t="s">
        <v>246</v>
      </c>
      <c r="N512" t="s">
        <v>91</v>
      </c>
      <c r="P512">
        <v>194.9</v>
      </c>
      <c r="Q512">
        <v>84.9</v>
      </c>
      <c r="S512">
        <v>50.1</v>
      </c>
      <c r="W512">
        <v>59.9</v>
      </c>
      <c r="X512">
        <v>59.9</v>
      </c>
      <c r="Y512">
        <v>0</v>
      </c>
      <c r="AF512" t="s">
        <v>425</v>
      </c>
      <c r="AJ512" t="s">
        <v>425</v>
      </c>
      <c r="AL512" t="s">
        <v>248</v>
      </c>
      <c r="AM512">
        <v>0</v>
      </c>
      <c r="AN512">
        <v>99999</v>
      </c>
      <c r="AO512">
        <v>899</v>
      </c>
      <c r="AP512" t="b">
        <v>1</v>
      </c>
      <c r="AQ512" t="b">
        <v>1</v>
      </c>
      <c r="AS512">
        <v>99999</v>
      </c>
      <c r="AT512" t="s">
        <v>94</v>
      </c>
      <c r="AU512" t="b">
        <v>0</v>
      </c>
      <c r="AW512">
        <v>12</v>
      </c>
      <c r="AX512" t="s">
        <v>95</v>
      </c>
      <c r="AY512" t="s">
        <v>533</v>
      </c>
    </row>
    <row r="513" spans="2:51" x14ac:dyDescent="0.25">
      <c r="B513" t="s">
        <v>240</v>
      </c>
      <c r="C513" t="s">
        <v>88</v>
      </c>
      <c r="D513">
        <v>99999</v>
      </c>
      <c r="F513">
        <v>0</v>
      </c>
      <c r="K513" t="s">
        <v>501</v>
      </c>
      <c r="L513" t="s">
        <v>246</v>
      </c>
      <c r="N513" t="s">
        <v>91</v>
      </c>
      <c r="P513">
        <v>211.9</v>
      </c>
      <c r="Q513">
        <v>101.9</v>
      </c>
      <c r="S513">
        <v>50.1</v>
      </c>
      <c r="W513">
        <v>59.9</v>
      </c>
      <c r="X513">
        <v>59.9</v>
      </c>
      <c r="Y513">
        <v>0</v>
      </c>
      <c r="AF513" t="s">
        <v>427</v>
      </c>
      <c r="AJ513" t="s">
        <v>427</v>
      </c>
      <c r="AL513" t="s">
        <v>248</v>
      </c>
      <c r="AM513">
        <v>0</v>
      </c>
      <c r="AN513">
        <v>99999</v>
      </c>
      <c r="AO513">
        <v>899</v>
      </c>
      <c r="AP513" t="b">
        <v>1</v>
      </c>
      <c r="AQ513" t="b">
        <v>1</v>
      </c>
      <c r="AS513">
        <v>99999</v>
      </c>
      <c r="AT513" t="s">
        <v>94</v>
      </c>
      <c r="AU513" t="b">
        <v>0</v>
      </c>
      <c r="AW513">
        <v>12</v>
      </c>
      <c r="AX513" t="s">
        <v>95</v>
      </c>
      <c r="AY513" t="s">
        <v>533</v>
      </c>
    </row>
    <row r="514" spans="2:51" x14ac:dyDescent="0.25">
      <c r="B514" t="s">
        <v>240</v>
      </c>
      <c r="C514" t="s">
        <v>88</v>
      </c>
      <c r="D514">
        <v>99999</v>
      </c>
      <c r="F514">
        <v>1000</v>
      </c>
      <c r="K514" t="s">
        <v>501</v>
      </c>
      <c r="L514" t="s">
        <v>241</v>
      </c>
      <c r="N514" t="s">
        <v>91</v>
      </c>
      <c r="P514">
        <v>209.9</v>
      </c>
      <c r="Q514">
        <v>99.899999999999991</v>
      </c>
      <c r="S514">
        <v>50.1</v>
      </c>
      <c r="W514">
        <v>59.9</v>
      </c>
      <c r="X514">
        <v>59.9</v>
      </c>
      <c r="Y514">
        <v>0</v>
      </c>
      <c r="AG514" t="s">
        <v>428</v>
      </c>
      <c r="AK514" t="s">
        <v>428</v>
      </c>
      <c r="AL514" t="s">
        <v>243</v>
      </c>
      <c r="AM514">
        <v>99999</v>
      </c>
      <c r="AN514">
        <v>99999</v>
      </c>
      <c r="AO514">
        <v>899</v>
      </c>
      <c r="AP514" t="b">
        <v>1</v>
      </c>
      <c r="AQ514" t="b">
        <v>1</v>
      </c>
      <c r="AS514">
        <v>500</v>
      </c>
      <c r="AT514" t="s">
        <v>94</v>
      </c>
      <c r="AU514" t="b">
        <v>0</v>
      </c>
      <c r="AW514">
        <v>12</v>
      </c>
      <c r="AX514" t="s">
        <v>95</v>
      </c>
      <c r="AY514" t="s">
        <v>534</v>
      </c>
    </row>
    <row r="515" spans="2:51" x14ac:dyDescent="0.25">
      <c r="B515" t="s">
        <v>240</v>
      </c>
      <c r="C515" t="s">
        <v>88</v>
      </c>
      <c r="D515">
        <v>99999</v>
      </c>
      <c r="F515">
        <v>1000</v>
      </c>
      <c r="K515" t="s">
        <v>501</v>
      </c>
      <c r="L515" t="s">
        <v>241</v>
      </c>
      <c r="N515" t="s">
        <v>91</v>
      </c>
      <c r="P515">
        <v>227.9</v>
      </c>
      <c r="Q515">
        <v>117.89999999999999</v>
      </c>
      <c r="S515">
        <v>50.1</v>
      </c>
      <c r="W515">
        <v>59.9</v>
      </c>
      <c r="X515">
        <v>59.9</v>
      </c>
      <c r="Y515">
        <v>0</v>
      </c>
      <c r="AG515" t="s">
        <v>430</v>
      </c>
      <c r="AK515" t="s">
        <v>430</v>
      </c>
      <c r="AL515" t="s">
        <v>243</v>
      </c>
      <c r="AM515">
        <v>99999</v>
      </c>
      <c r="AN515">
        <v>99999</v>
      </c>
      <c r="AO515">
        <v>899</v>
      </c>
      <c r="AP515" t="b">
        <v>1</v>
      </c>
      <c r="AQ515" t="b">
        <v>1</v>
      </c>
      <c r="AS515">
        <v>500</v>
      </c>
      <c r="AT515" t="s">
        <v>94</v>
      </c>
      <c r="AU515" t="b">
        <v>0</v>
      </c>
      <c r="AW515">
        <v>12</v>
      </c>
      <c r="AX515" t="s">
        <v>95</v>
      </c>
      <c r="AY515" t="s">
        <v>534</v>
      </c>
    </row>
    <row r="516" spans="2:51" x14ac:dyDescent="0.25">
      <c r="B516" t="s">
        <v>240</v>
      </c>
      <c r="C516" t="s">
        <v>88</v>
      </c>
      <c r="D516">
        <v>99999</v>
      </c>
      <c r="F516">
        <v>1000</v>
      </c>
      <c r="K516" t="s">
        <v>501</v>
      </c>
      <c r="L516" t="s">
        <v>246</v>
      </c>
      <c r="N516" t="s">
        <v>91</v>
      </c>
      <c r="P516">
        <v>194.9</v>
      </c>
      <c r="Q516">
        <v>84.899999999999991</v>
      </c>
      <c r="S516">
        <v>50.1</v>
      </c>
      <c r="W516">
        <v>59.9</v>
      </c>
      <c r="X516">
        <v>59.9</v>
      </c>
      <c r="Y516">
        <v>0</v>
      </c>
      <c r="AF516" t="s">
        <v>431</v>
      </c>
      <c r="AJ516" t="s">
        <v>431</v>
      </c>
      <c r="AL516" t="s">
        <v>248</v>
      </c>
      <c r="AM516">
        <v>0</v>
      </c>
      <c r="AN516">
        <v>99999</v>
      </c>
      <c r="AO516">
        <v>899</v>
      </c>
      <c r="AP516" t="b">
        <v>1</v>
      </c>
      <c r="AQ516" t="b">
        <v>1</v>
      </c>
      <c r="AS516">
        <v>99999</v>
      </c>
      <c r="AT516" t="s">
        <v>94</v>
      </c>
      <c r="AU516" t="b">
        <v>0</v>
      </c>
      <c r="AW516">
        <v>12</v>
      </c>
      <c r="AX516" t="s">
        <v>95</v>
      </c>
      <c r="AY516" t="s">
        <v>535</v>
      </c>
    </row>
    <row r="517" spans="2:51" x14ac:dyDescent="0.25">
      <c r="B517" t="s">
        <v>240</v>
      </c>
      <c r="C517" t="s">
        <v>88</v>
      </c>
      <c r="D517">
        <v>99999</v>
      </c>
      <c r="F517">
        <v>1000</v>
      </c>
      <c r="K517" t="s">
        <v>501</v>
      </c>
      <c r="L517" t="s">
        <v>246</v>
      </c>
      <c r="N517" t="s">
        <v>91</v>
      </c>
      <c r="P517">
        <v>211.9</v>
      </c>
      <c r="Q517">
        <v>101.89999999999999</v>
      </c>
      <c r="S517">
        <v>50.1</v>
      </c>
      <c r="W517">
        <v>59.9</v>
      </c>
      <c r="X517">
        <v>59.9</v>
      </c>
      <c r="Y517">
        <v>0</v>
      </c>
      <c r="AF517" t="s">
        <v>433</v>
      </c>
      <c r="AJ517" t="s">
        <v>433</v>
      </c>
      <c r="AL517" t="s">
        <v>248</v>
      </c>
      <c r="AM517">
        <v>0</v>
      </c>
      <c r="AN517">
        <v>99999</v>
      </c>
      <c r="AO517">
        <v>899</v>
      </c>
      <c r="AP517" t="b">
        <v>1</v>
      </c>
      <c r="AQ517" t="b">
        <v>1</v>
      </c>
      <c r="AS517">
        <v>99999</v>
      </c>
      <c r="AT517" t="s">
        <v>94</v>
      </c>
      <c r="AU517" t="b">
        <v>0</v>
      </c>
      <c r="AW517">
        <v>12</v>
      </c>
      <c r="AX517" t="s">
        <v>95</v>
      </c>
      <c r="AY517" t="s">
        <v>535</v>
      </c>
    </row>
    <row r="518" spans="2:51" x14ac:dyDescent="0.25">
      <c r="B518" t="s">
        <v>240</v>
      </c>
      <c r="C518" t="s">
        <v>88</v>
      </c>
      <c r="D518">
        <v>99999</v>
      </c>
      <c r="F518">
        <v>10000</v>
      </c>
      <c r="K518" t="s">
        <v>501</v>
      </c>
      <c r="L518" t="s">
        <v>241</v>
      </c>
      <c r="N518" t="s">
        <v>91</v>
      </c>
      <c r="P518">
        <v>274.89999999999998</v>
      </c>
      <c r="Q518">
        <v>164.9</v>
      </c>
      <c r="S518">
        <v>50.1</v>
      </c>
      <c r="W518">
        <v>59.9</v>
      </c>
      <c r="X518">
        <v>59.9</v>
      </c>
      <c r="Y518">
        <v>0</v>
      </c>
      <c r="AG518" t="s">
        <v>434</v>
      </c>
      <c r="AK518" t="s">
        <v>434</v>
      </c>
      <c r="AL518" t="s">
        <v>243</v>
      </c>
      <c r="AM518">
        <v>99999</v>
      </c>
      <c r="AN518">
        <v>99999</v>
      </c>
      <c r="AO518">
        <v>899</v>
      </c>
      <c r="AP518" t="b">
        <v>1</v>
      </c>
      <c r="AQ518" t="b">
        <v>1</v>
      </c>
      <c r="AS518">
        <v>500</v>
      </c>
      <c r="AT518" t="s">
        <v>94</v>
      </c>
      <c r="AU518" t="b">
        <v>0</v>
      </c>
      <c r="AW518">
        <v>12</v>
      </c>
      <c r="AX518" t="s">
        <v>95</v>
      </c>
      <c r="AY518" t="s">
        <v>536</v>
      </c>
    </row>
    <row r="519" spans="2:51" x14ac:dyDescent="0.25">
      <c r="B519" t="s">
        <v>240</v>
      </c>
      <c r="C519" t="s">
        <v>88</v>
      </c>
      <c r="D519">
        <v>99999</v>
      </c>
      <c r="F519">
        <v>10000</v>
      </c>
      <c r="K519" t="s">
        <v>501</v>
      </c>
      <c r="L519" t="s">
        <v>241</v>
      </c>
      <c r="N519" t="s">
        <v>91</v>
      </c>
      <c r="P519">
        <v>298.89999999999998</v>
      </c>
      <c r="Q519">
        <v>188.9</v>
      </c>
      <c r="S519">
        <v>50.1</v>
      </c>
      <c r="W519">
        <v>59.9</v>
      </c>
      <c r="X519">
        <v>59.9</v>
      </c>
      <c r="Y519">
        <v>0</v>
      </c>
      <c r="AG519" t="s">
        <v>436</v>
      </c>
      <c r="AK519" t="s">
        <v>436</v>
      </c>
      <c r="AL519" t="s">
        <v>243</v>
      </c>
      <c r="AM519">
        <v>99999</v>
      </c>
      <c r="AN519">
        <v>99999</v>
      </c>
      <c r="AO519">
        <v>899</v>
      </c>
      <c r="AP519" t="b">
        <v>1</v>
      </c>
      <c r="AQ519" t="b">
        <v>1</v>
      </c>
      <c r="AS519">
        <v>500</v>
      </c>
      <c r="AT519" t="s">
        <v>94</v>
      </c>
      <c r="AU519" t="b">
        <v>0</v>
      </c>
      <c r="AW519">
        <v>12</v>
      </c>
      <c r="AX519" t="s">
        <v>95</v>
      </c>
      <c r="AY519" t="s">
        <v>536</v>
      </c>
    </row>
    <row r="520" spans="2:51" x14ac:dyDescent="0.25">
      <c r="B520" t="s">
        <v>240</v>
      </c>
      <c r="C520" t="s">
        <v>88</v>
      </c>
      <c r="D520">
        <v>99999</v>
      </c>
      <c r="F520">
        <v>10000</v>
      </c>
      <c r="K520" t="s">
        <v>501</v>
      </c>
      <c r="L520" t="s">
        <v>246</v>
      </c>
      <c r="N520" t="s">
        <v>91</v>
      </c>
      <c r="P520">
        <v>259.89999999999998</v>
      </c>
      <c r="Q520">
        <v>149.9</v>
      </c>
      <c r="S520">
        <v>50.1</v>
      </c>
      <c r="W520">
        <v>59.9</v>
      </c>
      <c r="X520">
        <v>59.9</v>
      </c>
      <c r="Y520">
        <v>0</v>
      </c>
      <c r="AF520" t="s">
        <v>437</v>
      </c>
      <c r="AJ520" t="s">
        <v>437</v>
      </c>
      <c r="AL520" t="s">
        <v>248</v>
      </c>
      <c r="AM520">
        <v>0</v>
      </c>
      <c r="AN520">
        <v>99999</v>
      </c>
      <c r="AO520">
        <v>899</v>
      </c>
      <c r="AP520" t="b">
        <v>1</v>
      </c>
      <c r="AQ520" t="b">
        <v>1</v>
      </c>
      <c r="AS520">
        <v>99999</v>
      </c>
      <c r="AT520" t="s">
        <v>94</v>
      </c>
      <c r="AU520" t="b">
        <v>0</v>
      </c>
      <c r="AW520">
        <v>12</v>
      </c>
      <c r="AX520" t="s">
        <v>95</v>
      </c>
      <c r="AY520" t="s">
        <v>537</v>
      </c>
    </row>
    <row r="521" spans="2:51" x14ac:dyDescent="0.25">
      <c r="B521" t="s">
        <v>240</v>
      </c>
      <c r="C521" t="s">
        <v>88</v>
      </c>
      <c r="D521">
        <v>99999</v>
      </c>
      <c r="F521">
        <v>10000</v>
      </c>
      <c r="K521" t="s">
        <v>501</v>
      </c>
      <c r="L521" t="s">
        <v>246</v>
      </c>
      <c r="N521" t="s">
        <v>91</v>
      </c>
      <c r="P521">
        <v>282.89999999999998</v>
      </c>
      <c r="Q521">
        <v>172.9</v>
      </c>
      <c r="S521">
        <v>50.1</v>
      </c>
      <c r="W521">
        <v>59.9</v>
      </c>
      <c r="X521">
        <v>59.9</v>
      </c>
      <c r="Y521">
        <v>0</v>
      </c>
      <c r="AF521" t="s">
        <v>439</v>
      </c>
      <c r="AJ521" t="s">
        <v>439</v>
      </c>
      <c r="AL521" t="s">
        <v>248</v>
      </c>
      <c r="AM521">
        <v>0</v>
      </c>
      <c r="AN521">
        <v>99999</v>
      </c>
      <c r="AO521">
        <v>899</v>
      </c>
      <c r="AP521" t="b">
        <v>1</v>
      </c>
      <c r="AQ521" t="b">
        <v>1</v>
      </c>
      <c r="AS521">
        <v>99999</v>
      </c>
      <c r="AT521" t="s">
        <v>94</v>
      </c>
      <c r="AU521" t="b">
        <v>0</v>
      </c>
      <c r="AW521">
        <v>12</v>
      </c>
      <c r="AX521" t="s">
        <v>95</v>
      </c>
      <c r="AY521" t="s">
        <v>537</v>
      </c>
    </row>
    <row r="522" spans="2:51" x14ac:dyDescent="0.25">
      <c r="B522" t="s">
        <v>240</v>
      </c>
      <c r="C522" t="s">
        <v>88</v>
      </c>
      <c r="D522">
        <v>99999</v>
      </c>
      <c r="F522">
        <v>2000</v>
      </c>
      <c r="K522" t="s">
        <v>501</v>
      </c>
      <c r="L522" t="s">
        <v>241</v>
      </c>
      <c r="N522" t="s">
        <v>91</v>
      </c>
      <c r="P522">
        <v>219.9</v>
      </c>
      <c r="Q522">
        <v>109.89999999999999</v>
      </c>
      <c r="S522">
        <v>50.1</v>
      </c>
      <c r="W522">
        <v>59.9</v>
      </c>
      <c r="X522">
        <v>59.9</v>
      </c>
      <c r="Y522">
        <v>0</v>
      </c>
      <c r="AG522" t="s">
        <v>440</v>
      </c>
      <c r="AK522" t="s">
        <v>440</v>
      </c>
      <c r="AL522" t="s">
        <v>243</v>
      </c>
      <c r="AM522">
        <v>99999</v>
      </c>
      <c r="AN522">
        <v>99999</v>
      </c>
      <c r="AO522">
        <v>899</v>
      </c>
      <c r="AP522" t="b">
        <v>1</v>
      </c>
      <c r="AQ522" t="b">
        <v>1</v>
      </c>
      <c r="AS522">
        <v>500</v>
      </c>
      <c r="AT522" t="s">
        <v>94</v>
      </c>
      <c r="AU522" t="b">
        <v>0</v>
      </c>
      <c r="AW522">
        <v>12</v>
      </c>
      <c r="AX522" t="s">
        <v>95</v>
      </c>
      <c r="AY522" t="s">
        <v>538</v>
      </c>
    </row>
    <row r="523" spans="2:51" x14ac:dyDescent="0.25">
      <c r="B523" t="s">
        <v>240</v>
      </c>
      <c r="C523" t="s">
        <v>88</v>
      </c>
      <c r="D523">
        <v>99999</v>
      </c>
      <c r="F523">
        <v>2000</v>
      </c>
      <c r="K523" t="s">
        <v>501</v>
      </c>
      <c r="L523" t="s">
        <v>241</v>
      </c>
      <c r="N523" t="s">
        <v>91</v>
      </c>
      <c r="P523">
        <v>238.9</v>
      </c>
      <c r="Q523">
        <v>128.9</v>
      </c>
      <c r="S523">
        <v>50.1</v>
      </c>
      <c r="W523">
        <v>59.9</v>
      </c>
      <c r="X523">
        <v>59.9</v>
      </c>
      <c r="Y523">
        <v>0</v>
      </c>
      <c r="AG523" t="s">
        <v>442</v>
      </c>
      <c r="AK523" t="s">
        <v>442</v>
      </c>
      <c r="AL523" t="s">
        <v>243</v>
      </c>
      <c r="AM523">
        <v>99999</v>
      </c>
      <c r="AN523">
        <v>99999</v>
      </c>
      <c r="AO523">
        <v>899</v>
      </c>
      <c r="AP523" t="b">
        <v>1</v>
      </c>
      <c r="AQ523" t="b">
        <v>1</v>
      </c>
      <c r="AS523">
        <v>500</v>
      </c>
      <c r="AT523" t="s">
        <v>94</v>
      </c>
      <c r="AU523" t="b">
        <v>0</v>
      </c>
      <c r="AW523">
        <v>12</v>
      </c>
      <c r="AX523" t="s">
        <v>95</v>
      </c>
      <c r="AY523" t="s">
        <v>538</v>
      </c>
    </row>
    <row r="524" spans="2:51" x14ac:dyDescent="0.25">
      <c r="B524" t="s">
        <v>240</v>
      </c>
      <c r="C524" t="s">
        <v>88</v>
      </c>
      <c r="D524">
        <v>99999</v>
      </c>
      <c r="F524">
        <v>2000</v>
      </c>
      <c r="K524" t="s">
        <v>501</v>
      </c>
      <c r="L524" t="s">
        <v>246</v>
      </c>
      <c r="N524" t="s">
        <v>91</v>
      </c>
      <c r="P524">
        <v>204.9</v>
      </c>
      <c r="Q524">
        <v>94.899999999999991</v>
      </c>
      <c r="S524">
        <v>50.1</v>
      </c>
      <c r="W524">
        <v>59.9</v>
      </c>
      <c r="X524">
        <v>59.9</v>
      </c>
      <c r="Y524">
        <v>0</v>
      </c>
      <c r="AF524" t="s">
        <v>443</v>
      </c>
      <c r="AJ524" t="s">
        <v>443</v>
      </c>
      <c r="AL524" t="s">
        <v>248</v>
      </c>
      <c r="AM524">
        <v>0</v>
      </c>
      <c r="AN524">
        <v>99999</v>
      </c>
      <c r="AO524">
        <v>899</v>
      </c>
      <c r="AP524" t="b">
        <v>1</v>
      </c>
      <c r="AQ524" t="b">
        <v>1</v>
      </c>
      <c r="AS524">
        <v>99999</v>
      </c>
      <c r="AT524" t="s">
        <v>94</v>
      </c>
      <c r="AU524" t="b">
        <v>0</v>
      </c>
      <c r="AW524">
        <v>12</v>
      </c>
      <c r="AX524" t="s">
        <v>95</v>
      </c>
      <c r="AY524" t="s">
        <v>539</v>
      </c>
    </row>
    <row r="525" spans="2:51" x14ac:dyDescent="0.25">
      <c r="B525" t="s">
        <v>240</v>
      </c>
      <c r="C525" t="s">
        <v>88</v>
      </c>
      <c r="D525">
        <v>99999</v>
      </c>
      <c r="F525">
        <v>2000</v>
      </c>
      <c r="K525" t="s">
        <v>501</v>
      </c>
      <c r="L525" t="s">
        <v>246</v>
      </c>
      <c r="N525" t="s">
        <v>91</v>
      </c>
      <c r="P525">
        <v>222.9</v>
      </c>
      <c r="Q525">
        <v>112.89999999999999</v>
      </c>
      <c r="S525">
        <v>50.1</v>
      </c>
      <c r="W525">
        <v>59.9</v>
      </c>
      <c r="X525">
        <v>59.9</v>
      </c>
      <c r="Y525">
        <v>0</v>
      </c>
      <c r="AF525" t="s">
        <v>445</v>
      </c>
      <c r="AJ525" t="s">
        <v>445</v>
      </c>
      <c r="AL525" t="s">
        <v>248</v>
      </c>
      <c r="AM525">
        <v>0</v>
      </c>
      <c r="AN525">
        <v>99999</v>
      </c>
      <c r="AO525">
        <v>899</v>
      </c>
      <c r="AP525" t="b">
        <v>1</v>
      </c>
      <c r="AQ525" t="b">
        <v>1</v>
      </c>
      <c r="AS525">
        <v>99999</v>
      </c>
      <c r="AT525" t="s">
        <v>94</v>
      </c>
      <c r="AU525" t="b">
        <v>0</v>
      </c>
      <c r="AW525">
        <v>12</v>
      </c>
      <c r="AX525" t="s">
        <v>95</v>
      </c>
      <c r="AY525" t="s">
        <v>539</v>
      </c>
    </row>
    <row r="526" spans="2:51" x14ac:dyDescent="0.25">
      <c r="B526" t="s">
        <v>240</v>
      </c>
      <c r="C526" t="s">
        <v>88</v>
      </c>
      <c r="D526">
        <v>99999</v>
      </c>
      <c r="F526">
        <v>3000</v>
      </c>
      <c r="K526" t="s">
        <v>501</v>
      </c>
      <c r="L526" t="s">
        <v>241</v>
      </c>
      <c r="N526" t="s">
        <v>91</v>
      </c>
      <c r="P526">
        <v>229.9</v>
      </c>
      <c r="Q526">
        <v>119.89999999999999</v>
      </c>
      <c r="S526">
        <v>50.1</v>
      </c>
      <c r="W526">
        <v>59.9</v>
      </c>
      <c r="X526">
        <v>59.9</v>
      </c>
      <c r="Y526">
        <v>0</v>
      </c>
      <c r="AG526" t="s">
        <v>446</v>
      </c>
      <c r="AK526" t="s">
        <v>446</v>
      </c>
      <c r="AL526" t="s">
        <v>243</v>
      </c>
      <c r="AM526">
        <v>99999</v>
      </c>
      <c r="AN526">
        <v>99999</v>
      </c>
      <c r="AO526">
        <v>899</v>
      </c>
      <c r="AP526" t="b">
        <v>1</v>
      </c>
      <c r="AQ526" t="b">
        <v>1</v>
      </c>
      <c r="AS526">
        <v>500</v>
      </c>
      <c r="AT526" t="s">
        <v>94</v>
      </c>
      <c r="AU526" t="b">
        <v>0</v>
      </c>
      <c r="AW526">
        <v>12</v>
      </c>
      <c r="AX526" t="s">
        <v>95</v>
      </c>
      <c r="AY526" t="s">
        <v>540</v>
      </c>
    </row>
    <row r="527" spans="2:51" x14ac:dyDescent="0.25">
      <c r="B527" t="s">
        <v>240</v>
      </c>
      <c r="C527" t="s">
        <v>88</v>
      </c>
      <c r="D527">
        <v>99999</v>
      </c>
      <c r="F527">
        <v>3000</v>
      </c>
      <c r="K527" t="s">
        <v>501</v>
      </c>
      <c r="L527" t="s">
        <v>241</v>
      </c>
      <c r="N527" t="s">
        <v>91</v>
      </c>
      <c r="P527">
        <v>249.9</v>
      </c>
      <c r="Q527">
        <v>139.9</v>
      </c>
      <c r="S527">
        <v>50.1</v>
      </c>
      <c r="W527">
        <v>59.9</v>
      </c>
      <c r="X527">
        <v>59.9</v>
      </c>
      <c r="Y527">
        <v>0</v>
      </c>
      <c r="AG527" t="s">
        <v>448</v>
      </c>
      <c r="AK527" t="s">
        <v>448</v>
      </c>
      <c r="AL527" t="s">
        <v>243</v>
      </c>
      <c r="AM527">
        <v>99999</v>
      </c>
      <c r="AN527">
        <v>99999</v>
      </c>
      <c r="AO527">
        <v>899</v>
      </c>
      <c r="AP527" t="b">
        <v>1</v>
      </c>
      <c r="AQ527" t="b">
        <v>1</v>
      </c>
      <c r="AS527">
        <v>500</v>
      </c>
      <c r="AT527" t="s">
        <v>94</v>
      </c>
      <c r="AU527" t="b">
        <v>0</v>
      </c>
      <c r="AW527">
        <v>12</v>
      </c>
      <c r="AX527" t="s">
        <v>95</v>
      </c>
      <c r="AY527" t="s">
        <v>540</v>
      </c>
    </row>
    <row r="528" spans="2:51" x14ac:dyDescent="0.25">
      <c r="B528" t="s">
        <v>240</v>
      </c>
      <c r="C528" t="s">
        <v>88</v>
      </c>
      <c r="D528">
        <v>99999</v>
      </c>
      <c r="F528">
        <v>3000</v>
      </c>
      <c r="K528" t="s">
        <v>501</v>
      </c>
      <c r="L528" t="s">
        <v>246</v>
      </c>
      <c r="N528" t="s">
        <v>91</v>
      </c>
      <c r="P528">
        <v>214.9</v>
      </c>
      <c r="Q528">
        <v>104.89999999999999</v>
      </c>
      <c r="S528">
        <v>50.1</v>
      </c>
      <c r="W528">
        <v>59.9</v>
      </c>
      <c r="X528">
        <v>59.9</v>
      </c>
      <c r="Y528">
        <v>0</v>
      </c>
      <c r="AF528" t="s">
        <v>449</v>
      </c>
      <c r="AJ528" t="s">
        <v>449</v>
      </c>
      <c r="AL528" t="s">
        <v>248</v>
      </c>
      <c r="AM528">
        <v>0</v>
      </c>
      <c r="AN528">
        <v>99999</v>
      </c>
      <c r="AO528">
        <v>899</v>
      </c>
      <c r="AP528" t="b">
        <v>1</v>
      </c>
      <c r="AQ528" t="b">
        <v>1</v>
      </c>
      <c r="AS528">
        <v>99999</v>
      </c>
      <c r="AT528" t="s">
        <v>94</v>
      </c>
      <c r="AU528" t="b">
        <v>0</v>
      </c>
      <c r="AW528">
        <v>12</v>
      </c>
      <c r="AX528" t="s">
        <v>95</v>
      </c>
      <c r="AY528" t="s">
        <v>541</v>
      </c>
    </row>
    <row r="529" spans="2:51" x14ac:dyDescent="0.25">
      <c r="B529" t="s">
        <v>240</v>
      </c>
      <c r="C529" t="s">
        <v>88</v>
      </c>
      <c r="D529">
        <v>99999</v>
      </c>
      <c r="F529">
        <v>3000</v>
      </c>
      <c r="K529" t="s">
        <v>501</v>
      </c>
      <c r="L529" t="s">
        <v>246</v>
      </c>
      <c r="N529" t="s">
        <v>91</v>
      </c>
      <c r="P529">
        <v>233.9</v>
      </c>
      <c r="Q529">
        <v>123.89999999999999</v>
      </c>
      <c r="S529">
        <v>50.1</v>
      </c>
      <c r="W529">
        <v>59.9</v>
      </c>
      <c r="X529">
        <v>59.9</v>
      </c>
      <c r="Y529">
        <v>0</v>
      </c>
      <c r="AF529" t="s">
        <v>451</v>
      </c>
      <c r="AJ529" t="s">
        <v>451</v>
      </c>
      <c r="AL529" t="s">
        <v>248</v>
      </c>
      <c r="AM529">
        <v>0</v>
      </c>
      <c r="AN529">
        <v>99999</v>
      </c>
      <c r="AO529">
        <v>899</v>
      </c>
      <c r="AP529" t="b">
        <v>1</v>
      </c>
      <c r="AQ529" t="b">
        <v>1</v>
      </c>
      <c r="AS529">
        <v>99999</v>
      </c>
      <c r="AT529" t="s">
        <v>94</v>
      </c>
      <c r="AU529" t="b">
        <v>0</v>
      </c>
      <c r="AW529">
        <v>12</v>
      </c>
      <c r="AX529" t="s">
        <v>95</v>
      </c>
      <c r="AY529" t="s">
        <v>541</v>
      </c>
    </row>
    <row r="530" spans="2:51" x14ac:dyDescent="0.25">
      <c r="B530" t="s">
        <v>240</v>
      </c>
      <c r="C530" t="s">
        <v>88</v>
      </c>
      <c r="D530">
        <v>99999</v>
      </c>
      <c r="F530">
        <v>5000</v>
      </c>
      <c r="K530" t="s">
        <v>501</v>
      </c>
      <c r="L530" t="s">
        <v>241</v>
      </c>
      <c r="N530" t="s">
        <v>91</v>
      </c>
      <c r="P530">
        <v>244.9</v>
      </c>
      <c r="Q530">
        <v>134.9</v>
      </c>
      <c r="S530">
        <v>50.1</v>
      </c>
      <c r="W530">
        <v>59.9</v>
      </c>
      <c r="X530">
        <v>59.9</v>
      </c>
      <c r="Y530">
        <v>0</v>
      </c>
      <c r="AG530" t="s">
        <v>452</v>
      </c>
      <c r="AK530" t="s">
        <v>452</v>
      </c>
      <c r="AL530" t="s">
        <v>243</v>
      </c>
      <c r="AM530">
        <v>99999</v>
      </c>
      <c r="AN530">
        <v>99999</v>
      </c>
      <c r="AO530">
        <v>899</v>
      </c>
      <c r="AP530" t="b">
        <v>1</v>
      </c>
      <c r="AQ530" t="b">
        <v>1</v>
      </c>
      <c r="AS530">
        <v>500</v>
      </c>
      <c r="AT530" t="s">
        <v>94</v>
      </c>
      <c r="AU530" t="b">
        <v>0</v>
      </c>
      <c r="AW530">
        <v>12</v>
      </c>
      <c r="AX530" t="s">
        <v>95</v>
      </c>
      <c r="AY530" t="s">
        <v>542</v>
      </c>
    </row>
    <row r="531" spans="2:51" x14ac:dyDescent="0.25">
      <c r="B531" t="s">
        <v>240</v>
      </c>
      <c r="C531" t="s">
        <v>88</v>
      </c>
      <c r="D531">
        <v>99999</v>
      </c>
      <c r="F531">
        <v>5000</v>
      </c>
      <c r="K531" t="s">
        <v>501</v>
      </c>
      <c r="L531" t="s">
        <v>241</v>
      </c>
      <c r="N531" t="s">
        <v>91</v>
      </c>
      <c r="P531">
        <v>266.89999999999998</v>
      </c>
      <c r="Q531">
        <v>156.89999999999998</v>
      </c>
      <c r="S531">
        <v>50.1</v>
      </c>
      <c r="W531">
        <v>59.9</v>
      </c>
      <c r="X531">
        <v>59.9</v>
      </c>
      <c r="Y531">
        <v>0</v>
      </c>
      <c r="AG531" t="s">
        <v>454</v>
      </c>
      <c r="AK531" t="s">
        <v>454</v>
      </c>
      <c r="AL531" t="s">
        <v>243</v>
      </c>
      <c r="AM531">
        <v>99999</v>
      </c>
      <c r="AN531">
        <v>99999</v>
      </c>
      <c r="AO531">
        <v>899</v>
      </c>
      <c r="AP531" t="b">
        <v>1</v>
      </c>
      <c r="AQ531" t="b">
        <v>1</v>
      </c>
      <c r="AS531">
        <v>500</v>
      </c>
      <c r="AT531" t="s">
        <v>94</v>
      </c>
      <c r="AU531" t="b">
        <v>0</v>
      </c>
      <c r="AW531">
        <v>12</v>
      </c>
      <c r="AX531" t="s">
        <v>95</v>
      </c>
      <c r="AY531" t="s">
        <v>542</v>
      </c>
    </row>
    <row r="532" spans="2:51" x14ac:dyDescent="0.25">
      <c r="B532" t="s">
        <v>240</v>
      </c>
      <c r="C532" t="s">
        <v>88</v>
      </c>
      <c r="D532">
        <v>99999</v>
      </c>
      <c r="F532">
        <v>5000</v>
      </c>
      <c r="K532" t="s">
        <v>501</v>
      </c>
      <c r="L532" t="s">
        <v>246</v>
      </c>
      <c r="N532" t="s">
        <v>91</v>
      </c>
      <c r="P532">
        <v>229.9</v>
      </c>
      <c r="Q532">
        <v>119.9</v>
      </c>
      <c r="S532">
        <v>50.1</v>
      </c>
      <c r="W532">
        <v>59.9</v>
      </c>
      <c r="X532">
        <v>59.9</v>
      </c>
      <c r="Y532">
        <v>0</v>
      </c>
      <c r="AF532" t="s">
        <v>455</v>
      </c>
      <c r="AJ532" t="s">
        <v>455</v>
      </c>
      <c r="AL532" t="s">
        <v>248</v>
      </c>
      <c r="AM532">
        <v>0</v>
      </c>
      <c r="AN532">
        <v>99999</v>
      </c>
      <c r="AO532">
        <v>899</v>
      </c>
      <c r="AP532" t="b">
        <v>1</v>
      </c>
      <c r="AQ532" t="b">
        <v>1</v>
      </c>
      <c r="AS532">
        <v>99999</v>
      </c>
      <c r="AT532" t="s">
        <v>94</v>
      </c>
      <c r="AU532" t="b">
        <v>0</v>
      </c>
      <c r="AW532">
        <v>12</v>
      </c>
      <c r="AX532" t="s">
        <v>95</v>
      </c>
      <c r="AY532" t="s">
        <v>543</v>
      </c>
    </row>
    <row r="533" spans="2:51" x14ac:dyDescent="0.25">
      <c r="B533" t="s">
        <v>240</v>
      </c>
      <c r="C533" t="s">
        <v>88</v>
      </c>
      <c r="D533">
        <v>99999</v>
      </c>
      <c r="F533">
        <v>5000</v>
      </c>
      <c r="K533" t="s">
        <v>501</v>
      </c>
      <c r="L533" t="s">
        <v>246</v>
      </c>
      <c r="N533" t="s">
        <v>91</v>
      </c>
      <c r="P533">
        <v>249.9</v>
      </c>
      <c r="Q533">
        <v>139.9</v>
      </c>
      <c r="S533">
        <v>50.1</v>
      </c>
      <c r="W533">
        <v>59.9</v>
      </c>
      <c r="X533">
        <v>59.9</v>
      </c>
      <c r="Y533">
        <v>0</v>
      </c>
      <c r="AF533" t="s">
        <v>457</v>
      </c>
      <c r="AJ533" t="s">
        <v>457</v>
      </c>
      <c r="AL533" t="s">
        <v>248</v>
      </c>
      <c r="AM533">
        <v>0</v>
      </c>
      <c r="AN533">
        <v>99999</v>
      </c>
      <c r="AO533">
        <v>899</v>
      </c>
      <c r="AP533" t="b">
        <v>1</v>
      </c>
      <c r="AQ533" t="b">
        <v>1</v>
      </c>
      <c r="AS533">
        <v>99999</v>
      </c>
      <c r="AT533" t="s">
        <v>94</v>
      </c>
      <c r="AU533" t="b">
        <v>0</v>
      </c>
      <c r="AW533">
        <v>12</v>
      </c>
      <c r="AX533" t="s">
        <v>95</v>
      </c>
      <c r="AY533" t="s">
        <v>543</v>
      </c>
    </row>
    <row r="534" spans="2:51" x14ac:dyDescent="0.25">
      <c r="B534" t="s">
        <v>87</v>
      </c>
      <c r="C534" t="s">
        <v>88</v>
      </c>
      <c r="D534">
        <v>99999</v>
      </c>
      <c r="F534">
        <v>0</v>
      </c>
      <c r="K534" t="s">
        <v>544</v>
      </c>
      <c r="L534" t="s">
        <v>90</v>
      </c>
      <c r="N534" t="s">
        <v>91</v>
      </c>
      <c r="P534">
        <v>174.9</v>
      </c>
      <c r="Q534">
        <v>79.900000000000006</v>
      </c>
      <c r="S534">
        <v>50.1</v>
      </c>
      <c r="W534">
        <v>44.9</v>
      </c>
      <c r="X534">
        <v>44.9</v>
      </c>
      <c r="Y534">
        <v>0</v>
      </c>
      <c r="AG534" t="s">
        <v>92</v>
      </c>
      <c r="AK534" t="s">
        <v>92</v>
      </c>
      <c r="AL534" t="s">
        <v>93</v>
      </c>
      <c r="AM534">
        <v>99999</v>
      </c>
      <c r="AN534">
        <v>99999</v>
      </c>
      <c r="AO534">
        <v>799</v>
      </c>
      <c r="AP534" t="b">
        <v>1</v>
      </c>
      <c r="AQ534" t="b">
        <v>1</v>
      </c>
      <c r="AS534">
        <v>250</v>
      </c>
      <c r="AT534" t="s">
        <v>94</v>
      </c>
      <c r="AU534" t="b">
        <v>0</v>
      </c>
      <c r="AW534">
        <v>12</v>
      </c>
      <c r="AX534" t="s">
        <v>95</v>
      </c>
      <c r="AY534" t="s">
        <v>545</v>
      </c>
    </row>
    <row r="535" spans="2:51" x14ac:dyDescent="0.25">
      <c r="B535" t="s">
        <v>87</v>
      </c>
      <c r="C535" t="s">
        <v>88</v>
      </c>
      <c r="D535">
        <v>99999</v>
      </c>
      <c r="F535">
        <v>0</v>
      </c>
      <c r="K535" t="s">
        <v>544</v>
      </c>
      <c r="L535" t="s">
        <v>90</v>
      </c>
      <c r="N535" t="s">
        <v>91</v>
      </c>
      <c r="P535">
        <v>191.9</v>
      </c>
      <c r="Q535">
        <v>96.9</v>
      </c>
      <c r="S535">
        <v>50.1</v>
      </c>
      <c r="W535">
        <v>44.9</v>
      </c>
      <c r="X535">
        <v>44.9</v>
      </c>
      <c r="Y535">
        <v>0</v>
      </c>
      <c r="AG535" t="s">
        <v>97</v>
      </c>
      <c r="AK535" t="s">
        <v>97</v>
      </c>
      <c r="AL535" t="s">
        <v>93</v>
      </c>
      <c r="AM535">
        <v>99999</v>
      </c>
      <c r="AN535">
        <v>99999</v>
      </c>
      <c r="AO535">
        <v>799</v>
      </c>
      <c r="AP535" t="b">
        <v>1</v>
      </c>
      <c r="AQ535" t="b">
        <v>1</v>
      </c>
      <c r="AS535">
        <v>250</v>
      </c>
      <c r="AT535" t="s">
        <v>94</v>
      </c>
      <c r="AU535" t="b">
        <v>0</v>
      </c>
      <c r="AW535">
        <v>12</v>
      </c>
      <c r="AX535" t="s">
        <v>95</v>
      </c>
      <c r="AY535" t="s">
        <v>545</v>
      </c>
    </row>
    <row r="536" spans="2:51" x14ac:dyDescent="0.25">
      <c r="B536" t="s">
        <v>87</v>
      </c>
      <c r="C536" t="s">
        <v>88</v>
      </c>
      <c r="D536">
        <v>99999</v>
      </c>
      <c r="F536">
        <v>1000</v>
      </c>
      <c r="K536" t="s">
        <v>544</v>
      </c>
      <c r="L536" t="s">
        <v>90</v>
      </c>
      <c r="N536" t="s">
        <v>91</v>
      </c>
      <c r="P536">
        <v>164.9</v>
      </c>
      <c r="Q536">
        <v>69.899999999999991</v>
      </c>
      <c r="S536">
        <v>50.1</v>
      </c>
      <c r="W536">
        <v>44.9</v>
      </c>
      <c r="X536">
        <v>44.9</v>
      </c>
      <c r="Y536">
        <v>0</v>
      </c>
      <c r="AG536" t="s">
        <v>98</v>
      </c>
      <c r="AK536" t="s">
        <v>98</v>
      </c>
      <c r="AL536" t="s">
        <v>93</v>
      </c>
      <c r="AM536">
        <v>99999</v>
      </c>
      <c r="AN536">
        <v>99999</v>
      </c>
      <c r="AO536">
        <v>799</v>
      </c>
      <c r="AP536" t="b">
        <v>1</v>
      </c>
      <c r="AQ536" t="b">
        <v>1</v>
      </c>
      <c r="AS536">
        <v>250</v>
      </c>
      <c r="AT536" t="s">
        <v>94</v>
      </c>
      <c r="AU536" t="b">
        <v>0</v>
      </c>
      <c r="AW536">
        <v>12</v>
      </c>
      <c r="AX536" t="s">
        <v>95</v>
      </c>
      <c r="AY536" t="s">
        <v>546</v>
      </c>
    </row>
    <row r="537" spans="2:51" x14ac:dyDescent="0.25">
      <c r="B537" t="s">
        <v>87</v>
      </c>
      <c r="C537" t="s">
        <v>88</v>
      </c>
      <c r="D537">
        <v>99999</v>
      </c>
      <c r="F537">
        <v>1000</v>
      </c>
      <c r="K537" t="s">
        <v>544</v>
      </c>
      <c r="L537" t="s">
        <v>90</v>
      </c>
      <c r="N537" t="s">
        <v>91</v>
      </c>
      <c r="P537">
        <v>174.9</v>
      </c>
      <c r="Q537">
        <v>79.899999999999991</v>
      </c>
      <c r="S537">
        <v>50.1</v>
      </c>
      <c r="W537">
        <v>44.9</v>
      </c>
      <c r="X537">
        <v>44.9</v>
      </c>
      <c r="Y537">
        <v>0</v>
      </c>
      <c r="AG537" t="s">
        <v>100</v>
      </c>
      <c r="AK537" t="s">
        <v>100</v>
      </c>
      <c r="AL537" t="s">
        <v>93</v>
      </c>
      <c r="AM537">
        <v>99999</v>
      </c>
      <c r="AN537">
        <v>99999</v>
      </c>
      <c r="AO537">
        <v>799</v>
      </c>
      <c r="AP537" t="b">
        <v>1</v>
      </c>
      <c r="AQ537" t="b">
        <v>1</v>
      </c>
      <c r="AS537">
        <v>250</v>
      </c>
      <c r="AT537" t="s">
        <v>94</v>
      </c>
      <c r="AU537" t="b">
        <v>0</v>
      </c>
      <c r="AW537">
        <v>12</v>
      </c>
      <c r="AX537" t="s">
        <v>95</v>
      </c>
      <c r="AY537" t="s">
        <v>546</v>
      </c>
    </row>
    <row r="538" spans="2:51" x14ac:dyDescent="0.25">
      <c r="B538" t="s">
        <v>87</v>
      </c>
      <c r="C538" t="s">
        <v>88</v>
      </c>
      <c r="D538">
        <v>99999</v>
      </c>
      <c r="F538">
        <v>1000</v>
      </c>
      <c r="K538" t="s">
        <v>544</v>
      </c>
      <c r="L538" t="s">
        <v>90</v>
      </c>
      <c r="N538" t="s">
        <v>91</v>
      </c>
      <c r="P538">
        <v>180.9</v>
      </c>
      <c r="Q538">
        <v>85.899999999999991</v>
      </c>
      <c r="S538">
        <v>50.1</v>
      </c>
      <c r="W538">
        <v>44.9</v>
      </c>
      <c r="X538">
        <v>44.9</v>
      </c>
      <c r="Y538">
        <v>0</v>
      </c>
      <c r="AG538" t="s">
        <v>101</v>
      </c>
      <c r="AK538" t="s">
        <v>101</v>
      </c>
      <c r="AL538" t="s">
        <v>93</v>
      </c>
      <c r="AM538">
        <v>99999</v>
      </c>
      <c r="AN538">
        <v>99999</v>
      </c>
      <c r="AO538">
        <v>799</v>
      </c>
      <c r="AP538" t="b">
        <v>1</v>
      </c>
      <c r="AQ538" t="b">
        <v>1</v>
      </c>
      <c r="AS538">
        <v>250</v>
      </c>
      <c r="AT538" t="s">
        <v>94</v>
      </c>
      <c r="AU538" t="b">
        <v>0</v>
      </c>
      <c r="AW538">
        <v>12</v>
      </c>
      <c r="AX538" t="s">
        <v>95</v>
      </c>
      <c r="AY538" t="s">
        <v>546</v>
      </c>
    </row>
    <row r="539" spans="2:51" x14ac:dyDescent="0.25">
      <c r="B539" t="s">
        <v>87</v>
      </c>
      <c r="C539" t="s">
        <v>88</v>
      </c>
      <c r="D539">
        <v>99999</v>
      </c>
      <c r="F539">
        <v>1000</v>
      </c>
      <c r="K539" t="s">
        <v>544</v>
      </c>
      <c r="L539" t="s">
        <v>90</v>
      </c>
      <c r="N539" t="s">
        <v>91</v>
      </c>
      <c r="P539">
        <v>191.9</v>
      </c>
      <c r="Q539">
        <v>96.899999999999991</v>
      </c>
      <c r="S539">
        <v>50.1</v>
      </c>
      <c r="W539">
        <v>44.9</v>
      </c>
      <c r="X539">
        <v>44.9</v>
      </c>
      <c r="Y539">
        <v>0</v>
      </c>
      <c r="AG539" t="s">
        <v>102</v>
      </c>
      <c r="AK539" t="s">
        <v>102</v>
      </c>
      <c r="AL539" t="s">
        <v>93</v>
      </c>
      <c r="AM539">
        <v>99999</v>
      </c>
      <c r="AN539">
        <v>99999</v>
      </c>
      <c r="AO539">
        <v>799</v>
      </c>
      <c r="AP539" t="b">
        <v>1</v>
      </c>
      <c r="AQ539" t="b">
        <v>1</v>
      </c>
      <c r="AS539">
        <v>250</v>
      </c>
      <c r="AT539" t="s">
        <v>94</v>
      </c>
      <c r="AU539" t="b">
        <v>0</v>
      </c>
      <c r="AW539">
        <v>12</v>
      </c>
      <c r="AX539" t="s">
        <v>95</v>
      </c>
      <c r="AY539" t="s">
        <v>546</v>
      </c>
    </row>
    <row r="540" spans="2:51" x14ac:dyDescent="0.25">
      <c r="B540" t="s">
        <v>87</v>
      </c>
      <c r="C540" t="s">
        <v>88</v>
      </c>
      <c r="D540">
        <v>99999</v>
      </c>
      <c r="F540">
        <v>10000</v>
      </c>
      <c r="K540" t="s">
        <v>544</v>
      </c>
      <c r="L540" t="s">
        <v>103</v>
      </c>
      <c r="N540" t="s">
        <v>91</v>
      </c>
      <c r="P540">
        <v>214.9</v>
      </c>
      <c r="Q540">
        <v>119.9</v>
      </c>
      <c r="S540">
        <v>50.1</v>
      </c>
      <c r="W540">
        <v>44.9</v>
      </c>
      <c r="X540">
        <v>44.9</v>
      </c>
      <c r="Y540">
        <v>0</v>
      </c>
      <c r="AF540" t="s">
        <v>104</v>
      </c>
      <c r="AJ540" t="s">
        <v>104</v>
      </c>
      <c r="AL540" t="s">
        <v>105</v>
      </c>
      <c r="AM540">
        <v>0</v>
      </c>
      <c r="AN540">
        <v>99999</v>
      </c>
      <c r="AO540">
        <v>699</v>
      </c>
      <c r="AP540" t="b">
        <v>1</v>
      </c>
      <c r="AQ540" t="b">
        <v>1</v>
      </c>
      <c r="AS540">
        <v>1000</v>
      </c>
      <c r="AT540" t="s">
        <v>94</v>
      </c>
      <c r="AU540" t="b">
        <v>0</v>
      </c>
      <c r="AW540">
        <v>12</v>
      </c>
      <c r="AX540" t="s">
        <v>95</v>
      </c>
      <c r="AY540" t="s">
        <v>547</v>
      </c>
    </row>
    <row r="541" spans="2:51" x14ac:dyDescent="0.25">
      <c r="B541" t="s">
        <v>87</v>
      </c>
      <c r="C541" t="s">
        <v>88</v>
      </c>
      <c r="D541">
        <v>99999</v>
      </c>
      <c r="F541">
        <v>10000</v>
      </c>
      <c r="K541" t="s">
        <v>544</v>
      </c>
      <c r="L541" t="s">
        <v>103</v>
      </c>
      <c r="N541" t="s">
        <v>91</v>
      </c>
      <c r="P541">
        <v>224.9</v>
      </c>
      <c r="Q541">
        <v>129.9</v>
      </c>
      <c r="S541">
        <v>50.1</v>
      </c>
      <c r="W541">
        <v>44.9</v>
      </c>
      <c r="X541">
        <v>44.9</v>
      </c>
      <c r="Y541">
        <v>0</v>
      </c>
      <c r="AF541" t="s">
        <v>107</v>
      </c>
      <c r="AJ541" t="s">
        <v>107</v>
      </c>
      <c r="AL541" t="s">
        <v>105</v>
      </c>
      <c r="AM541">
        <v>0</v>
      </c>
      <c r="AN541">
        <v>99999</v>
      </c>
      <c r="AO541">
        <v>699</v>
      </c>
      <c r="AP541" t="b">
        <v>1</v>
      </c>
      <c r="AQ541" t="b">
        <v>1</v>
      </c>
      <c r="AS541">
        <v>1000</v>
      </c>
      <c r="AT541" t="s">
        <v>94</v>
      </c>
      <c r="AU541" t="b">
        <v>0</v>
      </c>
      <c r="AW541">
        <v>12</v>
      </c>
      <c r="AX541" t="s">
        <v>95</v>
      </c>
      <c r="AY541" t="s">
        <v>547</v>
      </c>
    </row>
    <row r="542" spans="2:51" x14ac:dyDescent="0.25">
      <c r="B542" t="s">
        <v>87</v>
      </c>
      <c r="C542" t="s">
        <v>88</v>
      </c>
      <c r="D542">
        <v>99999</v>
      </c>
      <c r="F542">
        <v>10000</v>
      </c>
      <c r="K542" t="s">
        <v>544</v>
      </c>
      <c r="L542" t="s">
        <v>103</v>
      </c>
      <c r="N542" t="s">
        <v>91</v>
      </c>
      <c r="P542">
        <v>234.9</v>
      </c>
      <c r="Q542">
        <v>139.9</v>
      </c>
      <c r="S542">
        <v>50.1</v>
      </c>
      <c r="W542">
        <v>44.9</v>
      </c>
      <c r="X542">
        <v>44.9</v>
      </c>
      <c r="Y542">
        <v>0</v>
      </c>
      <c r="AF542" t="s">
        <v>108</v>
      </c>
      <c r="AJ542" t="s">
        <v>108</v>
      </c>
      <c r="AL542" t="s">
        <v>105</v>
      </c>
      <c r="AM542">
        <v>0</v>
      </c>
      <c r="AN542">
        <v>99999</v>
      </c>
      <c r="AO542">
        <v>699</v>
      </c>
      <c r="AP542" t="b">
        <v>1</v>
      </c>
      <c r="AQ542" t="b">
        <v>1</v>
      </c>
      <c r="AS542">
        <v>1000</v>
      </c>
      <c r="AT542" t="s">
        <v>94</v>
      </c>
      <c r="AU542" t="b">
        <v>0</v>
      </c>
      <c r="AW542">
        <v>12</v>
      </c>
      <c r="AX542" t="s">
        <v>95</v>
      </c>
      <c r="AY542" t="s">
        <v>547</v>
      </c>
    </row>
    <row r="543" spans="2:51" x14ac:dyDescent="0.25">
      <c r="B543" t="s">
        <v>87</v>
      </c>
      <c r="C543" t="s">
        <v>88</v>
      </c>
      <c r="D543">
        <v>99999</v>
      </c>
      <c r="F543">
        <v>10000</v>
      </c>
      <c r="K543" t="s">
        <v>544</v>
      </c>
      <c r="L543" t="s">
        <v>103</v>
      </c>
      <c r="N543" t="s">
        <v>91</v>
      </c>
      <c r="P543">
        <v>245.9</v>
      </c>
      <c r="Q543">
        <v>150.9</v>
      </c>
      <c r="S543">
        <v>50.1</v>
      </c>
      <c r="W543">
        <v>44.9</v>
      </c>
      <c r="X543">
        <v>44.9</v>
      </c>
      <c r="Y543">
        <v>0</v>
      </c>
      <c r="AF543" t="s">
        <v>109</v>
      </c>
      <c r="AJ543" t="s">
        <v>109</v>
      </c>
      <c r="AL543" t="s">
        <v>105</v>
      </c>
      <c r="AM543">
        <v>0</v>
      </c>
      <c r="AN543">
        <v>99999</v>
      </c>
      <c r="AO543">
        <v>699</v>
      </c>
      <c r="AP543" t="b">
        <v>1</v>
      </c>
      <c r="AQ543" t="b">
        <v>1</v>
      </c>
      <c r="AS543">
        <v>1000</v>
      </c>
      <c r="AT543" t="s">
        <v>94</v>
      </c>
      <c r="AU543" t="b">
        <v>0</v>
      </c>
      <c r="AW543">
        <v>12</v>
      </c>
      <c r="AX543" t="s">
        <v>95</v>
      </c>
      <c r="AY543" t="s">
        <v>547</v>
      </c>
    </row>
    <row r="544" spans="2:51" x14ac:dyDescent="0.25">
      <c r="B544" t="s">
        <v>87</v>
      </c>
      <c r="C544" t="s">
        <v>88</v>
      </c>
      <c r="D544">
        <v>99999</v>
      </c>
      <c r="F544">
        <v>10000</v>
      </c>
      <c r="K544" t="s">
        <v>544</v>
      </c>
      <c r="L544" t="s">
        <v>90</v>
      </c>
      <c r="N544" t="s">
        <v>91</v>
      </c>
      <c r="P544">
        <v>229.9</v>
      </c>
      <c r="Q544">
        <v>134.9</v>
      </c>
      <c r="S544">
        <v>50.1</v>
      </c>
      <c r="W544">
        <v>44.9</v>
      </c>
      <c r="X544">
        <v>44.9</v>
      </c>
      <c r="Y544">
        <v>0</v>
      </c>
      <c r="AG544" t="s">
        <v>110</v>
      </c>
      <c r="AK544" t="s">
        <v>110</v>
      </c>
      <c r="AL544" t="s">
        <v>93</v>
      </c>
      <c r="AM544">
        <v>99999</v>
      </c>
      <c r="AN544">
        <v>99999</v>
      </c>
      <c r="AO544">
        <v>799</v>
      </c>
      <c r="AP544" t="b">
        <v>1</v>
      </c>
      <c r="AQ544" t="b">
        <v>1</v>
      </c>
      <c r="AS544">
        <v>250</v>
      </c>
      <c r="AT544" t="s">
        <v>94</v>
      </c>
      <c r="AU544" t="b">
        <v>0</v>
      </c>
      <c r="AW544">
        <v>12</v>
      </c>
      <c r="AX544" t="s">
        <v>95</v>
      </c>
      <c r="AY544" t="s">
        <v>548</v>
      </c>
    </row>
    <row r="545" spans="2:51" x14ac:dyDescent="0.25">
      <c r="B545" t="s">
        <v>87</v>
      </c>
      <c r="C545" t="s">
        <v>88</v>
      </c>
      <c r="D545">
        <v>99999</v>
      </c>
      <c r="F545">
        <v>10000</v>
      </c>
      <c r="K545" t="s">
        <v>544</v>
      </c>
      <c r="L545" t="s">
        <v>90</v>
      </c>
      <c r="N545" t="s">
        <v>91</v>
      </c>
      <c r="P545">
        <v>239.9</v>
      </c>
      <c r="Q545">
        <v>144.9</v>
      </c>
      <c r="S545">
        <v>50.1</v>
      </c>
      <c r="W545">
        <v>44.9</v>
      </c>
      <c r="X545">
        <v>44.9</v>
      </c>
      <c r="Y545">
        <v>0</v>
      </c>
      <c r="AG545" t="s">
        <v>112</v>
      </c>
      <c r="AK545" t="s">
        <v>112</v>
      </c>
      <c r="AL545" t="s">
        <v>93</v>
      </c>
      <c r="AM545">
        <v>99999</v>
      </c>
      <c r="AN545">
        <v>99999</v>
      </c>
      <c r="AO545">
        <v>799</v>
      </c>
      <c r="AP545" t="b">
        <v>1</v>
      </c>
      <c r="AQ545" t="b">
        <v>1</v>
      </c>
      <c r="AS545">
        <v>250</v>
      </c>
      <c r="AT545" t="s">
        <v>94</v>
      </c>
      <c r="AU545" t="b">
        <v>0</v>
      </c>
      <c r="AW545">
        <v>12</v>
      </c>
      <c r="AX545" t="s">
        <v>95</v>
      </c>
      <c r="AY545" t="s">
        <v>548</v>
      </c>
    </row>
    <row r="546" spans="2:51" x14ac:dyDescent="0.25">
      <c r="B546" t="s">
        <v>87</v>
      </c>
      <c r="C546" t="s">
        <v>88</v>
      </c>
      <c r="D546">
        <v>99999</v>
      </c>
      <c r="F546">
        <v>10000</v>
      </c>
      <c r="K546" t="s">
        <v>544</v>
      </c>
      <c r="L546" t="s">
        <v>90</v>
      </c>
      <c r="N546" t="s">
        <v>91</v>
      </c>
      <c r="P546">
        <v>251.9</v>
      </c>
      <c r="Q546">
        <v>156.9</v>
      </c>
      <c r="S546">
        <v>50.1</v>
      </c>
      <c r="W546">
        <v>44.9</v>
      </c>
      <c r="X546">
        <v>44.9</v>
      </c>
      <c r="Y546">
        <v>0</v>
      </c>
      <c r="AG546" t="s">
        <v>113</v>
      </c>
      <c r="AK546" t="s">
        <v>113</v>
      </c>
      <c r="AL546" t="s">
        <v>93</v>
      </c>
      <c r="AM546">
        <v>99999</v>
      </c>
      <c r="AN546">
        <v>99999</v>
      </c>
      <c r="AO546">
        <v>799</v>
      </c>
      <c r="AP546" t="b">
        <v>1</v>
      </c>
      <c r="AQ546" t="b">
        <v>1</v>
      </c>
      <c r="AS546">
        <v>250</v>
      </c>
      <c r="AT546" t="s">
        <v>94</v>
      </c>
      <c r="AU546" t="b">
        <v>0</v>
      </c>
      <c r="AW546">
        <v>12</v>
      </c>
      <c r="AX546" t="s">
        <v>95</v>
      </c>
      <c r="AY546" t="s">
        <v>548</v>
      </c>
    </row>
    <row r="547" spans="2:51" x14ac:dyDescent="0.25">
      <c r="B547" t="s">
        <v>87</v>
      </c>
      <c r="C547" t="s">
        <v>88</v>
      </c>
      <c r="D547">
        <v>99999</v>
      </c>
      <c r="F547">
        <v>10000</v>
      </c>
      <c r="K547" t="s">
        <v>544</v>
      </c>
      <c r="L547" t="s">
        <v>90</v>
      </c>
      <c r="N547" t="s">
        <v>91</v>
      </c>
      <c r="P547">
        <v>261.89999999999998</v>
      </c>
      <c r="Q547">
        <v>166.9</v>
      </c>
      <c r="S547">
        <v>50.1</v>
      </c>
      <c r="W547">
        <v>44.9</v>
      </c>
      <c r="X547">
        <v>44.9</v>
      </c>
      <c r="Y547">
        <v>0</v>
      </c>
      <c r="AG547" t="s">
        <v>114</v>
      </c>
      <c r="AK547" t="s">
        <v>114</v>
      </c>
      <c r="AL547" t="s">
        <v>93</v>
      </c>
      <c r="AM547">
        <v>99999</v>
      </c>
      <c r="AN547">
        <v>99999</v>
      </c>
      <c r="AO547">
        <v>799</v>
      </c>
      <c r="AP547" t="b">
        <v>1</v>
      </c>
      <c r="AQ547" t="b">
        <v>1</v>
      </c>
      <c r="AS547">
        <v>250</v>
      </c>
      <c r="AT547" t="s">
        <v>94</v>
      </c>
      <c r="AU547" t="b">
        <v>0</v>
      </c>
      <c r="AW547">
        <v>12</v>
      </c>
      <c r="AX547" t="s">
        <v>95</v>
      </c>
      <c r="AY547" t="s">
        <v>548</v>
      </c>
    </row>
    <row r="548" spans="2:51" x14ac:dyDescent="0.25">
      <c r="B548" t="s">
        <v>87</v>
      </c>
      <c r="C548" t="s">
        <v>88</v>
      </c>
      <c r="D548">
        <v>99999</v>
      </c>
      <c r="F548">
        <v>2000</v>
      </c>
      <c r="K548" t="s">
        <v>544</v>
      </c>
      <c r="L548" t="s">
        <v>90</v>
      </c>
      <c r="N548" t="s">
        <v>91</v>
      </c>
      <c r="P548">
        <v>174.9</v>
      </c>
      <c r="Q548">
        <v>79.899999999999991</v>
      </c>
      <c r="S548">
        <v>50.1</v>
      </c>
      <c r="W548">
        <v>44.9</v>
      </c>
      <c r="X548">
        <v>44.9</v>
      </c>
      <c r="Y548">
        <v>0</v>
      </c>
      <c r="AG548" t="s">
        <v>115</v>
      </c>
      <c r="AK548" t="s">
        <v>115</v>
      </c>
      <c r="AL548" t="s">
        <v>93</v>
      </c>
      <c r="AM548">
        <v>99999</v>
      </c>
      <c r="AN548">
        <v>99999</v>
      </c>
      <c r="AO548">
        <v>799</v>
      </c>
      <c r="AP548" t="b">
        <v>1</v>
      </c>
      <c r="AQ548" t="b">
        <v>1</v>
      </c>
      <c r="AS548">
        <v>250</v>
      </c>
      <c r="AT548" t="s">
        <v>94</v>
      </c>
      <c r="AU548" t="b">
        <v>0</v>
      </c>
      <c r="AW548">
        <v>12</v>
      </c>
      <c r="AX548" t="s">
        <v>95</v>
      </c>
      <c r="AY548" t="s">
        <v>549</v>
      </c>
    </row>
    <row r="549" spans="2:51" x14ac:dyDescent="0.25">
      <c r="B549" t="s">
        <v>87</v>
      </c>
      <c r="C549" t="s">
        <v>88</v>
      </c>
      <c r="D549">
        <v>99999</v>
      </c>
      <c r="F549">
        <v>2000</v>
      </c>
      <c r="K549" t="s">
        <v>544</v>
      </c>
      <c r="L549" t="s">
        <v>90</v>
      </c>
      <c r="N549" t="s">
        <v>91</v>
      </c>
      <c r="P549">
        <v>184.9</v>
      </c>
      <c r="Q549">
        <v>89.899999999999991</v>
      </c>
      <c r="S549">
        <v>50.1</v>
      </c>
      <c r="W549">
        <v>44.9</v>
      </c>
      <c r="X549">
        <v>44.9</v>
      </c>
      <c r="Y549">
        <v>0</v>
      </c>
      <c r="AG549" t="s">
        <v>117</v>
      </c>
      <c r="AK549" t="s">
        <v>117</v>
      </c>
      <c r="AL549" t="s">
        <v>93</v>
      </c>
      <c r="AM549">
        <v>99999</v>
      </c>
      <c r="AN549">
        <v>99999</v>
      </c>
      <c r="AO549">
        <v>799</v>
      </c>
      <c r="AP549" t="b">
        <v>1</v>
      </c>
      <c r="AQ549" t="b">
        <v>1</v>
      </c>
      <c r="AS549">
        <v>250</v>
      </c>
      <c r="AT549" t="s">
        <v>94</v>
      </c>
      <c r="AU549" t="b">
        <v>0</v>
      </c>
      <c r="AW549">
        <v>12</v>
      </c>
      <c r="AX549" t="s">
        <v>95</v>
      </c>
      <c r="AY549" t="s">
        <v>549</v>
      </c>
    </row>
    <row r="550" spans="2:51" x14ac:dyDescent="0.25">
      <c r="B550" t="s">
        <v>87</v>
      </c>
      <c r="C550" t="s">
        <v>88</v>
      </c>
      <c r="D550">
        <v>99999</v>
      </c>
      <c r="F550">
        <v>2000</v>
      </c>
      <c r="K550" t="s">
        <v>544</v>
      </c>
      <c r="L550" t="s">
        <v>90</v>
      </c>
      <c r="N550" t="s">
        <v>91</v>
      </c>
      <c r="P550">
        <v>191.9</v>
      </c>
      <c r="Q550">
        <v>96.899999999999991</v>
      </c>
      <c r="S550">
        <v>50.1</v>
      </c>
      <c r="W550">
        <v>44.9</v>
      </c>
      <c r="X550">
        <v>44.9</v>
      </c>
      <c r="Y550">
        <v>0</v>
      </c>
      <c r="AG550" t="s">
        <v>118</v>
      </c>
      <c r="AK550" t="s">
        <v>118</v>
      </c>
      <c r="AL550" t="s">
        <v>93</v>
      </c>
      <c r="AM550">
        <v>99999</v>
      </c>
      <c r="AN550">
        <v>99999</v>
      </c>
      <c r="AO550">
        <v>799</v>
      </c>
      <c r="AP550" t="b">
        <v>1</v>
      </c>
      <c r="AQ550" t="b">
        <v>1</v>
      </c>
      <c r="AS550">
        <v>250</v>
      </c>
      <c r="AT550" t="s">
        <v>94</v>
      </c>
      <c r="AU550" t="b">
        <v>0</v>
      </c>
      <c r="AW550">
        <v>12</v>
      </c>
      <c r="AX550" t="s">
        <v>95</v>
      </c>
      <c r="AY550" t="s">
        <v>549</v>
      </c>
    </row>
    <row r="551" spans="2:51" x14ac:dyDescent="0.25">
      <c r="B551" t="s">
        <v>87</v>
      </c>
      <c r="C551" t="s">
        <v>88</v>
      </c>
      <c r="D551">
        <v>99999</v>
      </c>
      <c r="F551">
        <v>2000</v>
      </c>
      <c r="K551" t="s">
        <v>544</v>
      </c>
      <c r="L551" t="s">
        <v>90</v>
      </c>
      <c r="N551" t="s">
        <v>91</v>
      </c>
      <c r="P551">
        <v>201.9</v>
      </c>
      <c r="Q551">
        <v>106.89999999999999</v>
      </c>
      <c r="S551">
        <v>50.1</v>
      </c>
      <c r="W551">
        <v>44.9</v>
      </c>
      <c r="X551">
        <v>44.9</v>
      </c>
      <c r="Y551">
        <v>0</v>
      </c>
      <c r="AG551" t="s">
        <v>119</v>
      </c>
      <c r="AK551" t="s">
        <v>119</v>
      </c>
      <c r="AL551" t="s">
        <v>93</v>
      </c>
      <c r="AM551">
        <v>99999</v>
      </c>
      <c r="AN551">
        <v>99999</v>
      </c>
      <c r="AO551">
        <v>799</v>
      </c>
      <c r="AP551" t="b">
        <v>1</v>
      </c>
      <c r="AQ551" t="b">
        <v>1</v>
      </c>
      <c r="AS551">
        <v>250</v>
      </c>
      <c r="AT551" t="s">
        <v>94</v>
      </c>
      <c r="AU551" t="b">
        <v>0</v>
      </c>
      <c r="AW551">
        <v>12</v>
      </c>
      <c r="AX551" t="s">
        <v>95</v>
      </c>
      <c r="AY551" t="s">
        <v>549</v>
      </c>
    </row>
    <row r="552" spans="2:51" x14ac:dyDescent="0.25">
      <c r="B552" t="s">
        <v>87</v>
      </c>
      <c r="C552" t="s">
        <v>88</v>
      </c>
      <c r="D552">
        <v>99999</v>
      </c>
      <c r="F552">
        <v>3000</v>
      </c>
      <c r="K552" t="s">
        <v>544</v>
      </c>
      <c r="L552" t="s">
        <v>90</v>
      </c>
      <c r="N552" t="s">
        <v>91</v>
      </c>
      <c r="P552">
        <v>184.9</v>
      </c>
      <c r="Q552">
        <v>89.899999999999991</v>
      </c>
      <c r="S552">
        <v>50.1</v>
      </c>
      <c r="W552">
        <v>44.9</v>
      </c>
      <c r="X552">
        <v>44.9</v>
      </c>
      <c r="Y552">
        <v>0</v>
      </c>
      <c r="AG552" t="s">
        <v>120</v>
      </c>
      <c r="AK552" t="s">
        <v>120</v>
      </c>
      <c r="AL552" t="s">
        <v>93</v>
      </c>
      <c r="AM552">
        <v>99999</v>
      </c>
      <c r="AN552">
        <v>99999</v>
      </c>
      <c r="AO552">
        <v>799</v>
      </c>
      <c r="AP552" t="b">
        <v>1</v>
      </c>
      <c r="AQ552" t="b">
        <v>1</v>
      </c>
      <c r="AS552">
        <v>250</v>
      </c>
      <c r="AT552" t="s">
        <v>94</v>
      </c>
      <c r="AU552" t="b">
        <v>0</v>
      </c>
      <c r="AW552">
        <v>12</v>
      </c>
      <c r="AX552" t="s">
        <v>95</v>
      </c>
      <c r="AY552" t="s">
        <v>550</v>
      </c>
    </row>
    <row r="553" spans="2:51" x14ac:dyDescent="0.25">
      <c r="B553" t="s">
        <v>87</v>
      </c>
      <c r="C553" t="s">
        <v>88</v>
      </c>
      <c r="D553">
        <v>99999</v>
      </c>
      <c r="F553">
        <v>3000</v>
      </c>
      <c r="K553" t="s">
        <v>544</v>
      </c>
      <c r="L553" t="s">
        <v>90</v>
      </c>
      <c r="N553" t="s">
        <v>91</v>
      </c>
      <c r="P553">
        <v>194.9</v>
      </c>
      <c r="Q553">
        <v>99.899999999999991</v>
      </c>
      <c r="S553">
        <v>50.1</v>
      </c>
      <c r="W553">
        <v>44.9</v>
      </c>
      <c r="X553">
        <v>44.9</v>
      </c>
      <c r="Y553">
        <v>0</v>
      </c>
      <c r="AG553" t="s">
        <v>122</v>
      </c>
      <c r="AK553" t="s">
        <v>122</v>
      </c>
      <c r="AL553" t="s">
        <v>93</v>
      </c>
      <c r="AM553">
        <v>99999</v>
      </c>
      <c r="AN553">
        <v>99999</v>
      </c>
      <c r="AO553">
        <v>799</v>
      </c>
      <c r="AP553" t="b">
        <v>1</v>
      </c>
      <c r="AQ553" t="b">
        <v>1</v>
      </c>
      <c r="AS553">
        <v>250</v>
      </c>
      <c r="AT553" t="s">
        <v>94</v>
      </c>
      <c r="AU553" t="b">
        <v>0</v>
      </c>
      <c r="AW553">
        <v>12</v>
      </c>
      <c r="AX553" t="s">
        <v>95</v>
      </c>
      <c r="AY553" t="s">
        <v>550</v>
      </c>
    </row>
    <row r="554" spans="2:51" x14ac:dyDescent="0.25">
      <c r="B554" t="s">
        <v>87</v>
      </c>
      <c r="C554" t="s">
        <v>88</v>
      </c>
      <c r="D554">
        <v>99999</v>
      </c>
      <c r="F554">
        <v>3000</v>
      </c>
      <c r="K554" t="s">
        <v>544</v>
      </c>
      <c r="L554" t="s">
        <v>90</v>
      </c>
      <c r="N554" t="s">
        <v>91</v>
      </c>
      <c r="P554">
        <v>201.9</v>
      </c>
      <c r="Q554">
        <v>106.89999999999999</v>
      </c>
      <c r="S554">
        <v>50.1</v>
      </c>
      <c r="W554">
        <v>44.9</v>
      </c>
      <c r="X554">
        <v>44.9</v>
      </c>
      <c r="Y554">
        <v>0</v>
      </c>
      <c r="AG554" t="s">
        <v>123</v>
      </c>
      <c r="AK554" t="s">
        <v>123</v>
      </c>
      <c r="AL554" t="s">
        <v>93</v>
      </c>
      <c r="AM554">
        <v>99999</v>
      </c>
      <c r="AN554">
        <v>99999</v>
      </c>
      <c r="AO554">
        <v>799</v>
      </c>
      <c r="AP554" t="b">
        <v>1</v>
      </c>
      <c r="AQ554" t="b">
        <v>1</v>
      </c>
      <c r="AS554">
        <v>250</v>
      </c>
      <c r="AT554" t="s">
        <v>94</v>
      </c>
      <c r="AU554" t="b">
        <v>0</v>
      </c>
      <c r="AW554">
        <v>12</v>
      </c>
      <c r="AX554" t="s">
        <v>95</v>
      </c>
      <c r="AY554" t="s">
        <v>550</v>
      </c>
    </row>
    <row r="555" spans="2:51" x14ac:dyDescent="0.25">
      <c r="B555" t="s">
        <v>87</v>
      </c>
      <c r="C555" t="s">
        <v>88</v>
      </c>
      <c r="D555">
        <v>99999</v>
      </c>
      <c r="F555">
        <v>3000</v>
      </c>
      <c r="K555" t="s">
        <v>544</v>
      </c>
      <c r="L555" t="s">
        <v>90</v>
      </c>
      <c r="N555" t="s">
        <v>91</v>
      </c>
      <c r="P555">
        <v>212.9</v>
      </c>
      <c r="Q555">
        <v>117.89999999999999</v>
      </c>
      <c r="S555">
        <v>50.1</v>
      </c>
      <c r="W555">
        <v>44.9</v>
      </c>
      <c r="X555">
        <v>44.9</v>
      </c>
      <c r="Y555">
        <v>0</v>
      </c>
      <c r="AG555" t="s">
        <v>124</v>
      </c>
      <c r="AK555" t="s">
        <v>124</v>
      </c>
      <c r="AL555" t="s">
        <v>93</v>
      </c>
      <c r="AM555">
        <v>99999</v>
      </c>
      <c r="AN555">
        <v>99999</v>
      </c>
      <c r="AO555">
        <v>799</v>
      </c>
      <c r="AP555" t="b">
        <v>1</v>
      </c>
      <c r="AQ555" t="b">
        <v>1</v>
      </c>
      <c r="AS555">
        <v>250</v>
      </c>
      <c r="AT555" t="s">
        <v>94</v>
      </c>
      <c r="AU555" t="b">
        <v>0</v>
      </c>
      <c r="AW555">
        <v>12</v>
      </c>
      <c r="AX555" t="s">
        <v>95</v>
      </c>
      <c r="AY555" t="s">
        <v>550</v>
      </c>
    </row>
    <row r="556" spans="2:51" x14ac:dyDescent="0.25">
      <c r="B556" t="s">
        <v>87</v>
      </c>
      <c r="C556" t="s">
        <v>88</v>
      </c>
      <c r="D556">
        <v>99999</v>
      </c>
      <c r="F556">
        <v>5000</v>
      </c>
      <c r="K556" t="s">
        <v>544</v>
      </c>
      <c r="L556" t="s">
        <v>90</v>
      </c>
      <c r="N556" t="s">
        <v>91</v>
      </c>
      <c r="P556">
        <v>199.9</v>
      </c>
      <c r="Q556">
        <v>104.9</v>
      </c>
      <c r="S556">
        <v>50.1</v>
      </c>
      <c r="W556">
        <v>44.9</v>
      </c>
      <c r="X556">
        <v>44.9</v>
      </c>
      <c r="Y556">
        <v>0</v>
      </c>
      <c r="AG556" t="s">
        <v>125</v>
      </c>
      <c r="AK556" t="s">
        <v>125</v>
      </c>
      <c r="AL556" t="s">
        <v>93</v>
      </c>
      <c r="AM556">
        <v>99999</v>
      </c>
      <c r="AN556">
        <v>99999</v>
      </c>
      <c r="AO556">
        <v>799</v>
      </c>
      <c r="AP556" t="b">
        <v>1</v>
      </c>
      <c r="AQ556" t="b">
        <v>1</v>
      </c>
      <c r="AS556">
        <v>250</v>
      </c>
      <c r="AT556" t="s">
        <v>94</v>
      </c>
      <c r="AU556" t="b">
        <v>0</v>
      </c>
      <c r="AW556">
        <v>12</v>
      </c>
      <c r="AX556" t="s">
        <v>95</v>
      </c>
      <c r="AY556" t="s">
        <v>551</v>
      </c>
    </row>
    <row r="557" spans="2:51" x14ac:dyDescent="0.25">
      <c r="B557" t="s">
        <v>87</v>
      </c>
      <c r="C557" t="s">
        <v>88</v>
      </c>
      <c r="D557">
        <v>99999</v>
      </c>
      <c r="F557">
        <v>5000</v>
      </c>
      <c r="K557" t="s">
        <v>544</v>
      </c>
      <c r="L557" t="s">
        <v>90</v>
      </c>
      <c r="N557" t="s">
        <v>91</v>
      </c>
      <c r="P557">
        <v>209.9</v>
      </c>
      <c r="Q557">
        <v>114.9</v>
      </c>
      <c r="S557">
        <v>50.1</v>
      </c>
      <c r="W557">
        <v>44.9</v>
      </c>
      <c r="X557">
        <v>44.9</v>
      </c>
      <c r="Y557">
        <v>0</v>
      </c>
      <c r="AG557" t="s">
        <v>127</v>
      </c>
      <c r="AK557" t="s">
        <v>127</v>
      </c>
      <c r="AL557" t="s">
        <v>93</v>
      </c>
      <c r="AM557">
        <v>99999</v>
      </c>
      <c r="AN557">
        <v>99999</v>
      </c>
      <c r="AO557">
        <v>799</v>
      </c>
      <c r="AP557" t="b">
        <v>1</v>
      </c>
      <c r="AQ557" t="b">
        <v>1</v>
      </c>
      <c r="AS557">
        <v>250</v>
      </c>
      <c r="AT557" t="s">
        <v>94</v>
      </c>
      <c r="AU557" t="b">
        <v>0</v>
      </c>
      <c r="AW557">
        <v>12</v>
      </c>
      <c r="AX557" t="s">
        <v>95</v>
      </c>
      <c r="AY557" t="s">
        <v>551</v>
      </c>
    </row>
    <row r="558" spans="2:51" x14ac:dyDescent="0.25">
      <c r="B558" t="s">
        <v>87</v>
      </c>
      <c r="C558" t="s">
        <v>88</v>
      </c>
      <c r="D558">
        <v>99999</v>
      </c>
      <c r="F558">
        <v>5000</v>
      </c>
      <c r="K558" t="s">
        <v>544</v>
      </c>
      <c r="L558" t="s">
        <v>90</v>
      </c>
      <c r="N558" t="s">
        <v>91</v>
      </c>
      <c r="P558">
        <v>218.9</v>
      </c>
      <c r="Q558">
        <v>123.9</v>
      </c>
      <c r="S558">
        <v>50.1</v>
      </c>
      <c r="W558">
        <v>44.9</v>
      </c>
      <c r="X558">
        <v>44.9</v>
      </c>
      <c r="Y558">
        <v>0</v>
      </c>
      <c r="AG558" t="s">
        <v>128</v>
      </c>
      <c r="AK558" t="s">
        <v>128</v>
      </c>
      <c r="AL558" t="s">
        <v>93</v>
      </c>
      <c r="AM558">
        <v>99999</v>
      </c>
      <c r="AN558">
        <v>99999</v>
      </c>
      <c r="AO558">
        <v>799</v>
      </c>
      <c r="AP558" t="b">
        <v>1</v>
      </c>
      <c r="AQ558" t="b">
        <v>1</v>
      </c>
      <c r="AS558">
        <v>250</v>
      </c>
      <c r="AT558" t="s">
        <v>94</v>
      </c>
      <c r="AU558" t="b">
        <v>0</v>
      </c>
      <c r="AW558">
        <v>12</v>
      </c>
      <c r="AX558" t="s">
        <v>95</v>
      </c>
      <c r="AY558" t="s">
        <v>551</v>
      </c>
    </row>
    <row r="559" spans="2:51" x14ac:dyDescent="0.25">
      <c r="B559" t="s">
        <v>87</v>
      </c>
      <c r="C559" t="s">
        <v>88</v>
      </c>
      <c r="D559">
        <v>99999</v>
      </c>
      <c r="F559">
        <v>5000</v>
      </c>
      <c r="K559" t="s">
        <v>544</v>
      </c>
      <c r="L559" t="s">
        <v>90</v>
      </c>
      <c r="N559" t="s">
        <v>91</v>
      </c>
      <c r="P559">
        <v>229.9</v>
      </c>
      <c r="Q559">
        <v>134.9</v>
      </c>
      <c r="S559">
        <v>50.1</v>
      </c>
      <c r="W559">
        <v>44.9</v>
      </c>
      <c r="X559">
        <v>44.9</v>
      </c>
      <c r="Y559">
        <v>0</v>
      </c>
      <c r="AG559" t="s">
        <v>129</v>
      </c>
      <c r="AK559" t="s">
        <v>129</v>
      </c>
      <c r="AL559" t="s">
        <v>93</v>
      </c>
      <c r="AM559">
        <v>99999</v>
      </c>
      <c r="AN559">
        <v>99999</v>
      </c>
      <c r="AO559">
        <v>799</v>
      </c>
      <c r="AP559" t="b">
        <v>1</v>
      </c>
      <c r="AQ559" t="b">
        <v>1</v>
      </c>
      <c r="AS559">
        <v>250</v>
      </c>
      <c r="AT559" t="s">
        <v>94</v>
      </c>
      <c r="AU559" t="b">
        <v>0</v>
      </c>
      <c r="AW559">
        <v>12</v>
      </c>
      <c r="AX559" t="s">
        <v>95</v>
      </c>
      <c r="AY559" t="s">
        <v>551</v>
      </c>
    </row>
    <row r="560" spans="2:51" x14ac:dyDescent="0.25">
      <c r="B560" t="s">
        <v>130</v>
      </c>
      <c r="C560" t="s">
        <v>88</v>
      </c>
      <c r="D560">
        <v>99999</v>
      </c>
      <c r="F560">
        <v>0</v>
      </c>
      <c r="K560" t="s">
        <v>544</v>
      </c>
      <c r="L560" t="s">
        <v>131</v>
      </c>
      <c r="N560" t="s">
        <v>91</v>
      </c>
      <c r="P560">
        <v>154.9</v>
      </c>
      <c r="Q560">
        <v>59.9</v>
      </c>
      <c r="S560">
        <v>50.1</v>
      </c>
      <c r="W560">
        <v>44.9</v>
      </c>
      <c r="X560">
        <v>44.9</v>
      </c>
      <c r="Y560">
        <v>0</v>
      </c>
      <c r="AG560" t="s">
        <v>132</v>
      </c>
      <c r="AK560" t="s">
        <v>132</v>
      </c>
      <c r="AL560" t="s">
        <v>133</v>
      </c>
      <c r="AM560">
        <v>99999</v>
      </c>
      <c r="AN560">
        <v>99999</v>
      </c>
      <c r="AO560">
        <v>599</v>
      </c>
      <c r="AP560" t="b">
        <v>1</v>
      </c>
      <c r="AQ560" t="b">
        <v>1</v>
      </c>
      <c r="AS560">
        <v>50</v>
      </c>
      <c r="AT560" t="s">
        <v>94</v>
      </c>
      <c r="AU560" t="b">
        <v>0</v>
      </c>
      <c r="AW560">
        <v>12</v>
      </c>
      <c r="AX560" t="s">
        <v>95</v>
      </c>
      <c r="AY560" t="s">
        <v>552</v>
      </c>
    </row>
    <row r="561" spans="2:51" x14ac:dyDescent="0.25">
      <c r="B561" t="s">
        <v>130</v>
      </c>
      <c r="C561" t="s">
        <v>88</v>
      </c>
      <c r="D561">
        <v>99999</v>
      </c>
      <c r="F561">
        <v>0</v>
      </c>
      <c r="K561" t="s">
        <v>544</v>
      </c>
      <c r="L561" t="s">
        <v>131</v>
      </c>
      <c r="N561" t="s">
        <v>91</v>
      </c>
      <c r="P561">
        <v>169.9</v>
      </c>
      <c r="Q561">
        <v>74.900000000000006</v>
      </c>
      <c r="S561">
        <v>50.1</v>
      </c>
      <c r="W561">
        <v>44.9</v>
      </c>
      <c r="X561">
        <v>44.9</v>
      </c>
      <c r="Y561">
        <v>0</v>
      </c>
      <c r="AG561" t="s">
        <v>135</v>
      </c>
      <c r="AK561" t="s">
        <v>135</v>
      </c>
      <c r="AL561" t="s">
        <v>133</v>
      </c>
      <c r="AM561">
        <v>99999</v>
      </c>
      <c r="AN561">
        <v>99999</v>
      </c>
      <c r="AO561">
        <v>599</v>
      </c>
      <c r="AP561" t="b">
        <v>1</v>
      </c>
      <c r="AQ561" t="b">
        <v>1</v>
      </c>
      <c r="AS561">
        <v>50</v>
      </c>
      <c r="AT561" t="s">
        <v>94</v>
      </c>
      <c r="AU561" t="b">
        <v>0</v>
      </c>
      <c r="AW561">
        <v>12</v>
      </c>
      <c r="AX561" t="s">
        <v>95</v>
      </c>
      <c r="AY561" t="s">
        <v>552</v>
      </c>
    </row>
    <row r="562" spans="2:51" x14ac:dyDescent="0.25">
      <c r="B562" t="s">
        <v>130</v>
      </c>
      <c r="C562" t="s">
        <v>88</v>
      </c>
      <c r="D562">
        <v>99999</v>
      </c>
      <c r="F562">
        <v>0</v>
      </c>
      <c r="K562" t="s">
        <v>544</v>
      </c>
      <c r="L562" t="s">
        <v>136</v>
      </c>
      <c r="N562" t="s">
        <v>91</v>
      </c>
      <c r="P562">
        <v>154.9</v>
      </c>
      <c r="Q562">
        <v>59.9</v>
      </c>
      <c r="S562">
        <v>50.1</v>
      </c>
      <c r="W562">
        <v>44.9</v>
      </c>
      <c r="X562">
        <v>44.9</v>
      </c>
      <c r="Y562">
        <v>0</v>
      </c>
      <c r="AF562" t="s">
        <v>137</v>
      </c>
      <c r="AJ562" t="s">
        <v>137</v>
      </c>
      <c r="AL562" t="s">
        <v>138</v>
      </c>
      <c r="AM562">
        <v>0</v>
      </c>
      <c r="AN562">
        <v>99999</v>
      </c>
      <c r="AO562">
        <v>599</v>
      </c>
      <c r="AP562" t="b">
        <v>1</v>
      </c>
      <c r="AQ562" t="b">
        <v>1</v>
      </c>
      <c r="AS562">
        <v>500</v>
      </c>
      <c r="AT562" t="s">
        <v>94</v>
      </c>
      <c r="AU562" t="b">
        <v>0</v>
      </c>
      <c r="AW562">
        <v>12</v>
      </c>
      <c r="AX562" t="s">
        <v>95</v>
      </c>
      <c r="AY562" t="s">
        <v>553</v>
      </c>
    </row>
    <row r="563" spans="2:51" x14ac:dyDescent="0.25">
      <c r="B563" t="s">
        <v>130</v>
      </c>
      <c r="C563" t="s">
        <v>88</v>
      </c>
      <c r="D563">
        <v>99999</v>
      </c>
      <c r="F563">
        <v>0</v>
      </c>
      <c r="K563" t="s">
        <v>544</v>
      </c>
      <c r="L563" t="s">
        <v>136</v>
      </c>
      <c r="N563" t="s">
        <v>91</v>
      </c>
      <c r="P563">
        <v>169.9</v>
      </c>
      <c r="Q563">
        <v>74.900000000000006</v>
      </c>
      <c r="S563">
        <v>50.1</v>
      </c>
      <c r="W563">
        <v>44.9</v>
      </c>
      <c r="X563">
        <v>44.9</v>
      </c>
      <c r="Y563">
        <v>0</v>
      </c>
      <c r="AF563" t="s">
        <v>140</v>
      </c>
      <c r="AJ563" t="s">
        <v>140</v>
      </c>
      <c r="AL563" t="s">
        <v>138</v>
      </c>
      <c r="AM563">
        <v>0</v>
      </c>
      <c r="AN563">
        <v>99999</v>
      </c>
      <c r="AO563">
        <v>599</v>
      </c>
      <c r="AP563" t="b">
        <v>1</v>
      </c>
      <c r="AQ563" t="b">
        <v>1</v>
      </c>
      <c r="AS563">
        <v>500</v>
      </c>
      <c r="AT563" t="s">
        <v>94</v>
      </c>
      <c r="AU563" t="b">
        <v>0</v>
      </c>
      <c r="AW563">
        <v>12</v>
      </c>
      <c r="AX563" t="s">
        <v>95</v>
      </c>
      <c r="AY563" t="s">
        <v>553</v>
      </c>
    </row>
    <row r="564" spans="2:51" x14ac:dyDescent="0.25">
      <c r="B564" t="s">
        <v>130</v>
      </c>
      <c r="C564" t="s">
        <v>88</v>
      </c>
      <c r="D564">
        <v>99999</v>
      </c>
      <c r="F564">
        <v>1000</v>
      </c>
      <c r="K564" t="s">
        <v>544</v>
      </c>
      <c r="L564" t="s">
        <v>131</v>
      </c>
      <c r="N564" t="s">
        <v>91</v>
      </c>
      <c r="P564">
        <v>144.9</v>
      </c>
      <c r="Q564">
        <v>49.9</v>
      </c>
      <c r="S564">
        <v>50.1</v>
      </c>
      <c r="W564">
        <v>44.9</v>
      </c>
      <c r="X564">
        <v>44.9</v>
      </c>
      <c r="Y564">
        <v>0</v>
      </c>
      <c r="AG564" t="s">
        <v>141</v>
      </c>
      <c r="AK564" t="s">
        <v>141</v>
      </c>
      <c r="AL564" t="s">
        <v>133</v>
      </c>
      <c r="AM564">
        <v>99999</v>
      </c>
      <c r="AN564">
        <v>99999</v>
      </c>
      <c r="AO564">
        <v>599</v>
      </c>
      <c r="AP564" t="b">
        <v>1</v>
      </c>
      <c r="AQ564" t="b">
        <v>1</v>
      </c>
      <c r="AS564">
        <v>50</v>
      </c>
      <c r="AT564" t="s">
        <v>94</v>
      </c>
      <c r="AU564" t="b">
        <v>0</v>
      </c>
      <c r="AW564">
        <v>12</v>
      </c>
      <c r="AX564" t="s">
        <v>95</v>
      </c>
      <c r="AY564" t="s">
        <v>554</v>
      </c>
    </row>
    <row r="565" spans="2:51" x14ac:dyDescent="0.25">
      <c r="B565" t="s">
        <v>130</v>
      </c>
      <c r="C565" t="s">
        <v>88</v>
      </c>
      <c r="D565">
        <v>99999</v>
      </c>
      <c r="F565">
        <v>1000</v>
      </c>
      <c r="K565" t="s">
        <v>544</v>
      </c>
      <c r="L565" t="s">
        <v>131</v>
      </c>
      <c r="N565" t="s">
        <v>91</v>
      </c>
      <c r="P565">
        <v>154.9</v>
      </c>
      <c r="Q565">
        <v>59.9</v>
      </c>
      <c r="S565">
        <v>50.1</v>
      </c>
      <c r="W565">
        <v>44.9</v>
      </c>
      <c r="X565">
        <v>44.9</v>
      </c>
      <c r="Y565">
        <v>0</v>
      </c>
      <c r="AG565" t="s">
        <v>143</v>
      </c>
      <c r="AK565" t="s">
        <v>143</v>
      </c>
      <c r="AL565" t="s">
        <v>133</v>
      </c>
      <c r="AM565">
        <v>99999</v>
      </c>
      <c r="AN565">
        <v>99999</v>
      </c>
      <c r="AO565">
        <v>599</v>
      </c>
      <c r="AP565" t="b">
        <v>1</v>
      </c>
      <c r="AQ565" t="b">
        <v>1</v>
      </c>
      <c r="AS565">
        <v>50</v>
      </c>
      <c r="AT565" t="s">
        <v>94</v>
      </c>
      <c r="AU565" t="b">
        <v>0</v>
      </c>
      <c r="AW565">
        <v>12</v>
      </c>
      <c r="AX565" t="s">
        <v>95</v>
      </c>
      <c r="AY565" t="s">
        <v>554</v>
      </c>
    </row>
    <row r="566" spans="2:51" x14ac:dyDescent="0.25">
      <c r="B566" t="s">
        <v>130</v>
      </c>
      <c r="C566" t="s">
        <v>88</v>
      </c>
      <c r="D566">
        <v>99999</v>
      </c>
      <c r="F566">
        <v>1000</v>
      </c>
      <c r="K566" t="s">
        <v>544</v>
      </c>
      <c r="L566" t="s">
        <v>131</v>
      </c>
      <c r="N566" t="s">
        <v>91</v>
      </c>
      <c r="P566">
        <v>158.9</v>
      </c>
      <c r="Q566">
        <v>63.9</v>
      </c>
      <c r="S566">
        <v>50.1</v>
      </c>
      <c r="W566">
        <v>44.9</v>
      </c>
      <c r="X566">
        <v>44.9</v>
      </c>
      <c r="Y566">
        <v>0</v>
      </c>
      <c r="AG566" t="s">
        <v>144</v>
      </c>
      <c r="AK566" t="s">
        <v>144</v>
      </c>
      <c r="AL566" t="s">
        <v>133</v>
      </c>
      <c r="AM566">
        <v>99999</v>
      </c>
      <c r="AN566">
        <v>99999</v>
      </c>
      <c r="AO566">
        <v>599</v>
      </c>
      <c r="AP566" t="b">
        <v>1</v>
      </c>
      <c r="AQ566" t="b">
        <v>1</v>
      </c>
      <c r="AS566">
        <v>50</v>
      </c>
      <c r="AT566" t="s">
        <v>94</v>
      </c>
      <c r="AU566" t="b">
        <v>0</v>
      </c>
      <c r="AW566">
        <v>12</v>
      </c>
      <c r="AX566" t="s">
        <v>95</v>
      </c>
      <c r="AY566" t="s">
        <v>554</v>
      </c>
    </row>
    <row r="567" spans="2:51" x14ac:dyDescent="0.25">
      <c r="B567" t="s">
        <v>130</v>
      </c>
      <c r="C567" t="s">
        <v>88</v>
      </c>
      <c r="D567">
        <v>99999</v>
      </c>
      <c r="F567">
        <v>1000</v>
      </c>
      <c r="K567" t="s">
        <v>544</v>
      </c>
      <c r="L567" t="s">
        <v>131</v>
      </c>
      <c r="N567" t="s">
        <v>91</v>
      </c>
      <c r="P567">
        <v>169.9</v>
      </c>
      <c r="Q567">
        <v>74.899999999999991</v>
      </c>
      <c r="S567">
        <v>50.1</v>
      </c>
      <c r="W567">
        <v>44.9</v>
      </c>
      <c r="X567">
        <v>44.9</v>
      </c>
      <c r="Y567">
        <v>0</v>
      </c>
      <c r="AG567" t="s">
        <v>145</v>
      </c>
      <c r="AK567" t="s">
        <v>145</v>
      </c>
      <c r="AL567" t="s">
        <v>133</v>
      </c>
      <c r="AM567">
        <v>99999</v>
      </c>
      <c r="AN567">
        <v>99999</v>
      </c>
      <c r="AO567">
        <v>599</v>
      </c>
      <c r="AP567" t="b">
        <v>1</v>
      </c>
      <c r="AQ567" t="b">
        <v>1</v>
      </c>
      <c r="AS567">
        <v>50</v>
      </c>
      <c r="AT567" t="s">
        <v>94</v>
      </c>
      <c r="AU567" t="b">
        <v>0</v>
      </c>
      <c r="AW567">
        <v>12</v>
      </c>
      <c r="AX567" t="s">
        <v>95</v>
      </c>
      <c r="AY567" t="s">
        <v>554</v>
      </c>
    </row>
    <row r="568" spans="2:51" x14ac:dyDescent="0.25">
      <c r="B568" t="s">
        <v>130</v>
      </c>
      <c r="C568" t="s">
        <v>88</v>
      </c>
      <c r="D568">
        <v>99999</v>
      </c>
      <c r="F568">
        <v>1000</v>
      </c>
      <c r="K568" t="s">
        <v>544</v>
      </c>
      <c r="L568" t="s">
        <v>136</v>
      </c>
      <c r="N568" t="s">
        <v>91</v>
      </c>
      <c r="P568">
        <v>144.9</v>
      </c>
      <c r="Q568">
        <v>49.9</v>
      </c>
      <c r="S568">
        <v>50.1</v>
      </c>
      <c r="W568">
        <v>44.9</v>
      </c>
      <c r="X568">
        <v>44.9</v>
      </c>
      <c r="Y568">
        <v>0</v>
      </c>
      <c r="AF568" t="s">
        <v>146</v>
      </c>
      <c r="AJ568" t="s">
        <v>146</v>
      </c>
      <c r="AL568" t="s">
        <v>138</v>
      </c>
      <c r="AM568">
        <v>0</v>
      </c>
      <c r="AN568">
        <v>99999</v>
      </c>
      <c r="AO568">
        <v>599</v>
      </c>
      <c r="AP568" t="b">
        <v>1</v>
      </c>
      <c r="AQ568" t="b">
        <v>1</v>
      </c>
      <c r="AS568">
        <v>500</v>
      </c>
      <c r="AT568" t="s">
        <v>94</v>
      </c>
      <c r="AU568" t="b">
        <v>0</v>
      </c>
      <c r="AW568">
        <v>12</v>
      </c>
      <c r="AX568" t="s">
        <v>95</v>
      </c>
      <c r="AY568" t="s">
        <v>555</v>
      </c>
    </row>
    <row r="569" spans="2:51" x14ac:dyDescent="0.25">
      <c r="B569" t="s">
        <v>130</v>
      </c>
      <c r="C569" t="s">
        <v>88</v>
      </c>
      <c r="D569">
        <v>99999</v>
      </c>
      <c r="F569">
        <v>1000</v>
      </c>
      <c r="K569" t="s">
        <v>544</v>
      </c>
      <c r="L569" t="s">
        <v>136</v>
      </c>
      <c r="N569" t="s">
        <v>91</v>
      </c>
      <c r="P569">
        <v>154.9</v>
      </c>
      <c r="Q569">
        <v>59.9</v>
      </c>
      <c r="S569">
        <v>50.1</v>
      </c>
      <c r="W569">
        <v>44.9</v>
      </c>
      <c r="X569">
        <v>44.9</v>
      </c>
      <c r="Y569">
        <v>0</v>
      </c>
      <c r="AF569" t="s">
        <v>148</v>
      </c>
      <c r="AJ569" t="s">
        <v>148</v>
      </c>
      <c r="AL569" t="s">
        <v>138</v>
      </c>
      <c r="AM569">
        <v>0</v>
      </c>
      <c r="AN569">
        <v>99999</v>
      </c>
      <c r="AO569">
        <v>599</v>
      </c>
      <c r="AP569" t="b">
        <v>1</v>
      </c>
      <c r="AQ569" t="b">
        <v>1</v>
      </c>
      <c r="AS569">
        <v>500</v>
      </c>
      <c r="AT569" t="s">
        <v>94</v>
      </c>
      <c r="AU569" t="b">
        <v>0</v>
      </c>
      <c r="AW569">
        <v>12</v>
      </c>
      <c r="AX569" t="s">
        <v>95</v>
      </c>
      <c r="AY569" t="s">
        <v>555</v>
      </c>
    </row>
    <row r="570" spans="2:51" x14ac:dyDescent="0.25">
      <c r="B570" t="s">
        <v>130</v>
      </c>
      <c r="C570" t="s">
        <v>88</v>
      </c>
      <c r="D570">
        <v>99999</v>
      </c>
      <c r="F570">
        <v>1000</v>
      </c>
      <c r="K570" t="s">
        <v>544</v>
      </c>
      <c r="L570" t="s">
        <v>136</v>
      </c>
      <c r="N570" t="s">
        <v>91</v>
      </c>
      <c r="P570">
        <v>158.9</v>
      </c>
      <c r="Q570">
        <v>63.9</v>
      </c>
      <c r="S570">
        <v>50.1</v>
      </c>
      <c r="W570">
        <v>44.9</v>
      </c>
      <c r="X570">
        <v>44.9</v>
      </c>
      <c r="Y570">
        <v>0</v>
      </c>
      <c r="AF570" t="s">
        <v>149</v>
      </c>
      <c r="AJ570" t="s">
        <v>149</v>
      </c>
      <c r="AL570" t="s">
        <v>138</v>
      </c>
      <c r="AM570">
        <v>0</v>
      </c>
      <c r="AN570">
        <v>99999</v>
      </c>
      <c r="AO570">
        <v>599</v>
      </c>
      <c r="AP570" t="b">
        <v>1</v>
      </c>
      <c r="AQ570" t="b">
        <v>1</v>
      </c>
      <c r="AS570">
        <v>500</v>
      </c>
      <c r="AT570" t="s">
        <v>94</v>
      </c>
      <c r="AU570" t="b">
        <v>0</v>
      </c>
      <c r="AW570">
        <v>12</v>
      </c>
      <c r="AX570" t="s">
        <v>95</v>
      </c>
      <c r="AY570" t="s">
        <v>555</v>
      </c>
    </row>
    <row r="571" spans="2:51" x14ac:dyDescent="0.25">
      <c r="B571" t="s">
        <v>130</v>
      </c>
      <c r="C571" t="s">
        <v>88</v>
      </c>
      <c r="D571">
        <v>99999</v>
      </c>
      <c r="F571">
        <v>1000</v>
      </c>
      <c r="K571" t="s">
        <v>544</v>
      </c>
      <c r="L571" t="s">
        <v>136</v>
      </c>
      <c r="N571" t="s">
        <v>91</v>
      </c>
      <c r="P571">
        <v>169.9</v>
      </c>
      <c r="Q571">
        <v>74.899999999999991</v>
      </c>
      <c r="S571">
        <v>50.1</v>
      </c>
      <c r="W571">
        <v>44.9</v>
      </c>
      <c r="X571">
        <v>44.9</v>
      </c>
      <c r="Y571">
        <v>0</v>
      </c>
      <c r="AF571" t="s">
        <v>150</v>
      </c>
      <c r="AJ571" t="s">
        <v>150</v>
      </c>
      <c r="AL571" t="s">
        <v>138</v>
      </c>
      <c r="AM571">
        <v>0</v>
      </c>
      <c r="AN571">
        <v>99999</v>
      </c>
      <c r="AO571">
        <v>599</v>
      </c>
      <c r="AP571" t="b">
        <v>1</v>
      </c>
      <c r="AQ571" t="b">
        <v>1</v>
      </c>
      <c r="AS571">
        <v>500</v>
      </c>
      <c r="AT571" t="s">
        <v>94</v>
      </c>
      <c r="AU571" t="b">
        <v>0</v>
      </c>
      <c r="AW571">
        <v>12</v>
      </c>
      <c r="AX571" t="s">
        <v>95</v>
      </c>
      <c r="AY571" t="s">
        <v>555</v>
      </c>
    </row>
    <row r="572" spans="2:51" x14ac:dyDescent="0.25">
      <c r="B572" t="s">
        <v>130</v>
      </c>
      <c r="C572" t="s">
        <v>88</v>
      </c>
      <c r="D572">
        <v>99999</v>
      </c>
      <c r="F572">
        <v>10000</v>
      </c>
      <c r="K572" t="s">
        <v>544</v>
      </c>
      <c r="L572" t="s">
        <v>131</v>
      </c>
      <c r="N572" t="s">
        <v>91</v>
      </c>
      <c r="P572">
        <v>209.9</v>
      </c>
      <c r="Q572">
        <v>114.9</v>
      </c>
      <c r="S572">
        <v>50.1</v>
      </c>
      <c r="W572">
        <v>44.9</v>
      </c>
      <c r="X572">
        <v>44.9</v>
      </c>
      <c r="Y572">
        <v>0</v>
      </c>
      <c r="AG572" t="s">
        <v>151</v>
      </c>
      <c r="AK572" t="s">
        <v>151</v>
      </c>
      <c r="AL572" t="s">
        <v>133</v>
      </c>
      <c r="AM572">
        <v>99999</v>
      </c>
      <c r="AN572">
        <v>99999</v>
      </c>
      <c r="AO572">
        <v>599</v>
      </c>
      <c r="AP572" t="b">
        <v>1</v>
      </c>
      <c r="AQ572" t="b">
        <v>1</v>
      </c>
      <c r="AS572">
        <v>50</v>
      </c>
      <c r="AT572" t="s">
        <v>94</v>
      </c>
      <c r="AU572" t="b">
        <v>0</v>
      </c>
      <c r="AW572">
        <v>12</v>
      </c>
      <c r="AX572" t="s">
        <v>95</v>
      </c>
      <c r="AY572" t="s">
        <v>556</v>
      </c>
    </row>
    <row r="573" spans="2:51" x14ac:dyDescent="0.25">
      <c r="B573" t="s">
        <v>130</v>
      </c>
      <c r="C573" t="s">
        <v>88</v>
      </c>
      <c r="D573">
        <v>99999</v>
      </c>
      <c r="F573">
        <v>10000</v>
      </c>
      <c r="K573" t="s">
        <v>544</v>
      </c>
      <c r="L573" t="s">
        <v>131</v>
      </c>
      <c r="N573" t="s">
        <v>91</v>
      </c>
      <c r="P573">
        <v>219.9</v>
      </c>
      <c r="Q573">
        <v>124.9</v>
      </c>
      <c r="S573">
        <v>50.1</v>
      </c>
      <c r="W573">
        <v>44.9</v>
      </c>
      <c r="X573">
        <v>44.9</v>
      </c>
      <c r="Y573">
        <v>0</v>
      </c>
      <c r="AG573" t="s">
        <v>153</v>
      </c>
      <c r="AK573" t="s">
        <v>153</v>
      </c>
      <c r="AL573" t="s">
        <v>133</v>
      </c>
      <c r="AM573">
        <v>99999</v>
      </c>
      <c r="AN573">
        <v>99999</v>
      </c>
      <c r="AO573">
        <v>599</v>
      </c>
      <c r="AP573" t="b">
        <v>1</v>
      </c>
      <c r="AQ573" t="b">
        <v>1</v>
      </c>
      <c r="AS573">
        <v>50</v>
      </c>
      <c r="AT573" t="s">
        <v>94</v>
      </c>
      <c r="AU573" t="b">
        <v>0</v>
      </c>
      <c r="AW573">
        <v>12</v>
      </c>
      <c r="AX573" t="s">
        <v>95</v>
      </c>
      <c r="AY573" t="s">
        <v>556</v>
      </c>
    </row>
    <row r="574" spans="2:51" x14ac:dyDescent="0.25">
      <c r="B574" t="s">
        <v>130</v>
      </c>
      <c r="C574" t="s">
        <v>88</v>
      </c>
      <c r="D574">
        <v>99999</v>
      </c>
      <c r="F574">
        <v>10000</v>
      </c>
      <c r="K574" t="s">
        <v>544</v>
      </c>
      <c r="L574" t="s">
        <v>136</v>
      </c>
      <c r="N574" t="s">
        <v>91</v>
      </c>
      <c r="P574">
        <v>209.9</v>
      </c>
      <c r="Q574">
        <v>114.9</v>
      </c>
      <c r="S574">
        <v>50.1</v>
      </c>
      <c r="W574">
        <v>44.9</v>
      </c>
      <c r="X574">
        <v>44.9</v>
      </c>
      <c r="Y574">
        <v>0</v>
      </c>
      <c r="AF574" t="s">
        <v>154</v>
      </c>
      <c r="AJ574" t="s">
        <v>154</v>
      </c>
      <c r="AL574" t="s">
        <v>138</v>
      </c>
      <c r="AM574">
        <v>0</v>
      </c>
      <c r="AN574">
        <v>99999</v>
      </c>
      <c r="AO574">
        <v>599</v>
      </c>
      <c r="AP574" t="b">
        <v>1</v>
      </c>
      <c r="AQ574" t="b">
        <v>1</v>
      </c>
      <c r="AS574">
        <v>500</v>
      </c>
      <c r="AT574" t="s">
        <v>94</v>
      </c>
      <c r="AU574" t="b">
        <v>0</v>
      </c>
      <c r="AW574">
        <v>12</v>
      </c>
      <c r="AX574" t="s">
        <v>95</v>
      </c>
      <c r="AY574" t="s">
        <v>557</v>
      </c>
    </row>
    <row r="575" spans="2:51" x14ac:dyDescent="0.25">
      <c r="B575" t="s">
        <v>130</v>
      </c>
      <c r="C575" t="s">
        <v>88</v>
      </c>
      <c r="D575">
        <v>99999</v>
      </c>
      <c r="F575">
        <v>10000</v>
      </c>
      <c r="K575" t="s">
        <v>544</v>
      </c>
      <c r="L575" t="s">
        <v>136</v>
      </c>
      <c r="N575" t="s">
        <v>91</v>
      </c>
      <c r="P575">
        <v>219.9</v>
      </c>
      <c r="Q575">
        <v>124.9</v>
      </c>
      <c r="S575">
        <v>50.1</v>
      </c>
      <c r="W575">
        <v>44.9</v>
      </c>
      <c r="X575">
        <v>44.9</v>
      </c>
      <c r="Y575">
        <v>0</v>
      </c>
      <c r="AF575" t="s">
        <v>156</v>
      </c>
      <c r="AJ575" t="s">
        <v>156</v>
      </c>
      <c r="AL575" t="s">
        <v>138</v>
      </c>
      <c r="AM575">
        <v>0</v>
      </c>
      <c r="AN575">
        <v>99999</v>
      </c>
      <c r="AO575">
        <v>599</v>
      </c>
      <c r="AP575" t="b">
        <v>1</v>
      </c>
      <c r="AQ575" t="b">
        <v>1</v>
      </c>
      <c r="AS575">
        <v>500</v>
      </c>
      <c r="AT575" t="s">
        <v>94</v>
      </c>
      <c r="AU575" t="b">
        <v>0</v>
      </c>
      <c r="AW575">
        <v>12</v>
      </c>
      <c r="AX575" t="s">
        <v>95</v>
      </c>
      <c r="AY575" t="s">
        <v>557</v>
      </c>
    </row>
    <row r="576" spans="2:51" x14ac:dyDescent="0.25">
      <c r="B576" t="s">
        <v>130</v>
      </c>
      <c r="C576" t="s">
        <v>88</v>
      </c>
      <c r="D576">
        <v>99999</v>
      </c>
      <c r="F576">
        <v>10000</v>
      </c>
      <c r="K576" t="s">
        <v>544</v>
      </c>
      <c r="L576" t="s">
        <v>136</v>
      </c>
      <c r="N576" t="s">
        <v>91</v>
      </c>
      <c r="P576">
        <v>229.9</v>
      </c>
      <c r="Q576">
        <v>134.9</v>
      </c>
      <c r="S576">
        <v>50.1</v>
      </c>
      <c r="W576">
        <v>44.9</v>
      </c>
      <c r="X576">
        <v>44.9</v>
      </c>
      <c r="Y576">
        <v>0</v>
      </c>
      <c r="AF576" t="s">
        <v>157</v>
      </c>
      <c r="AJ576" t="s">
        <v>157</v>
      </c>
      <c r="AL576" t="s">
        <v>138</v>
      </c>
      <c r="AM576">
        <v>0</v>
      </c>
      <c r="AN576">
        <v>99999</v>
      </c>
      <c r="AO576">
        <v>599</v>
      </c>
      <c r="AP576" t="b">
        <v>1</v>
      </c>
      <c r="AQ576" t="b">
        <v>1</v>
      </c>
      <c r="AS576">
        <v>500</v>
      </c>
      <c r="AT576" t="s">
        <v>94</v>
      </c>
      <c r="AU576" t="b">
        <v>0</v>
      </c>
      <c r="AW576">
        <v>12</v>
      </c>
      <c r="AX576" t="s">
        <v>95</v>
      </c>
      <c r="AY576" t="s">
        <v>557</v>
      </c>
    </row>
    <row r="577" spans="2:51" x14ac:dyDescent="0.25">
      <c r="B577" t="s">
        <v>130</v>
      </c>
      <c r="C577" t="s">
        <v>88</v>
      </c>
      <c r="D577">
        <v>99999</v>
      </c>
      <c r="F577">
        <v>10000</v>
      </c>
      <c r="K577" t="s">
        <v>544</v>
      </c>
      <c r="L577" t="s">
        <v>136</v>
      </c>
      <c r="N577" t="s">
        <v>91</v>
      </c>
      <c r="P577">
        <v>240.9</v>
      </c>
      <c r="Q577">
        <v>145.9</v>
      </c>
      <c r="S577">
        <v>50.1</v>
      </c>
      <c r="W577">
        <v>44.9</v>
      </c>
      <c r="X577">
        <v>44.9</v>
      </c>
      <c r="Y577">
        <v>0</v>
      </c>
      <c r="AF577" t="s">
        <v>158</v>
      </c>
      <c r="AJ577" t="s">
        <v>158</v>
      </c>
      <c r="AL577" t="s">
        <v>138</v>
      </c>
      <c r="AM577">
        <v>0</v>
      </c>
      <c r="AN577">
        <v>99999</v>
      </c>
      <c r="AO577">
        <v>599</v>
      </c>
      <c r="AP577" t="b">
        <v>1</v>
      </c>
      <c r="AQ577" t="b">
        <v>1</v>
      </c>
      <c r="AS577">
        <v>500</v>
      </c>
      <c r="AT577" t="s">
        <v>94</v>
      </c>
      <c r="AU577" t="b">
        <v>0</v>
      </c>
      <c r="AW577">
        <v>12</v>
      </c>
      <c r="AX577" t="s">
        <v>95</v>
      </c>
      <c r="AY577" t="s">
        <v>557</v>
      </c>
    </row>
    <row r="578" spans="2:51" x14ac:dyDescent="0.25">
      <c r="B578" t="s">
        <v>130</v>
      </c>
      <c r="C578" t="s">
        <v>88</v>
      </c>
      <c r="D578">
        <v>99999</v>
      </c>
      <c r="F578">
        <v>2000</v>
      </c>
      <c r="K578" t="s">
        <v>544</v>
      </c>
      <c r="L578" t="s">
        <v>131</v>
      </c>
      <c r="N578" t="s">
        <v>91</v>
      </c>
      <c r="P578">
        <v>154.9</v>
      </c>
      <c r="Q578">
        <v>59.900000000000006</v>
      </c>
      <c r="S578">
        <v>50.1</v>
      </c>
      <c r="W578">
        <v>44.9</v>
      </c>
      <c r="X578">
        <v>44.9</v>
      </c>
      <c r="Y578">
        <v>0</v>
      </c>
      <c r="AG578" t="s">
        <v>159</v>
      </c>
      <c r="AK578" t="s">
        <v>159</v>
      </c>
      <c r="AL578" t="s">
        <v>133</v>
      </c>
      <c r="AM578">
        <v>99999</v>
      </c>
      <c r="AN578">
        <v>99999</v>
      </c>
      <c r="AO578">
        <v>599</v>
      </c>
      <c r="AP578" t="b">
        <v>1</v>
      </c>
      <c r="AQ578" t="b">
        <v>1</v>
      </c>
      <c r="AS578">
        <v>50</v>
      </c>
      <c r="AT578" t="s">
        <v>94</v>
      </c>
      <c r="AU578" t="b">
        <v>0</v>
      </c>
      <c r="AW578">
        <v>12</v>
      </c>
      <c r="AX578" t="s">
        <v>95</v>
      </c>
      <c r="AY578" t="s">
        <v>558</v>
      </c>
    </row>
    <row r="579" spans="2:51" x14ac:dyDescent="0.25">
      <c r="B579" t="s">
        <v>130</v>
      </c>
      <c r="C579" t="s">
        <v>88</v>
      </c>
      <c r="D579">
        <v>99999</v>
      </c>
      <c r="F579">
        <v>2000</v>
      </c>
      <c r="K579" t="s">
        <v>544</v>
      </c>
      <c r="L579" t="s">
        <v>131</v>
      </c>
      <c r="N579" t="s">
        <v>91</v>
      </c>
      <c r="P579">
        <v>164.9</v>
      </c>
      <c r="Q579">
        <v>69.900000000000006</v>
      </c>
      <c r="S579">
        <v>50.1</v>
      </c>
      <c r="W579">
        <v>44.9</v>
      </c>
      <c r="X579">
        <v>44.9</v>
      </c>
      <c r="Y579">
        <v>0</v>
      </c>
      <c r="AG579" t="s">
        <v>161</v>
      </c>
      <c r="AK579" t="s">
        <v>161</v>
      </c>
      <c r="AL579" t="s">
        <v>133</v>
      </c>
      <c r="AM579">
        <v>99999</v>
      </c>
      <c r="AN579">
        <v>99999</v>
      </c>
      <c r="AO579">
        <v>599</v>
      </c>
      <c r="AP579" t="b">
        <v>1</v>
      </c>
      <c r="AQ579" t="b">
        <v>1</v>
      </c>
      <c r="AS579">
        <v>50</v>
      </c>
      <c r="AT579" t="s">
        <v>94</v>
      </c>
      <c r="AU579" t="b">
        <v>0</v>
      </c>
      <c r="AW579">
        <v>12</v>
      </c>
      <c r="AX579" t="s">
        <v>95</v>
      </c>
      <c r="AY579" t="s">
        <v>558</v>
      </c>
    </row>
    <row r="580" spans="2:51" x14ac:dyDescent="0.25">
      <c r="B580" t="s">
        <v>130</v>
      </c>
      <c r="C580" t="s">
        <v>88</v>
      </c>
      <c r="D580">
        <v>99999</v>
      </c>
      <c r="F580">
        <v>2000</v>
      </c>
      <c r="K580" t="s">
        <v>544</v>
      </c>
      <c r="L580" t="s">
        <v>131</v>
      </c>
      <c r="N580" t="s">
        <v>91</v>
      </c>
      <c r="P580">
        <v>169.9</v>
      </c>
      <c r="Q580">
        <v>74.899999999999991</v>
      </c>
      <c r="S580">
        <v>50.1</v>
      </c>
      <c r="W580">
        <v>44.9</v>
      </c>
      <c r="X580">
        <v>44.9</v>
      </c>
      <c r="Y580">
        <v>0</v>
      </c>
      <c r="AG580" t="s">
        <v>162</v>
      </c>
      <c r="AK580" t="s">
        <v>162</v>
      </c>
      <c r="AL580" t="s">
        <v>133</v>
      </c>
      <c r="AM580">
        <v>99999</v>
      </c>
      <c r="AN580">
        <v>99999</v>
      </c>
      <c r="AO580">
        <v>599</v>
      </c>
      <c r="AP580" t="b">
        <v>1</v>
      </c>
      <c r="AQ580" t="b">
        <v>1</v>
      </c>
      <c r="AS580">
        <v>50</v>
      </c>
      <c r="AT580" t="s">
        <v>94</v>
      </c>
      <c r="AU580" t="b">
        <v>0</v>
      </c>
      <c r="AW580">
        <v>12</v>
      </c>
      <c r="AX580" t="s">
        <v>95</v>
      </c>
      <c r="AY580" t="s">
        <v>558</v>
      </c>
    </row>
    <row r="581" spans="2:51" x14ac:dyDescent="0.25">
      <c r="B581" t="s">
        <v>130</v>
      </c>
      <c r="C581" t="s">
        <v>88</v>
      </c>
      <c r="D581">
        <v>99999</v>
      </c>
      <c r="F581">
        <v>2000</v>
      </c>
      <c r="K581" t="s">
        <v>544</v>
      </c>
      <c r="L581" t="s">
        <v>131</v>
      </c>
      <c r="N581" t="s">
        <v>91</v>
      </c>
      <c r="P581">
        <v>180.9</v>
      </c>
      <c r="Q581">
        <v>85.899999999999991</v>
      </c>
      <c r="S581">
        <v>50.1</v>
      </c>
      <c r="W581">
        <v>44.9</v>
      </c>
      <c r="X581">
        <v>44.9</v>
      </c>
      <c r="Y581">
        <v>0</v>
      </c>
      <c r="AG581" t="s">
        <v>163</v>
      </c>
      <c r="AK581" t="s">
        <v>163</v>
      </c>
      <c r="AL581" t="s">
        <v>133</v>
      </c>
      <c r="AM581">
        <v>99999</v>
      </c>
      <c r="AN581">
        <v>99999</v>
      </c>
      <c r="AO581">
        <v>599</v>
      </c>
      <c r="AP581" t="b">
        <v>1</v>
      </c>
      <c r="AQ581" t="b">
        <v>1</v>
      </c>
      <c r="AS581">
        <v>50</v>
      </c>
      <c r="AT581" t="s">
        <v>94</v>
      </c>
      <c r="AU581" t="b">
        <v>0</v>
      </c>
      <c r="AW581">
        <v>12</v>
      </c>
      <c r="AX581" t="s">
        <v>95</v>
      </c>
      <c r="AY581" t="s">
        <v>558</v>
      </c>
    </row>
    <row r="582" spans="2:51" x14ac:dyDescent="0.25">
      <c r="B582" t="s">
        <v>130</v>
      </c>
      <c r="C582" t="s">
        <v>88</v>
      </c>
      <c r="D582">
        <v>99999</v>
      </c>
      <c r="F582">
        <v>2000</v>
      </c>
      <c r="K582" t="s">
        <v>544</v>
      </c>
      <c r="L582" t="s">
        <v>136</v>
      </c>
      <c r="N582" t="s">
        <v>91</v>
      </c>
      <c r="P582">
        <v>154.9</v>
      </c>
      <c r="Q582">
        <v>59.900000000000006</v>
      </c>
      <c r="S582">
        <v>50.1</v>
      </c>
      <c r="W582">
        <v>44.9</v>
      </c>
      <c r="X582">
        <v>44.9</v>
      </c>
      <c r="Y582">
        <v>0</v>
      </c>
      <c r="AF582" t="s">
        <v>164</v>
      </c>
      <c r="AJ582" t="s">
        <v>164</v>
      </c>
      <c r="AL582" t="s">
        <v>138</v>
      </c>
      <c r="AM582">
        <v>0</v>
      </c>
      <c r="AN582">
        <v>99999</v>
      </c>
      <c r="AO582">
        <v>599</v>
      </c>
      <c r="AP582" t="b">
        <v>1</v>
      </c>
      <c r="AQ582" t="b">
        <v>1</v>
      </c>
      <c r="AS582">
        <v>500</v>
      </c>
      <c r="AT582" t="s">
        <v>94</v>
      </c>
      <c r="AU582" t="b">
        <v>0</v>
      </c>
      <c r="AW582">
        <v>12</v>
      </c>
      <c r="AX582" t="s">
        <v>95</v>
      </c>
      <c r="AY582" t="s">
        <v>559</v>
      </c>
    </row>
    <row r="583" spans="2:51" x14ac:dyDescent="0.25">
      <c r="B583" t="s">
        <v>130</v>
      </c>
      <c r="C583" t="s">
        <v>88</v>
      </c>
      <c r="D583">
        <v>99999</v>
      </c>
      <c r="F583">
        <v>2000</v>
      </c>
      <c r="K583" t="s">
        <v>544</v>
      </c>
      <c r="L583" t="s">
        <v>136</v>
      </c>
      <c r="N583" t="s">
        <v>91</v>
      </c>
      <c r="P583">
        <v>164.9</v>
      </c>
      <c r="Q583">
        <v>69.900000000000006</v>
      </c>
      <c r="S583">
        <v>50.1</v>
      </c>
      <c r="W583">
        <v>44.9</v>
      </c>
      <c r="X583">
        <v>44.9</v>
      </c>
      <c r="Y583">
        <v>0</v>
      </c>
      <c r="AF583" t="s">
        <v>166</v>
      </c>
      <c r="AJ583" t="s">
        <v>166</v>
      </c>
      <c r="AL583" t="s">
        <v>138</v>
      </c>
      <c r="AM583">
        <v>0</v>
      </c>
      <c r="AN583">
        <v>99999</v>
      </c>
      <c r="AO583">
        <v>599</v>
      </c>
      <c r="AP583" t="b">
        <v>1</v>
      </c>
      <c r="AQ583" t="b">
        <v>1</v>
      </c>
      <c r="AS583">
        <v>500</v>
      </c>
      <c r="AT583" t="s">
        <v>94</v>
      </c>
      <c r="AU583" t="b">
        <v>0</v>
      </c>
      <c r="AW583">
        <v>12</v>
      </c>
      <c r="AX583" t="s">
        <v>95</v>
      </c>
      <c r="AY583" t="s">
        <v>559</v>
      </c>
    </row>
    <row r="584" spans="2:51" x14ac:dyDescent="0.25">
      <c r="B584" t="s">
        <v>130</v>
      </c>
      <c r="C584" t="s">
        <v>88</v>
      </c>
      <c r="D584">
        <v>99999</v>
      </c>
      <c r="F584">
        <v>2000</v>
      </c>
      <c r="K584" t="s">
        <v>544</v>
      </c>
      <c r="L584" t="s">
        <v>136</v>
      </c>
      <c r="N584" t="s">
        <v>91</v>
      </c>
      <c r="P584">
        <v>169.9</v>
      </c>
      <c r="Q584">
        <v>74.899999999999991</v>
      </c>
      <c r="S584">
        <v>50.1</v>
      </c>
      <c r="W584">
        <v>44.9</v>
      </c>
      <c r="X584">
        <v>44.9</v>
      </c>
      <c r="Y584">
        <v>0</v>
      </c>
      <c r="AF584" t="s">
        <v>167</v>
      </c>
      <c r="AJ584" t="s">
        <v>167</v>
      </c>
      <c r="AL584" t="s">
        <v>138</v>
      </c>
      <c r="AM584">
        <v>0</v>
      </c>
      <c r="AN584">
        <v>99999</v>
      </c>
      <c r="AO584">
        <v>599</v>
      </c>
      <c r="AP584" t="b">
        <v>1</v>
      </c>
      <c r="AQ584" t="b">
        <v>1</v>
      </c>
      <c r="AS584">
        <v>500</v>
      </c>
      <c r="AT584" t="s">
        <v>94</v>
      </c>
      <c r="AU584" t="b">
        <v>0</v>
      </c>
      <c r="AW584">
        <v>12</v>
      </c>
      <c r="AX584" t="s">
        <v>95</v>
      </c>
      <c r="AY584" t="s">
        <v>559</v>
      </c>
    </row>
    <row r="585" spans="2:51" x14ac:dyDescent="0.25">
      <c r="B585" t="s">
        <v>130</v>
      </c>
      <c r="C585" t="s">
        <v>88</v>
      </c>
      <c r="D585">
        <v>99999</v>
      </c>
      <c r="F585">
        <v>2000</v>
      </c>
      <c r="K585" t="s">
        <v>544</v>
      </c>
      <c r="L585" t="s">
        <v>136</v>
      </c>
      <c r="N585" t="s">
        <v>91</v>
      </c>
      <c r="P585">
        <v>180.9</v>
      </c>
      <c r="Q585">
        <v>85.899999999999991</v>
      </c>
      <c r="S585">
        <v>50.1</v>
      </c>
      <c r="W585">
        <v>44.9</v>
      </c>
      <c r="X585">
        <v>44.9</v>
      </c>
      <c r="Y585">
        <v>0</v>
      </c>
      <c r="AF585" t="s">
        <v>168</v>
      </c>
      <c r="AJ585" t="s">
        <v>168</v>
      </c>
      <c r="AL585" t="s">
        <v>138</v>
      </c>
      <c r="AM585">
        <v>0</v>
      </c>
      <c r="AN585">
        <v>99999</v>
      </c>
      <c r="AO585">
        <v>599</v>
      </c>
      <c r="AP585" t="b">
        <v>1</v>
      </c>
      <c r="AQ585" t="b">
        <v>1</v>
      </c>
      <c r="AS585">
        <v>500</v>
      </c>
      <c r="AT585" t="s">
        <v>94</v>
      </c>
      <c r="AU585" t="b">
        <v>0</v>
      </c>
      <c r="AW585">
        <v>12</v>
      </c>
      <c r="AX585" t="s">
        <v>95</v>
      </c>
      <c r="AY585" t="s">
        <v>559</v>
      </c>
    </row>
    <row r="586" spans="2:51" x14ac:dyDescent="0.25">
      <c r="B586" t="s">
        <v>130</v>
      </c>
      <c r="C586" t="s">
        <v>88</v>
      </c>
      <c r="D586">
        <v>99999</v>
      </c>
      <c r="F586">
        <v>3000</v>
      </c>
      <c r="K586" t="s">
        <v>544</v>
      </c>
      <c r="L586" t="s">
        <v>131</v>
      </c>
      <c r="N586" t="s">
        <v>91</v>
      </c>
      <c r="P586">
        <v>164.9</v>
      </c>
      <c r="Q586">
        <v>69.899999999999991</v>
      </c>
      <c r="S586">
        <v>50.1</v>
      </c>
      <c r="W586">
        <v>44.9</v>
      </c>
      <c r="X586">
        <v>44.9</v>
      </c>
      <c r="Y586">
        <v>0</v>
      </c>
      <c r="AG586" t="s">
        <v>169</v>
      </c>
      <c r="AK586" t="s">
        <v>169</v>
      </c>
      <c r="AL586" t="s">
        <v>133</v>
      </c>
      <c r="AM586">
        <v>99999</v>
      </c>
      <c r="AN586">
        <v>99999</v>
      </c>
      <c r="AO586">
        <v>599</v>
      </c>
      <c r="AP586" t="b">
        <v>1</v>
      </c>
      <c r="AQ586" t="b">
        <v>1</v>
      </c>
      <c r="AS586">
        <v>50</v>
      </c>
      <c r="AT586" t="s">
        <v>94</v>
      </c>
      <c r="AU586" t="b">
        <v>0</v>
      </c>
      <c r="AW586">
        <v>12</v>
      </c>
      <c r="AX586" t="s">
        <v>95</v>
      </c>
      <c r="AY586" t="s">
        <v>560</v>
      </c>
    </row>
    <row r="587" spans="2:51" x14ac:dyDescent="0.25">
      <c r="B587" t="s">
        <v>130</v>
      </c>
      <c r="C587" t="s">
        <v>88</v>
      </c>
      <c r="D587">
        <v>99999</v>
      </c>
      <c r="F587">
        <v>3000</v>
      </c>
      <c r="K587" t="s">
        <v>544</v>
      </c>
      <c r="L587" t="s">
        <v>131</v>
      </c>
      <c r="N587" t="s">
        <v>91</v>
      </c>
      <c r="P587">
        <v>174.9</v>
      </c>
      <c r="Q587">
        <v>79.899999999999991</v>
      </c>
      <c r="S587">
        <v>50.1</v>
      </c>
      <c r="W587">
        <v>44.9</v>
      </c>
      <c r="X587">
        <v>44.9</v>
      </c>
      <c r="Y587">
        <v>0</v>
      </c>
      <c r="AG587" t="s">
        <v>171</v>
      </c>
      <c r="AK587" t="s">
        <v>171</v>
      </c>
      <c r="AL587" t="s">
        <v>133</v>
      </c>
      <c r="AM587">
        <v>99999</v>
      </c>
      <c r="AN587">
        <v>99999</v>
      </c>
      <c r="AO587">
        <v>599</v>
      </c>
      <c r="AP587" t="b">
        <v>1</v>
      </c>
      <c r="AQ587" t="b">
        <v>1</v>
      </c>
      <c r="AS587">
        <v>50</v>
      </c>
      <c r="AT587" t="s">
        <v>94</v>
      </c>
      <c r="AU587" t="b">
        <v>0</v>
      </c>
      <c r="AW587">
        <v>12</v>
      </c>
      <c r="AX587" t="s">
        <v>95</v>
      </c>
      <c r="AY587" t="s">
        <v>560</v>
      </c>
    </row>
    <row r="588" spans="2:51" x14ac:dyDescent="0.25">
      <c r="B588" t="s">
        <v>130</v>
      </c>
      <c r="C588" t="s">
        <v>88</v>
      </c>
      <c r="D588">
        <v>99999</v>
      </c>
      <c r="F588">
        <v>3000</v>
      </c>
      <c r="K588" t="s">
        <v>544</v>
      </c>
      <c r="L588" t="s">
        <v>131</v>
      </c>
      <c r="N588" t="s">
        <v>91</v>
      </c>
      <c r="P588">
        <v>180.9</v>
      </c>
      <c r="Q588">
        <v>85.899999999999991</v>
      </c>
      <c r="S588">
        <v>50.1</v>
      </c>
      <c r="W588">
        <v>44.9</v>
      </c>
      <c r="X588">
        <v>44.9</v>
      </c>
      <c r="Y588">
        <v>0</v>
      </c>
      <c r="AG588" t="s">
        <v>172</v>
      </c>
      <c r="AK588" t="s">
        <v>172</v>
      </c>
      <c r="AL588" t="s">
        <v>133</v>
      </c>
      <c r="AM588">
        <v>99999</v>
      </c>
      <c r="AN588">
        <v>99999</v>
      </c>
      <c r="AO588">
        <v>599</v>
      </c>
      <c r="AP588" t="b">
        <v>1</v>
      </c>
      <c r="AQ588" t="b">
        <v>1</v>
      </c>
      <c r="AS588">
        <v>50</v>
      </c>
      <c r="AT588" t="s">
        <v>94</v>
      </c>
      <c r="AU588" t="b">
        <v>0</v>
      </c>
      <c r="AW588">
        <v>12</v>
      </c>
      <c r="AX588" t="s">
        <v>95</v>
      </c>
      <c r="AY588" t="s">
        <v>560</v>
      </c>
    </row>
    <row r="589" spans="2:51" x14ac:dyDescent="0.25">
      <c r="B589" t="s">
        <v>130</v>
      </c>
      <c r="C589" t="s">
        <v>88</v>
      </c>
      <c r="D589">
        <v>99999</v>
      </c>
      <c r="F589">
        <v>3000</v>
      </c>
      <c r="K589" t="s">
        <v>544</v>
      </c>
      <c r="L589" t="s">
        <v>136</v>
      </c>
      <c r="N589" t="s">
        <v>91</v>
      </c>
      <c r="P589">
        <v>164.9</v>
      </c>
      <c r="Q589">
        <v>69.899999999999991</v>
      </c>
      <c r="S589">
        <v>50.1</v>
      </c>
      <c r="W589">
        <v>44.9</v>
      </c>
      <c r="X589">
        <v>44.9</v>
      </c>
      <c r="Y589">
        <v>0</v>
      </c>
      <c r="AF589" t="s">
        <v>173</v>
      </c>
      <c r="AJ589" t="s">
        <v>173</v>
      </c>
      <c r="AL589" t="s">
        <v>138</v>
      </c>
      <c r="AM589">
        <v>0</v>
      </c>
      <c r="AN589">
        <v>99999</v>
      </c>
      <c r="AO589">
        <v>599</v>
      </c>
      <c r="AP589" t="b">
        <v>1</v>
      </c>
      <c r="AQ589" t="b">
        <v>1</v>
      </c>
      <c r="AS589">
        <v>500</v>
      </c>
      <c r="AT589" t="s">
        <v>94</v>
      </c>
      <c r="AU589" t="b">
        <v>0</v>
      </c>
      <c r="AW589">
        <v>12</v>
      </c>
      <c r="AX589" t="s">
        <v>95</v>
      </c>
      <c r="AY589" t="s">
        <v>561</v>
      </c>
    </row>
    <row r="590" spans="2:51" x14ac:dyDescent="0.25">
      <c r="B590" t="s">
        <v>130</v>
      </c>
      <c r="C590" t="s">
        <v>88</v>
      </c>
      <c r="D590">
        <v>99999</v>
      </c>
      <c r="F590">
        <v>3000</v>
      </c>
      <c r="K590" t="s">
        <v>544</v>
      </c>
      <c r="L590" t="s">
        <v>136</v>
      </c>
      <c r="N590" t="s">
        <v>91</v>
      </c>
      <c r="P590">
        <v>174.9</v>
      </c>
      <c r="Q590">
        <v>79.899999999999991</v>
      </c>
      <c r="S590">
        <v>50.1</v>
      </c>
      <c r="W590">
        <v>44.9</v>
      </c>
      <c r="X590">
        <v>44.9</v>
      </c>
      <c r="Y590">
        <v>0</v>
      </c>
      <c r="AF590" t="s">
        <v>175</v>
      </c>
      <c r="AJ590" t="s">
        <v>175</v>
      </c>
      <c r="AL590" t="s">
        <v>138</v>
      </c>
      <c r="AM590">
        <v>0</v>
      </c>
      <c r="AN590">
        <v>99999</v>
      </c>
      <c r="AO590">
        <v>599</v>
      </c>
      <c r="AP590" t="b">
        <v>1</v>
      </c>
      <c r="AQ590" t="b">
        <v>1</v>
      </c>
      <c r="AS590">
        <v>500</v>
      </c>
      <c r="AT590" t="s">
        <v>94</v>
      </c>
      <c r="AU590" t="b">
        <v>0</v>
      </c>
      <c r="AW590">
        <v>12</v>
      </c>
      <c r="AX590" t="s">
        <v>95</v>
      </c>
      <c r="AY590" t="s">
        <v>561</v>
      </c>
    </row>
    <row r="591" spans="2:51" x14ac:dyDescent="0.25">
      <c r="B591" t="s">
        <v>130</v>
      </c>
      <c r="C591" t="s">
        <v>88</v>
      </c>
      <c r="D591">
        <v>99999</v>
      </c>
      <c r="F591">
        <v>3000</v>
      </c>
      <c r="K591" t="s">
        <v>544</v>
      </c>
      <c r="L591" t="s">
        <v>136</v>
      </c>
      <c r="N591" t="s">
        <v>91</v>
      </c>
      <c r="P591">
        <v>180.9</v>
      </c>
      <c r="Q591">
        <v>85.899999999999991</v>
      </c>
      <c r="S591">
        <v>50.1</v>
      </c>
      <c r="W591">
        <v>44.9</v>
      </c>
      <c r="X591">
        <v>44.9</v>
      </c>
      <c r="Y591">
        <v>0</v>
      </c>
      <c r="AF591" t="s">
        <v>176</v>
      </c>
      <c r="AJ591" t="s">
        <v>176</v>
      </c>
      <c r="AL591" t="s">
        <v>138</v>
      </c>
      <c r="AM591">
        <v>0</v>
      </c>
      <c r="AN591">
        <v>99999</v>
      </c>
      <c r="AO591">
        <v>599</v>
      </c>
      <c r="AP591" t="b">
        <v>1</v>
      </c>
      <c r="AQ591" t="b">
        <v>1</v>
      </c>
      <c r="AS591">
        <v>500</v>
      </c>
      <c r="AT591" t="s">
        <v>94</v>
      </c>
      <c r="AU591" t="b">
        <v>0</v>
      </c>
      <c r="AW591">
        <v>12</v>
      </c>
      <c r="AX591" t="s">
        <v>95</v>
      </c>
      <c r="AY591" t="s">
        <v>561</v>
      </c>
    </row>
    <row r="592" spans="2:51" x14ac:dyDescent="0.25">
      <c r="B592" t="s">
        <v>130</v>
      </c>
      <c r="C592" t="s">
        <v>88</v>
      </c>
      <c r="D592">
        <v>99999</v>
      </c>
      <c r="F592">
        <v>3000</v>
      </c>
      <c r="K592" t="s">
        <v>544</v>
      </c>
      <c r="L592" t="s">
        <v>136</v>
      </c>
      <c r="N592" t="s">
        <v>91</v>
      </c>
      <c r="P592">
        <v>191.9</v>
      </c>
      <c r="Q592">
        <v>96.899999999999991</v>
      </c>
      <c r="S592">
        <v>50.1</v>
      </c>
      <c r="W592">
        <v>44.9</v>
      </c>
      <c r="X592">
        <v>44.9</v>
      </c>
      <c r="Y592">
        <v>0</v>
      </c>
      <c r="AF592" t="s">
        <v>177</v>
      </c>
      <c r="AJ592" t="s">
        <v>177</v>
      </c>
      <c r="AL592" t="s">
        <v>138</v>
      </c>
      <c r="AM592">
        <v>0</v>
      </c>
      <c r="AN592">
        <v>99999</v>
      </c>
      <c r="AO592">
        <v>599</v>
      </c>
      <c r="AP592" t="b">
        <v>1</v>
      </c>
      <c r="AQ592" t="b">
        <v>1</v>
      </c>
      <c r="AS592">
        <v>500</v>
      </c>
      <c r="AT592" t="s">
        <v>94</v>
      </c>
      <c r="AU592" t="b">
        <v>0</v>
      </c>
      <c r="AW592">
        <v>12</v>
      </c>
      <c r="AX592" t="s">
        <v>95</v>
      </c>
      <c r="AY592" t="s">
        <v>561</v>
      </c>
    </row>
    <row r="593" spans="2:51" x14ac:dyDescent="0.25">
      <c r="B593" t="s">
        <v>130</v>
      </c>
      <c r="C593" t="s">
        <v>88</v>
      </c>
      <c r="D593">
        <v>99999</v>
      </c>
      <c r="F593">
        <v>5000</v>
      </c>
      <c r="K593" t="s">
        <v>544</v>
      </c>
      <c r="L593" t="s">
        <v>131</v>
      </c>
      <c r="N593" t="s">
        <v>91</v>
      </c>
      <c r="P593">
        <v>179.9</v>
      </c>
      <c r="Q593">
        <v>84.9</v>
      </c>
      <c r="S593">
        <v>50.1</v>
      </c>
      <c r="W593">
        <v>44.9</v>
      </c>
      <c r="X593">
        <v>44.9</v>
      </c>
      <c r="Y593">
        <v>0</v>
      </c>
      <c r="AG593" t="s">
        <v>178</v>
      </c>
      <c r="AK593" t="s">
        <v>178</v>
      </c>
      <c r="AL593" t="s">
        <v>133</v>
      </c>
      <c r="AM593">
        <v>99999</v>
      </c>
      <c r="AN593">
        <v>99999</v>
      </c>
      <c r="AO593">
        <v>599</v>
      </c>
      <c r="AP593" t="b">
        <v>1</v>
      </c>
      <c r="AQ593" t="b">
        <v>1</v>
      </c>
      <c r="AS593">
        <v>50</v>
      </c>
      <c r="AT593" t="s">
        <v>94</v>
      </c>
      <c r="AU593" t="b">
        <v>0</v>
      </c>
      <c r="AW593">
        <v>12</v>
      </c>
      <c r="AX593" t="s">
        <v>95</v>
      </c>
      <c r="AY593" t="s">
        <v>562</v>
      </c>
    </row>
    <row r="594" spans="2:51" x14ac:dyDescent="0.25">
      <c r="B594" t="s">
        <v>130</v>
      </c>
      <c r="C594" t="s">
        <v>88</v>
      </c>
      <c r="D594">
        <v>99999</v>
      </c>
      <c r="F594">
        <v>5000</v>
      </c>
      <c r="K594" t="s">
        <v>544</v>
      </c>
      <c r="L594" t="s">
        <v>131</v>
      </c>
      <c r="N594" t="s">
        <v>91</v>
      </c>
      <c r="P594">
        <v>189.9</v>
      </c>
      <c r="Q594">
        <v>94.9</v>
      </c>
      <c r="S594">
        <v>50.1</v>
      </c>
      <c r="W594">
        <v>44.9</v>
      </c>
      <c r="X594">
        <v>44.9</v>
      </c>
      <c r="Y594">
        <v>0</v>
      </c>
      <c r="AG594" t="s">
        <v>180</v>
      </c>
      <c r="AK594" t="s">
        <v>180</v>
      </c>
      <c r="AL594" t="s">
        <v>133</v>
      </c>
      <c r="AM594">
        <v>99999</v>
      </c>
      <c r="AN594">
        <v>99999</v>
      </c>
      <c r="AO594">
        <v>599</v>
      </c>
      <c r="AP594" t="b">
        <v>1</v>
      </c>
      <c r="AQ594" t="b">
        <v>1</v>
      </c>
      <c r="AS594">
        <v>50</v>
      </c>
      <c r="AT594" t="s">
        <v>94</v>
      </c>
      <c r="AU594" t="b">
        <v>0</v>
      </c>
      <c r="AW594">
        <v>12</v>
      </c>
      <c r="AX594" t="s">
        <v>95</v>
      </c>
      <c r="AY594" t="s">
        <v>562</v>
      </c>
    </row>
    <row r="595" spans="2:51" x14ac:dyDescent="0.25">
      <c r="B595" t="s">
        <v>130</v>
      </c>
      <c r="C595" t="s">
        <v>88</v>
      </c>
      <c r="D595">
        <v>99999</v>
      </c>
      <c r="F595">
        <v>5000</v>
      </c>
      <c r="K595" t="s">
        <v>544</v>
      </c>
      <c r="L595" t="s">
        <v>136</v>
      </c>
      <c r="N595" t="s">
        <v>91</v>
      </c>
      <c r="P595">
        <v>179.9</v>
      </c>
      <c r="Q595">
        <v>84.9</v>
      </c>
      <c r="S595">
        <v>50.1</v>
      </c>
      <c r="W595">
        <v>44.9</v>
      </c>
      <c r="X595">
        <v>44.9</v>
      </c>
      <c r="Y595">
        <v>0</v>
      </c>
      <c r="AF595" t="s">
        <v>181</v>
      </c>
      <c r="AJ595" t="s">
        <v>181</v>
      </c>
      <c r="AL595" t="s">
        <v>138</v>
      </c>
      <c r="AM595">
        <v>0</v>
      </c>
      <c r="AN595">
        <v>99999</v>
      </c>
      <c r="AO595">
        <v>599</v>
      </c>
      <c r="AP595" t="b">
        <v>1</v>
      </c>
      <c r="AQ595" t="b">
        <v>1</v>
      </c>
      <c r="AS595">
        <v>500</v>
      </c>
      <c r="AT595" t="s">
        <v>94</v>
      </c>
      <c r="AU595" t="b">
        <v>0</v>
      </c>
      <c r="AW595">
        <v>12</v>
      </c>
      <c r="AX595" t="s">
        <v>95</v>
      </c>
      <c r="AY595" t="s">
        <v>563</v>
      </c>
    </row>
    <row r="596" spans="2:51" x14ac:dyDescent="0.25">
      <c r="B596" t="s">
        <v>130</v>
      </c>
      <c r="C596" t="s">
        <v>88</v>
      </c>
      <c r="D596">
        <v>99999</v>
      </c>
      <c r="F596">
        <v>5000</v>
      </c>
      <c r="K596" t="s">
        <v>544</v>
      </c>
      <c r="L596" t="s">
        <v>136</v>
      </c>
      <c r="N596" t="s">
        <v>91</v>
      </c>
      <c r="P596">
        <v>189.9</v>
      </c>
      <c r="Q596">
        <v>94.9</v>
      </c>
      <c r="S596">
        <v>50.1</v>
      </c>
      <c r="W596">
        <v>44.9</v>
      </c>
      <c r="X596">
        <v>44.9</v>
      </c>
      <c r="Y596">
        <v>0</v>
      </c>
      <c r="AF596" t="s">
        <v>183</v>
      </c>
      <c r="AJ596" t="s">
        <v>183</v>
      </c>
      <c r="AL596" t="s">
        <v>138</v>
      </c>
      <c r="AM596">
        <v>0</v>
      </c>
      <c r="AN596">
        <v>99999</v>
      </c>
      <c r="AO596">
        <v>599</v>
      </c>
      <c r="AP596" t="b">
        <v>1</v>
      </c>
      <c r="AQ596" t="b">
        <v>1</v>
      </c>
      <c r="AS596">
        <v>500</v>
      </c>
      <c r="AT596" t="s">
        <v>94</v>
      </c>
      <c r="AU596" t="b">
        <v>0</v>
      </c>
      <c r="AW596">
        <v>12</v>
      </c>
      <c r="AX596" t="s">
        <v>95</v>
      </c>
      <c r="AY596" t="s">
        <v>563</v>
      </c>
    </row>
    <row r="597" spans="2:51" x14ac:dyDescent="0.25">
      <c r="B597" t="s">
        <v>130</v>
      </c>
      <c r="C597" t="s">
        <v>88</v>
      </c>
      <c r="D597">
        <v>99999</v>
      </c>
      <c r="F597">
        <v>5000</v>
      </c>
      <c r="K597" t="s">
        <v>544</v>
      </c>
      <c r="L597" t="s">
        <v>136</v>
      </c>
      <c r="N597" t="s">
        <v>91</v>
      </c>
      <c r="P597">
        <v>196.9</v>
      </c>
      <c r="Q597">
        <v>101.9</v>
      </c>
      <c r="S597">
        <v>50.1</v>
      </c>
      <c r="W597">
        <v>44.9</v>
      </c>
      <c r="X597">
        <v>44.9</v>
      </c>
      <c r="Y597">
        <v>0</v>
      </c>
      <c r="AF597" t="s">
        <v>184</v>
      </c>
      <c r="AJ597" t="s">
        <v>184</v>
      </c>
      <c r="AL597" t="s">
        <v>138</v>
      </c>
      <c r="AM597">
        <v>0</v>
      </c>
      <c r="AN597">
        <v>99999</v>
      </c>
      <c r="AO597">
        <v>599</v>
      </c>
      <c r="AP597" t="b">
        <v>1</v>
      </c>
      <c r="AQ597" t="b">
        <v>1</v>
      </c>
      <c r="AS597">
        <v>500</v>
      </c>
      <c r="AT597" t="s">
        <v>94</v>
      </c>
      <c r="AU597" t="b">
        <v>0</v>
      </c>
      <c r="AW597">
        <v>12</v>
      </c>
      <c r="AX597" t="s">
        <v>95</v>
      </c>
      <c r="AY597" t="s">
        <v>563</v>
      </c>
    </row>
    <row r="598" spans="2:51" x14ac:dyDescent="0.25">
      <c r="B598" t="s">
        <v>130</v>
      </c>
      <c r="C598" t="s">
        <v>88</v>
      </c>
      <c r="D598">
        <v>99999</v>
      </c>
      <c r="F598">
        <v>5000</v>
      </c>
      <c r="K598" t="s">
        <v>544</v>
      </c>
      <c r="L598" t="s">
        <v>136</v>
      </c>
      <c r="N598" t="s">
        <v>91</v>
      </c>
      <c r="P598">
        <v>207.9</v>
      </c>
      <c r="Q598">
        <v>112.9</v>
      </c>
      <c r="S598">
        <v>50.1</v>
      </c>
      <c r="W598">
        <v>44.9</v>
      </c>
      <c r="X598">
        <v>44.9</v>
      </c>
      <c r="Y598">
        <v>0</v>
      </c>
      <c r="AF598" t="s">
        <v>185</v>
      </c>
      <c r="AJ598" t="s">
        <v>185</v>
      </c>
      <c r="AL598" t="s">
        <v>138</v>
      </c>
      <c r="AM598">
        <v>0</v>
      </c>
      <c r="AN598">
        <v>99999</v>
      </c>
      <c r="AO598">
        <v>599</v>
      </c>
      <c r="AP598" t="b">
        <v>1</v>
      </c>
      <c r="AQ598" t="b">
        <v>1</v>
      </c>
      <c r="AS598">
        <v>500</v>
      </c>
      <c r="AT598" t="s">
        <v>94</v>
      </c>
      <c r="AU598" t="b">
        <v>0</v>
      </c>
      <c r="AW598">
        <v>12</v>
      </c>
      <c r="AX598" t="s">
        <v>95</v>
      </c>
      <c r="AY598" t="s">
        <v>563</v>
      </c>
    </row>
    <row r="599" spans="2:51" x14ac:dyDescent="0.25">
      <c r="B599" t="s">
        <v>186</v>
      </c>
      <c r="C599" t="s">
        <v>88</v>
      </c>
      <c r="D599">
        <v>99999</v>
      </c>
      <c r="F599">
        <v>0</v>
      </c>
      <c r="K599" t="s">
        <v>544</v>
      </c>
      <c r="L599" t="s">
        <v>187</v>
      </c>
      <c r="N599" t="s">
        <v>91</v>
      </c>
      <c r="P599">
        <v>159.9</v>
      </c>
      <c r="Q599">
        <v>64.900000000000006</v>
      </c>
      <c r="S599">
        <v>50.1</v>
      </c>
      <c r="W599">
        <v>44.9</v>
      </c>
      <c r="X599">
        <v>44.9</v>
      </c>
      <c r="Y599">
        <v>0</v>
      </c>
      <c r="AG599" t="s">
        <v>188</v>
      </c>
      <c r="AK599" t="s">
        <v>188</v>
      </c>
      <c r="AL599" t="s">
        <v>189</v>
      </c>
      <c r="AM599">
        <v>99999</v>
      </c>
      <c r="AN599">
        <v>99999</v>
      </c>
      <c r="AO599">
        <v>699</v>
      </c>
      <c r="AP599" t="b">
        <v>1</v>
      </c>
      <c r="AQ599" t="b">
        <v>1</v>
      </c>
      <c r="AS599">
        <v>100</v>
      </c>
      <c r="AT599" t="s">
        <v>94</v>
      </c>
      <c r="AU599" t="b">
        <v>0</v>
      </c>
      <c r="AW599">
        <v>12</v>
      </c>
      <c r="AX599" t="s">
        <v>95</v>
      </c>
      <c r="AY599" t="s">
        <v>564</v>
      </c>
    </row>
    <row r="600" spans="2:51" x14ac:dyDescent="0.25">
      <c r="B600" t="s">
        <v>186</v>
      </c>
      <c r="C600" t="s">
        <v>88</v>
      </c>
      <c r="D600">
        <v>99999</v>
      </c>
      <c r="F600">
        <v>0</v>
      </c>
      <c r="K600" t="s">
        <v>544</v>
      </c>
      <c r="L600" t="s">
        <v>187</v>
      </c>
      <c r="N600" t="s">
        <v>91</v>
      </c>
      <c r="P600">
        <v>174.9</v>
      </c>
      <c r="Q600">
        <v>79.900000000000006</v>
      </c>
      <c r="S600">
        <v>50.1</v>
      </c>
      <c r="W600">
        <v>44.9</v>
      </c>
      <c r="X600">
        <v>44.9</v>
      </c>
      <c r="Y600">
        <v>0</v>
      </c>
      <c r="AG600" t="s">
        <v>191</v>
      </c>
      <c r="AK600" t="s">
        <v>191</v>
      </c>
      <c r="AL600" t="s">
        <v>189</v>
      </c>
      <c r="AM600">
        <v>99999</v>
      </c>
      <c r="AN600">
        <v>99999</v>
      </c>
      <c r="AO600">
        <v>699</v>
      </c>
      <c r="AP600" t="b">
        <v>1</v>
      </c>
      <c r="AQ600" t="b">
        <v>1</v>
      </c>
      <c r="AS600">
        <v>100</v>
      </c>
      <c r="AT600" t="s">
        <v>94</v>
      </c>
      <c r="AU600" t="b">
        <v>0</v>
      </c>
      <c r="AW600">
        <v>12</v>
      </c>
      <c r="AX600" t="s">
        <v>95</v>
      </c>
      <c r="AY600" t="s">
        <v>564</v>
      </c>
    </row>
    <row r="601" spans="2:51" x14ac:dyDescent="0.25">
      <c r="B601" t="s">
        <v>186</v>
      </c>
      <c r="C601" t="s">
        <v>88</v>
      </c>
      <c r="D601">
        <v>99999</v>
      </c>
      <c r="F601">
        <v>0</v>
      </c>
      <c r="K601" t="s">
        <v>544</v>
      </c>
      <c r="L601" t="s">
        <v>103</v>
      </c>
      <c r="N601" t="s">
        <v>91</v>
      </c>
      <c r="P601">
        <v>159.9</v>
      </c>
      <c r="Q601">
        <v>64.900000000000006</v>
      </c>
      <c r="S601">
        <v>50.1</v>
      </c>
      <c r="W601">
        <v>44.9</v>
      </c>
      <c r="X601">
        <v>44.9</v>
      </c>
      <c r="Y601">
        <v>0</v>
      </c>
      <c r="AF601" t="s">
        <v>192</v>
      </c>
      <c r="AJ601" t="s">
        <v>192</v>
      </c>
      <c r="AL601" t="s">
        <v>105</v>
      </c>
      <c r="AM601">
        <v>0</v>
      </c>
      <c r="AN601">
        <v>99999</v>
      </c>
      <c r="AO601">
        <v>699</v>
      </c>
      <c r="AP601" t="b">
        <v>1</v>
      </c>
      <c r="AQ601" t="b">
        <v>1</v>
      </c>
      <c r="AS601">
        <v>1000</v>
      </c>
      <c r="AT601" t="s">
        <v>94</v>
      </c>
      <c r="AU601" t="b">
        <v>0</v>
      </c>
      <c r="AW601">
        <v>12</v>
      </c>
      <c r="AX601" t="s">
        <v>95</v>
      </c>
      <c r="AY601" t="s">
        <v>565</v>
      </c>
    </row>
    <row r="602" spans="2:51" x14ac:dyDescent="0.25">
      <c r="B602" t="s">
        <v>186</v>
      </c>
      <c r="C602" t="s">
        <v>88</v>
      </c>
      <c r="D602">
        <v>99999</v>
      </c>
      <c r="F602">
        <v>0</v>
      </c>
      <c r="K602" t="s">
        <v>544</v>
      </c>
      <c r="L602" t="s">
        <v>103</v>
      </c>
      <c r="N602" t="s">
        <v>91</v>
      </c>
      <c r="P602">
        <v>174.9</v>
      </c>
      <c r="Q602">
        <v>79.900000000000006</v>
      </c>
      <c r="S602">
        <v>50.1</v>
      </c>
      <c r="W602">
        <v>44.9</v>
      </c>
      <c r="X602">
        <v>44.9</v>
      </c>
      <c r="Y602">
        <v>0</v>
      </c>
      <c r="AF602" t="s">
        <v>194</v>
      </c>
      <c r="AJ602" t="s">
        <v>194</v>
      </c>
      <c r="AL602" t="s">
        <v>105</v>
      </c>
      <c r="AM602">
        <v>0</v>
      </c>
      <c r="AN602">
        <v>99999</v>
      </c>
      <c r="AO602">
        <v>699</v>
      </c>
      <c r="AP602" t="b">
        <v>1</v>
      </c>
      <c r="AQ602" t="b">
        <v>1</v>
      </c>
      <c r="AS602">
        <v>1000</v>
      </c>
      <c r="AT602" t="s">
        <v>94</v>
      </c>
      <c r="AU602" t="b">
        <v>0</v>
      </c>
      <c r="AW602">
        <v>12</v>
      </c>
      <c r="AX602" t="s">
        <v>95</v>
      </c>
      <c r="AY602" t="s">
        <v>565</v>
      </c>
    </row>
    <row r="603" spans="2:51" x14ac:dyDescent="0.25">
      <c r="B603" t="s">
        <v>186</v>
      </c>
      <c r="C603" t="s">
        <v>88</v>
      </c>
      <c r="D603">
        <v>99999</v>
      </c>
      <c r="F603">
        <v>1000</v>
      </c>
      <c r="K603" t="s">
        <v>544</v>
      </c>
      <c r="L603" t="s">
        <v>187</v>
      </c>
      <c r="N603" t="s">
        <v>91</v>
      </c>
      <c r="P603">
        <v>149.9</v>
      </c>
      <c r="Q603">
        <v>54.9</v>
      </c>
      <c r="S603">
        <v>50.1</v>
      </c>
      <c r="W603">
        <v>44.9</v>
      </c>
      <c r="X603">
        <v>44.9</v>
      </c>
      <c r="Y603">
        <v>0</v>
      </c>
      <c r="AG603" t="s">
        <v>195</v>
      </c>
      <c r="AK603" t="s">
        <v>195</v>
      </c>
      <c r="AL603" t="s">
        <v>189</v>
      </c>
      <c r="AM603">
        <v>99999</v>
      </c>
      <c r="AN603">
        <v>99999</v>
      </c>
      <c r="AO603">
        <v>699</v>
      </c>
      <c r="AP603" t="b">
        <v>1</v>
      </c>
      <c r="AQ603" t="b">
        <v>1</v>
      </c>
      <c r="AS603">
        <v>100</v>
      </c>
      <c r="AT603" t="s">
        <v>94</v>
      </c>
      <c r="AU603" t="b">
        <v>0</v>
      </c>
      <c r="AW603">
        <v>12</v>
      </c>
      <c r="AX603" t="s">
        <v>95</v>
      </c>
      <c r="AY603" t="s">
        <v>566</v>
      </c>
    </row>
    <row r="604" spans="2:51" x14ac:dyDescent="0.25">
      <c r="B604" t="s">
        <v>186</v>
      </c>
      <c r="C604" t="s">
        <v>88</v>
      </c>
      <c r="D604">
        <v>99999</v>
      </c>
      <c r="F604">
        <v>1000</v>
      </c>
      <c r="K604" t="s">
        <v>544</v>
      </c>
      <c r="L604" t="s">
        <v>187</v>
      </c>
      <c r="N604" t="s">
        <v>91</v>
      </c>
      <c r="P604">
        <v>159.9</v>
      </c>
      <c r="Q604">
        <v>64.899999999999991</v>
      </c>
      <c r="S604">
        <v>50.1</v>
      </c>
      <c r="W604">
        <v>44.9</v>
      </c>
      <c r="X604">
        <v>44.9</v>
      </c>
      <c r="Y604">
        <v>0</v>
      </c>
      <c r="AG604" t="s">
        <v>197</v>
      </c>
      <c r="AK604" t="s">
        <v>197</v>
      </c>
      <c r="AL604" t="s">
        <v>189</v>
      </c>
      <c r="AM604">
        <v>99999</v>
      </c>
      <c r="AN604">
        <v>99999</v>
      </c>
      <c r="AO604">
        <v>699</v>
      </c>
      <c r="AP604" t="b">
        <v>1</v>
      </c>
      <c r="AQ604" t="b">
        <v>1</v>
      </c>
      <c r="AS604">
        <v>100</v>
      </c>
      <c r="AT604" t="s">
        <v>94</v>
      </c>
      <c r="AU604" t="b">
        <v>0</v>
      </c>
      <c r="AW604">
        <v>12</v>
      </c>
      <c r="AX604" t="s">
        <v>95</v>
      </c>
      <c r="AY604" t="s">
        <v>566</v>
      </c>
    </row>
    <row r="605" spans="2:51" x14ac:dyDescent="0.25">
      <c r="B605" t="s">
        <v>186</v>
      </c>
      <c r="C605" t="s">
        <v>88</v>
      </c>
      <c r="D605">
        <v>99999</v>
      </c>
      <c r="F605">
        <v>1000</v>
      </c>
      <c r="K605" t="s">
        <v>544</v>
      </c>
      <c r="L605" t="s">
        <v>187</v>
      </c>
      <c r="N605" t="s">
        <v>91</v>
      </c>
      <c r="P605">
        <v>163.9</v>
      </c>
      <c r="Q605">
        <v>68.899999999999991</v>
      </c>
      <c r="S605">
        <v>50.1</v>
      </c>
      <c r="W605">
        <v>44.9</v>
      </c>
      <c r="X605">
        <v>44.9</v>
      </c>
      <c r="Y605">
        <v>0</v>
      </c>
      <c r="AG605" t="s">
        <v>198</v>
      </c>
      <c r="AK605" t="s">
        <v>198</v>
      </c>
      <c r="AL605" t="s">
        <v>189</v>
      </c>
      <c r="AM605">
        <v>99999</v>
      </c>
      <c r="AN605">
        <v>99999</v>
      </c>
      <c r="AO605">
        <v>699</v>
      </c>
      <c r="AP605" t="b">
        <v>1</v>
      </c>
      <c r="AQ605" t="b">
        <v>1</v>
      </c>
      <c r="AS605">
        <v>100</v>
      </c>
      <c r="AT605" t="s">
        <v>94</v>
      </c>
      <c r="AU605" t="b">
        <v>0</v>
      </c>
      <c r="AW605">
        <v>12</v>
      </c>
      <c r="AX605" t="s">
        <v>95</v>
      </c>
      <c r="AY605" t="s">
        <v>566</v>
      </c>
    </row>
    <row r="606" spans="2:51" x14ac:dyDescent="0.25">
      <c r="B606" t="s">
        <v>186</v>
      </c>
      <c r="C606" t="s">
        <v>88</v>
      </c>
      <c r="D606">
        <v>99999</v>
      </c>
      <c r="F606">
        <v>1000</v>
      </c>
      <c r="K606" t="s">
        <v>544</v>
      </c>
      <c r="L606" t="s">
        <v>187</v>
      </c>
      <c r="N606" t="s">
        <v>91</v>
      </c>
      <c r="P606">
        <v>174.9</v>
      </c>
      <c r="Q606">
        <v>79.899999999999991</v>
      </c>
      <c r="S606">
        <v>50.1</v>
      </c>
      <c r="W606">
        <v>44.9</v>
      </c>
      <c r="X606">
        <v>44.9</v>
      </c>
      <c r="Y606">
        <v>0</v>
      </c>
      <c r="AG606" t="s">
        <v>199</v>
      </c>
      <c r="AK606" t="s">
        <v>199</v>
      </c>
      <c r="AL606" t="s">
        <v>189</v>
      </c>
      <c r="AM606">
        <v>99999</v>
      </c>
      <c r="AN606">
        <v>99999</v>
      </c>
      <c r="AO606">
        <v>699</v>
      </c>
      <c r="AP606" t="b">
        <v>1</v>
      </c>
      <c r="AQ606" t="b">
        <v>1</v>
      </c>
      <c r="AS606">
        <v>100</v>
      </c>
      <c r="AT606" t="s">
        <v>94</v>
      </c>
      <c r="AU606" t="b">
        <v>0</v>
      </c>
      <c r="AW606">
        <v>12</v>
      </c>
      <c r="AX606" t="s">
        <v>95</v>
      </c>
      <c r="AY606" t="s">
        <v>566</v>
      </c>
    </row>
    <row r="607" spans="2:51" x14ac:dyDescent="0.25">
      <c r="B607" t="s">
        <v>186</v>
      </c>
      <c r="C607" t="s">
        <v>88</v>
      </c>
      <c r="D607">
        <v>99999</v>
      </c>
      <c r="F607">
        <v>1000</v>
      </c>
      <c r="K607" t="s">
        <v>544</v>
      </c>
      <c r="L607" t="s">
        <v>103</v>
      </c>
      <c r="N607" t="s">
        <v>91</v>
      </c>
      <c r="P607">
        <v>149.9</v>
      </c>
      <c r="Q607">
        <v>54.9</v>
      </c>
      <c r="S607">
        <v>50.1</v>
      </c>
      <c r="W607">
        <v>44.9</v>
      </c>
      <c r="X607">
        <v>44.9</v>
      </c>
      <c r="Y607">
        <v>0</v>
      </c>
      <c r="AF607" t="s">
        <v>200</v>
      </c>
      <c r="AJ607" t="s">
        <v>200</v>
      </c>
      <c r="AL607" t="s">
        <v>105</v>
      </c>
      <c r="AM607">
        <v>0</v>
      </c>
      <c r="AN607">
        <v>99999</v>
      </c>
      <c r="AO607">
        <v>699</v>
      </c>
      <c r="AP607" t="b">
        <v>1</v>
      </c>
      <c r="AQ607" t="b">
        <v>1</v>
      </c>
      <c r="AS607">
        <v>1000</v>
      </c>
      <c r="AT607" t="s">
        <v>94</v>
      </c>
      <c r="AU607" t="b">
        <v>0</v>
      </c>
      <c r="AW607">
        <v>12</v>
      </c>
      <c r="AX607" t="s">
        <v>95</v>
      </c>
      <c r="AY607" t="s">
        <v>567</v>
      </c>
    </row>
    <row r="608" spans="2:51" x14ac:dyDescent="0.25">
      <c r="B608" t="s">
        <v>186</v>
      </c>
      <c r="C608" t="s">
        <v>88</v>
      </c>
      <c r="D608">
        <v>99999</v>
      </c>
      <c r="F608">
        <v>1000</v>
      </c>
      <c r="K608" t="s">
        <v>544</v>
      </c>
      <c r="L608" t="s">
        <v>103</v>
      </c>
      <c r="N608" t="s">
        <v>91</v>
      </c>
      <c r="P608">
        <v>159.9</v>
      </c>
      <c r="Q608">
        <v>64.899999999999991</v>
      </c>
      <c r="S608">
        <v>50.1</v>
      </c>
      <c r="W608">
        <v>44.9</v>
      </c>
      <c r="X608">
        <v>44.9</v>
      </c>
      <c r="Y608">
        <v>0</v>
      </c>
      <c r="AF608" t="s">
        <v>202</v>
      </c>
      <c r="AJ608" t="s">
        <v>202</v>
      </c>
      <c r="AL608" t="s">
        <v>105</v>
      </c>
      <c r="AM608">
        <v>0</v>
      </c>
      <c r="AN608">
        <v>99999</v>
      </c>
      <c r="AO608">
        <v>699</v>
      </c>
      <c r="AP608" t="b">
        <v>1</v>
      </c>
      <c r="AQ608" t="b">
        <v>1</v>
      </c>
      <c r="AS608">
        <v>1000</v>
      </c>
      <c r="AT608" t="s">
        <v>94</v>
      </c>
      <c r="AU608" t="b">
        <v>0</v>
      </c>
      <c r="AW608">
        <v>12</v>
      </c>
      <c r="AX608" t="s">
        <v>95</v>
      </c>
      <c r="AY608" t="s">
        <v>567</v>
      </c>
    </row>
    <row r="609" spans="2:51" x14ac:dyDescent="0.25">
      <c r="B609" t="s">
        <v>186</v>
      </c>
      <c r="C609" t="s">
        <v>88</v>
      </c>
      <c r="D609">
        <v>99999</v>
      </c>
      <c r="F609">
        <v>1000</v>
      </c>
      <c r="K609" t="s">
        <v>544</v>
      </c>
      <c r="L609" t="s">
        <v>103</v>
      </c>
      <c r="N609" t="s">
        <v>91</v>
      </c>
      <c r="P609">
        <v>163.9</v>
      </c>
      <c r="Q609">
        <v>68.899999999999991</v>
      </c>
      <c r="S609">
        <v>50.1</v>
      </c>
      <c r="W609">
        <v>44.9</v>
      </c>
      <c r="X609">
        <v>44.9</v>
      </c>
      <c r="Y609">
        <v>0</v>
      </c>
      <c r="AF609" t="s">
        <v>203</v>
      </c>
      <c r="AJ609" t="s">
        <v>203</v>
      </c>
      <c r="AL609" t="s">
        <v>105</v>
      </c>
      <c r="AM609">
        <v>0</v>
      </c>
      <c r="AN609">
        <v>99999</v>
      </c>
      <c r="AO609">
        <v>699</v>
      </c>
      <c r="AP609" t="b">
        <v>1</v>
      </c>
      <c r="AQ609" t="b">
        <v>1</v>
      </c>
      <c r="AS609">
        <v>1000</v>
      </c>
      <c r="AT609" t="s">
        <v>94</v>
      </c>
      <c r="AU609" t="b">
        <v>0</v>
      </c>
      <c r="AW609">
        <v>12</v>
      </c>
      <c r="AX609" t="s">
        <v>95</v>
      </c>
      <c r="AY609" t="s">
        <v>567</v>
      </c>
    </row>
    <row r="610" spans="2:51" x14ac:dyDescent="0.25">
      <c r="B610" t="s">
        <v>186</v>
      </c>
      <c r="C610" t="s">
        <v>88</v>
      </c>
      <c r="D610">
        <v>99999</v>
      </c>
      <c r="F610">
        <v>1000</v>
      </c>
      <c r="K610" t="s">
        <v>544</v>
      </c>
      <c r="L610" t="s">
        <v>103</v>
      </c>
      <c r="N610" t="s">
        <v>91</v>
      </c>
      <c r="P610">
        <v>174.9</v>
      </c>
      <c r="Q610">
        <v>79.899999999999991</v>
      </c>
      <c r="S610">
        <v>50.1</v>
      </c>
      <c r="W610">
        <v>44.9</v>
      </c>
      <c r="X610">
        <v>44.9</v>
      </c>
      <c r="Y610">
        <v>0</v>
      </c>
      <c r="AF610" t="s">
        <v>204</v>
      </c>
      <c r="AJ610" t="s">
        <v>204</v>
      </c>
      <c r="AL610" t="s">
        <v>105</v>
      </c>
      <c r="AM610">
        <v>0</v>
      </c>
      <c r="AN610">
        <v>99999</v>
      </c>
      <c r="AO610">
        <v>699</v>
      </c>
      <c r="AP610" t="b">
        <v>1</v>
      </c>
      <c r="AQ610" t="b">
        <v>1</v>
      </c>
      <c r="AS610">
        <v>1000</v>
      </c>
      <c r="AT610" t="s">
        <v>94</v>
      </c>
      <c r="AU610" t="b">
        <v>0</v>
      </c>
      <c r="AW610">
        <v>12</v>
      </c>
      <c r="AX610" t="s">
        <v>95</v>
      </c>
      <c r="AY610" t="s">
        <v>567</v>
      </c>
    </row>
    <row r="611" spans="2:51" x14ac:dyDescent="0.25">
      <c r="B611" t="s">
        <v>186</v>
      </c>
      <c r="C611" t="s">
        <v>88</v>
      </c>
      <c r="D611">
        <v>99999</v>
      </c>
      <c r="F611">
        <v>10000</v>
      </c>
      <c r="K611" t="s">
        <v>544</v>
      </c>
      <c r="L611" t="s">
        <v>187</v>
      </c>
      <c r="N611" t="s">
        <v>91</v>
      </c>
      <c r="P611">
        <v>214.9</v>
      </c>
      <c r="Q611">
        <v>119.9</v>
      </c>
      <c r="S611">
        <v>50.1</v>
      </c>
      <c r="W611">
        <v>44.9</v>
      </c>
      <c r="X611">
        <v>44.9</v>
      </c>
      <c r="Y611">
        <v>0</v>
      </c>
      <c r="AG611" t="s">
        <v>205</v>
      </c>
      <c r="AK611" t="s">
        <v>205</v>
      </c>
      <c r="AL611" t="s">
        <v>189</v>
      </c>
      <c r="AM611">
        <v>99999</v>
      </c>
      <c r="AN611">
        <v>99999</v>
      </c>
      <c r="AO611">
        <v>699</v>
      </c>
      <c r="AP611" t="b">
        <v>1</v>
      </c>
      <c r="AQ611" t="b">
        <v>1</v>
      </c>
      <c r="AS611">
        <v>100</v>
      </c>
      <c r="AT611" t="s">
        <v>94</v>
      </c>
      <c r="AU611" t="b">
        <v>0</v>
      </c>
      <c r="AW611">
        <v>12</v>
      </c>
      <c r="AX611" t="s">
        <v>95</v>
      </c>
      <c r="AY611" t="s">
        <v>568</v>
      </c>
    </row>
    <row r="612" spans="2:51" x14ac:dyDescent="0.25">
      <c r="B612" t="s">
        <v>186</v>
      </c>
      <c r="C612" t="s">
        <v>88</v>
      </c>
      <c r="D612">
        <v>99999</v>
      </c>
      <c r="F612">
        <v>10000</v>
      </c>
      <c r="K612" t="s">
        <v>544</v>
      </c>
      <c r="L612" t="s">
        <v>187</v>
      </c>
      <c r="N612" t="s">
        <v>91</v>
      </c>
      <c r="P612">
        <v>224.9</v>
      </c>
      <c r="Q612">
        <v>129.9</v>
      </c>
      <c r="S612">
        <v>50.1</v>
      </c>
      <c r="W612">
        <v>44.9</v>
      </c>
      <c r="X612">
        <v>44.9</v>
      </c>
      <c r="Y612">
        <v>0</v>
      </c>
      <c r="AG612" t="s">
        <v>207</v>
      </c>
      <c r="AK612" t="s">
        <v>207</v>
      </c>
      <c r="AL612" t="s">
        <v>189</v>
      </c>
      <c r="AM612">
        <v>99999</v>
      </c>
      <c r="AN612">
        <v>99999</v>
      </c>
      <c r="AO612">
        <v>699</v>
      </c>
      <c r="AP612" t="b">
        <v>1</v>
      </c>
      <c r="AQ612" t="b">
        <v>1</v>
      </c>
      <c r="AS612">
        <v>100</v>
      </c>
      <c r="AT612" t="s">
        <v>94</v>
      </c>
      <c r="AU612" t="b">
        <v>0</v>
      </c>
      <c r="AW612">
        <v>12</v>
      </c>
      <c r="AX612" t="s">
        <v>95</v>
      </c>
      <c r="AY612" t="s">
        <v>568</v>
      </c>
    </row>
    <row r="613" spans="2:51" x14ac:dyDescent="0.25">
      <c r="B613" t="s">
        <v>186</v>
      </c>
      <c r="C613" t="s">
        <v>88</v>
      </c>
      <c r="D613">
        <v>99999</v>
      </c>
      <c r="F613">
        <v>10000</v>
      </c>
      <c r="K613" t="s">
        <v>544</v>
      </c>
      <c r="L613" t="s">
        <v>187</v>
      </c>
      <c r="N613" t="s">
        <v>91</v>
      </c>
      <c r="P613">
        <v>234.9</v>
      </c>
      <c r="Q613">
        <v>139.9</v>
      </c>
      <c r="S613">
        <v>50.1</v>
      </c>
      <c r="W613">
        <v>44.9</v>
      </c>
      <c r="X613">
        <v>44.9</v>
      </c>
      <c r="Y613">
        <v>0</v>
      </c>
      <c r="AG613" t="s">
        <v>208</v>
      </c>
      <c r="AK613" t="s">
        <v>208</v>
      </c>
      <c r="AL613" t="s">
        <v>189</v>
      </c>
      <c r="AM613">
        <v>99999</v>
      </c>
      <c r="AN613">
        <v>99999</v>
      </c>
      <c r="AO613">
        <v>699</v>
      </c>
      <c r="AP613" t="b">
        <v>1</v>
      </c>
      <c r="AQ613" t="b">
        <v>1</v>
      </c>
      <c r="AS613">
        <v>100</v>
      </c>
      <c r="AT613" t="s">
        <v>94</v>
      </c>
      <c r="AU613" t="b">
        <v>0</v>
      </c>
      <c r="AW613">
        <v>12</v>
      </c>
      <c r="AX613" t="s">
        <v>95</v>
      </c>
      <c r="AY613" t="s">
        <v>568</v>
      </c>
    </row>
    <row r="614" spans="2:51" x14ac:dyDescent="0.25">
      <c r="B614" t="s">
        <v>186</v>
      </c>
      <c r="C614" t="s">
        <v>88</v>
      </c>
      <c r="D614">
        <v>99999</v>
      </c>
      <c r="F614">
        <v>10000</v>
      </c>
      <c r="K614" t="s">
        <v>544</v>
      </c>
      <c r="L614" t="s">
        <v>187</v>
      </c>
      <c r="N614" t="s">
        <v>91</v>
      </c>
      <c r="P614">
        <v>245.9</v>
      </c>
      <c r="Q614">
        <v>150.9</v>
      </c>
      <c r="S614">
        <v>50.1</v>
      </c>
      <c r="W614">
        <v>44.9</v>
      </c>
      <c r="X614">
        <v>44.9</v>
      </c>
      <c r="Y614">
        <v>0</v>
      </c>
      <c r="AG614" t="s">
        <v>209</v>
      </c>
      <c r="AK614" t="s">
        <v>209</v>
      </c>
      <c r="AL614" t="s">
        <v>189</v>
      </c>
      <c r="AM614">
        <v>99999</v>
      </c>
      <c r="AN614">
        <v>99999</v>
      </c>
      <c r="AO614">
        <v>699</v>
      </c>
      <c r="AP614" t="b">
        <v>1</v>
      </c>
      <c r="AQ614" t="b">
        <v>1</v>
      </c>
      <c r="AS614">
        <v>100</v>
      </c>
      <c r="AT614" t="s">
        <v>94</v>
      </c>
      <c r="AU614" t="b">
        <v>0</v>
      </c>
      <c r="AW614">
        <v>12</v>
      </c>
      <c r="AX614" t="s">
        <v>95</v>
      </c>
      <c r="AY614" t="s">
        <v>568</v>
      </c>
    </row>
    <row r="615" spans="2:51" x14ac:dyDescent="0.25">
      <c r="B615" t="s">
        <v>186</v>
      </c>
      <c r="C615" t="s">
        <v>88</v>
      </c>
      <c r="D615">
        <v>99999</v>
      </c>
      <c r="F615">
        <v>2000</v>
      </c>
      <c r="K615" t="s">
        <v>544</v>
      </c>
      <c r="L615" t="s">
        <v>187</v>
      </c>
      <c r="N615" t="s">
        <v>91</v>
      </c>
      <c r="P615">
        <v>159.9</v>
      </c>
      <c r="Q615">
        <v>64.900000000000006</v>
      </c>
      <c r="S615">
        <v>50.1</v>
      </c>
      <c r="W615">
        <v>44.9</v>
      </c>
      <c r="X615">
        <v>44.9</v>
      </c>
      <c r="Y615">
        <v>0</v>
      </c>
      <c r="AG615" t="s">
        <v>210</v>
      </c>
      <c r="AK615" t="s">
        <v>210</v>
      </c>
      <c r="AL615" t="s">
        <v>189</v>
      </c>
      <c r="AM615">
        <v>99999</v>
      </c>
      <c r="AN615">
        <v>99999</v>
      </c>
      <c r="AO615">
        <v>699</v>
      </c>
      <c r="AP615" t="b">
        <v>1</v>
      </c>
      <c r="AQ615" t="b">
        <v>1</v>
      </c>
      <c r="AS615">
        <v>100</v>
      </c>
      <c r="AT615" t="s">
        <v>94</v>
      </c>
      <c r="AU615" t="b">
        <v>0</v>
      </c>
      <c r="AW615">
        <v>12</v>
      </c>
      <c r="AX615" t="s">
        <v>95</v>
      </c>
      <c r="AY615" t="s">
        <v>569</v>
      </c>
    </row>
    <row r="616" spans="2:51" x14ac:dyDescent="0.25">
      <c r="B616" t="s">
        <v>186</v>
      </c>
      <c r="C616" t="s">
        <v>88</v>
      </c>
      <c r="D616">
        <v>99999</v>
      </c>
      <c r="F616">
        <v>2000</v>
      </c>
      <c r="K616" t="s">
        <v>544</v>
      </c>
      <c r="L616" t="s">
        <v>187</v>
      </c>
      <c r="N616" t="s">
        <v>91</v>
      </c>
      <c r="P616">
        <v>169.9</v>
      </c>
      <c r="Q616">
        <v>74.899999999999991</v>
      </c>
      <c r="S616">
        <v>50.1</v>
      </c>
      <c r="W616">
        <v>44.9</v>
      </c>
      <c r="X616">
        <v>44.9</v>
      </c>
      <c r="Y616">
        <v>0</v>
      </c>
      <c r="AG616" t="s">
        <v>212</v>
      </c>
      <c r="AK616" t="s">
        <v>212</v>
      </c>
      <c r="AL616" t="s">
        <v>189</v>
      </c>
      <c r="AM616">
        <v>99999</v>
      </c>
      <c r="AN616">
        <v>99999</v>
      </c>
      <c r="AO616">
        <v>699</v>
      </c>
      <c r="AP616" t="b">
        <v>1</v>
      </c>
      <c r="AQ616" t="b">
        <v>1</v>
      </c>
      <c r="AS616">
        <v>100</v>
      </c>
      <c r="AT616" t="s">
        <v>94</v>
      </c>
      <c r="AU616" t="b">
        <v>0</v>
      </c>
      <c r="AW616">
        <v>12</v>
      </c>
      <c r="AX616" t="s">
        <v>95</v>
      </c>
      <c r="AY616" t="s">
        <v>569</v>
      </c>
    </row>
    <row r="617" spans="2:51" x14ac:dyDescent="0.25">
      <c r="B617" t="s">
        <v>186</v>
      </c>
      <c r="C617" t="s">
        <v>88</v>
      </c>
      <c r="D617">
        <v>99999</v>
      </c>
      <c r="F617">
        <v>2000</v>
      </c>
      <c r="K617" t="s">
        <v>544</v>
      </c>
      <c r="L617" t="s">
        <v>187</v>
      </c>
      <c r="N617" t="s">
        <v>91</v>
      </c>
      <c r="P617">
        <v>174.9</v>
      </c>
      <c r="Q617">
        <v>79.899999999999991</v>
      </c>
      <c r="S617">
        <v>50.1</v>
      </c>
      <c r="W617">
        <v>44.9</v>
      </c>
      <c r="X617">
        <v>44.9</v>
      </c>
      <c r="Y617">
        <v>0</v>
      </c>
      <c r="AG617" t="s">
        <v>213</v>
      </c>
      <c r="AK617" t="s">
        <v>213</v>
      </c>
      <c r="AL617" t="s">
        <v>189</v>
      </c>
      <c r="AM617">
        <v>99999</v>
      </c>
      <c r="AN617">
        <v>99999</v>
      </c>
      <c r="AO617">
        <v>699</v>
      </c>
      <c r="AP617" t="b">
        <v>1</v>
      </c>
      <c r="AQ617" t="b">
        <v>1</v>
      </c>
      <c r="AS617">
        <v>100</v>
      </c>
      <c r="AT617" t="s">
        <v>94</v>
      </c>
      <c r="AU617" t="b">
        <v>0</v>
      </c>
      <c r="AW617">
        <v>12</v>
      </c>
      <c r="AX617" t="s">
        <v>95</v>
      </c>
      <c r="AY617" t="s">
        <v>569</v>
      </c>
    </row>
    <row r="618" spans="2:51" x14ac:dyDescent="0.25">
      <c r="B618" t="s">
        <v>186</v>
      </c>
      <c r="C618" t="s">
        <v>88</v>
      </c>
      <c r="D618">
        <v>99999</v>
      </c>
      <c r="F618">
        <v>2000</v>
      </c>
      <c r="K618" t="s">
        <v>544</v>
      </c>
      <c r="L618" t="s">
        <v>187</v>
      </c>
      <c r="N618" t="s">
        <v>91</v>
      </c>
      <c r="P618">
        <v>185.9</v>
      </c>
      <c r="Q618">
        <v>90.899999999999991</v>
      </c>
      <c r="S618">
        <v>50.1</v>
      </c>
      <c r="W618">
        <v>44.9</v>
      </c>
      <c r="X618">
        <v>44.9</v>
      </c>
      <c r="Y618">
        <v>0</v>
      </c>
      <c r="AG618" t="s">
        <v>214</v>
      </c>
      <c r="AK618" t="s">
        <v>214</v>
      </c>
      <c r="AL618" t="s">
        <v>189</v>
      </c>
      <c r="AM618">
        <v>99999</v>
      </c>
      <c r="AN618">
        <v>99999</v>
      </c>
      <c r="AO618">
        <v>699</v>
      </c>
      <c r="AP618" t="b">
        <v>1</v>
      </c>
      <c r="AQ618" t="b">
        <v>1</v>
      </c>
      <c r="AS618">
        <v>100</v>
      </c>
      <c r="AT618" t="s">
        <v>94</v>
      </c>
      <c r="AU618" t="b">
        <v>0</v>
      </c>
      <c r="AW618">
        <v>12</v>
      </c>
      <c r="AX618" t="s">
        <v>95</v>
      </c>
      <c r="AY618" t="s">
        <v>569</v>
      </c>
    </row>
    <row r="619" spans="2:51" x14ac:dyDescent="0.25">
      <c r="B619" t="s">
        <v>186</v>
      </c>
      <c r="C619" t="s">
        <v>88</v>
      </c>
      <c r="D619">
        <v>99999</v>
      </c>
      <c r="F619">
        <v>2000</v>
      </c>
      <c r="K619" t="s">
        <v>544</v>
      </c>
      <c r="L619" t="s">
        <v>103</v>
      </c>
      <c r="N619" t="s">
        <v>91</v>
      </c>
      <c r="P619">
        <v>159.9</v>
      </c>
      <c r="Q619">
        <v>64.900000000000006</v>
      </c>
      <c r="S619">
        <v>50.1</v>
      </c>
      <c r="W619">
        <v>44.9</v>
      </c>
      <c r="X619">
        <v>44.9</v>
      </c>
      <c r="Y619">
        <v>0</v>
      </c>
      <c r="AF619" t="s">
        <v>215</v>
      </c>
      <c r="AJ619" t="s">
        <v>215</v>
      </c>
      <c r="AL619" t="s">
        <v>105</v>
      </c>
      <c r="AM619">
        <v>0</v>
      </c>
      <c r="AN619">
        <v>99999</v>
      </c>
      <c r="AO619">
        <v>699</v>
      </c>
      <c r="AP619" t="b">
        <v>1</v>
      </c>
      <c r="AQ619" t="b">
        <v>1</v>
      </c>
      <c r="AS619">
        <v>1000</v>
      </c>
      <c r="AT619" t="s">
        <v>94</v>
      </c>
      <c r="AU619" t="b">
        <v>0</v>
      </c>
      <c r="AW619">
        <v>12</v>
      </c>
      <c r="AX619" t="s">
        <v>95</v>
      </c>
      <c r="AY619" t="s">
        <v>570</v>
      </c>
    </row>
    <row r="620" spans="2:51" x14ac:dyDescent="0.25">
      <c r="B620" t="s">
        <v>186</v>
      </c>
      <c r="C620" t="s">
        <v>88</v>
      </c>
      <c r="D620">
        <v>99999</v>
      </c>
      <c r="F620">
        <v>2000</v>
      </c>
      <c r="K620" t="s">
        <v>544</v>
      </c>
      <c r="L620" t="s">
        <v>103</v>
      </c>
      <c r="N620" t="s">
        <v>91</v>
      </c>
      <c r="P620">
        <v>169.9</v>
      </c>
      <c r="Q620">
        <v>74.899999999999991</v>
      </c>
      <c r="S620">
        <v>50.1</v>
      </c>
      <c r="W620">
        <v>44.9</v>
      </c>
      <c r="X620">
        <v>44.9</v>
      </c>
      <c r="Y620">
        <v>0</v>
      </c>
      <c r="AF620" t="s">
        <v>217</v>
      </c>
      <c r="AJ620" t="s">
        <v>217</v>
      </c>
      <c r="AL620" t="s">
        <v>105</v>
      </c>
      <c r="AM620">
        <v>0</v>
      </c>
      <c r="AN620">
        <v>99999</v>
      </c>
      <c r="AO620">
        <v>699</v>
      </c>
      <c r="AP620" t="b">
        <v>1</v>
      </c>
      <c r="AQ620" t="b">
        <v>1</v>
      </c>
      <c r="AS620">
        <v>1000</v>
      </c>
      <c r="AT620" t="s">
        <v>94</v>
      </c>
      <c r="AU620" t="b">
        <v>0</v>
      </c>
      <c r="AW620">
        <v>12</v>
      </c>
      <c r="AX620" t="s">
        <v>95</v>
      </c>
      <c r="AY620" t="s">
        <v>570</v>
      </c>
    </row>
    <row r="621" spans="2:51" x14ac:dyDescent="0.25">
      <c r="B621" t="s">
        <v>186</v>
      </c>
      <c r="C621" t="s">
        <v>88</v>
      </c>
      <c r="D621">
        <v>99999</v>
      </c>
      <c r="F621">
        <v>2000</v>
      </c>
      <c r="K621" t="s">
        <v>544</v>
      </c>
      <c r="L621" t="s">
        <v>103</v>
      </c>
      <c r="N621" t="s">
        <v>91</v>
      </c>
      <c r="P621">
        <v>174.9</v>
      </c>
      <c r="Q621">
        <v>79.899999999999991</v>
      </c>
      <c r="S621">
        <v>50.1</v>
      </c>
      <c r="W621">
        <v>44.9</v>
      </c>
      <c r="X621">
        <v>44.9</v>
      </c>
      <c r="Y621">
        <v>0</v>
      </c>
      <c r="AF621" t="s">
        <v>218</v>
      </c>
      <c r="AJ621" t="s">
        <v>218</v>
      </c>
      <c r="AL621" t="s">
        <v>105</v>
      </c>
      <c r="AM621">
        <v>0</v>
      </c>
      <c r="AN621">
        <v>99999</v>
      </c>
      <c r="AO621">
        <v>699</v>
      </c>
      <c r="AP621" t="b">
        <v>1</v>
      </c>
      <c r="AQ621" t="b">
        <v>1</v>
      </c>
      <c r="AS621">
        <v>1000</v>
      </c>
      <c r="AT621" t="s">
        <v>94</v>
      </c>
      <c r="AU621" t="b">
        <v>0</v>
      </c>
      <c r="AW621">
        <v>12</v>
      </c>
      <c r="AX621" t="s">
        <v>95</v>
      </c>
      <c r="AY621" t="s">
        <v>570</v>
      </c>
    </row>
    <row r="622" spans="2:51" x14ac:dyDescent="0.25">
      <c r="B622" t="s">
        <v>186</v>
      </c>
      <c r="C622" t="s">
        <v>88</v>
      </c>
      <c r="D622">
        <v>99999</v>
      </c>
      <c r="F622">
        <v>2000</v>
      </c>
      <c r="K622" t="s">
        <v>544</v>
      </c>
      <c r="L622" t="s">
        <v>103</v>
      </c>
      <c r="N622" t="s">
        <v>91</v>
      </c>
      <c r="P622">
        <v>185.9</v>
      </c>
      <c r="Q622">
        <v>90.899999999999991</v>
      </c>
      <c r="S622">
        <v>50.1</v>
      </c>
      <c r="W622">
        <v>44.9</v>
      </c>
      <c r="X622">
        <v>44.9</v>
      </c>
      <c r="Y622">
        <v>0</v>
      </c>
      <c r="AF622" t="s">
        <v>219</v>
      </c>
      <c r="AJ622" t="s">
        <v>219</v>
      </c>
      <c r="AL622" t="s">
        <v>105</v>
      </c>
      <c r="AM622">
        <v>0</v>
      </c>
      <c r="AN622">
        <v>99999</v>
      </c>
      <c r="AO622">
        <v>699</v>
      </c>
      <c r="AP622" t="b">
        <v>1</v>
      </c>
      <c r="AQ622" t="b">
        <v>1</v>
      </c>
      <c r="AS622">
        <v>1000</v>
      </c>
      <c r="AT622" t="s">
        <v>94</v>
      </c>
      <c r="AU622" t="b">
        <v>0</v>
      </c>
      <c r="AW622">
        <v>12</v>
      </c>
      <c r="AX622" t="s">
        <v>95</v>
      </c>
      <c r="AY622" t="s">
        <v>570</v>
      </c>
    </row>
    <row r="623" spans="2:51" x14ac:dyDescent="0.25">
      <c r="B623" t="s">
        <v>186</v>
      </c>
      <c r="C623" t="s">
        <v>88</v>
      </c>
      <c r="D623">
        <v>99999</v>
      </c>
      <c r="F623">
        <v>3000</v>
      </c>
      <c r="K623" t="s">
        <v>544</v>
      </c>
      <c r="L623" t="s">
        <v>187</v>
      </c>
      <c r="N623" t="s">
        <v>91</v>
      </c>
      <c r="P623">
        <v>169.9</v>
      </c>
      <c r="Q623">
        <v>74.899999999999991</v>
      </c>
      <c r="S623">
        <v>50.1</v>
      </c>
      <c r="W623">
        <v>44.9</v>
      </c>
      <c r="X623">
        <v>44.9</v>
      </c>
      <c r="Y623">
        <v>0</v>
      </c>
      <c r="AG623" t="s">
        <v>220</v>
      </c>
      <c r="AK623" t="s">
        <v>220</v>
      </c>
      <c r="AL623" t="s">
        <v>189</v>
      </c>
      <c r="AM623">
        <v>99999</v>
      </c>
      <c r="AN623">
        <v>99999</v>
      </c>
      <c r="AO623">
        <v>699</v>
      </c>
      <c r="AP623" t="b">
        <v>1</v>
      </c>
      <c r="AQ623" t="b">
        <v>1</v>
      </c>
      <c r="AS623">
        <v>100</v>
      </c>
      <c r="AT623" t="s">
        <v>94</v>
      </c>
      <c r="AU623" t="b">
        <v>0</v>
      </c>
      <c r="AW623">
        <v>12</v>
      </c>
      <c r="AX623" t="s">
        <v>95</v>
      </c>
      <c r="AY623" t="s">
        <v>571</v>
      </c>
    </row>
    <row r="624" spans="2:51" x14ac:dyDescent="0.25">
      <c r="B624" t="s">
        <v>186</v>
      </c>
      <c r="C624" t="s">
        <v>88</v>
      </c>
      <c r="D624">
        <v>99999</v>
      </c>
      <c r="F624">
        <v>3000</v>
      </c>
      <c r="K624" t="s">
        <v>544</v>
      </c>
      <c r="L624" t="s">
        <v>187</v>
      </c>
      <c r="N624" t="s">
        <v>91</v>
      </c>
      <c r="P624">
        <v>179.9</v>
      </c>
      <c r="Q624">
        <v>84.899999999999991</v>
      </c>
      <c r="S624">
        <v>50.1</v>
      </c>
      <c r="W624">
        <v>44.9</v>
      </c>
      <c r="X624">
        <v>44.9</v>
      </c>
      <c r="Y624">
        <v>0</v>
      </c>
      <c r="AG624" t="s">
        <v>222</v>
      </c>
      <c r="AK624" t="s">
        <v>222</v>
      </c>
      <c r="AL624" t="s">
        <v>189</v>
      </c>
      <c r="AM624">
        <v>99999</v>
      </c>
      <c r="AN624">
        <v>99999</v>
      </c>
      <c r="AO624">
        <v>699</v>
      </c>
      <c r="AP624" t="b">
        <v>1</v>
      </c>
      <c r="AQ624" t="b">
        <v>1</v>
      </c>
      <c r="AS624">
        <v>100</v>
      </c>
      <c r="AT624" t="s">
        <v>94</v>
      </c>
      <c r="AU624" t="b">
        <v>0</v>
      </c>
      <c r="AW624">
        <v>12</v>
      </c>
      <c r="AX624" t="s">
        <v>95</v>
      </c>
      <c r="AY624" t="s">
        <v>571</v>
      </c>
    </row>
    <row r="625" spans="2:51" x14ac:dyDescent="0.25">
      <c r="B625" t="s">
        <v>186</v>
      </c>
      <c r="C625" t="s">
        <v>88</v>
      </c>
      <c r="D625">
        <v>99999</v>
      </c>
      <c r="F625">
        <v>3000</v>
      </c>
      <c r="K625" t="s">
        <v>544</v>
      </c>
      <c r="L625" t="s">
        <v>187</v>
      </c>
      <c r="N625" t="s">
        <v>91</v>
      </c>
      <c r="P625">
        <v>185.9</v>
      </c>
      <c r="Q625">
        <v>90.899999999999991</v>
      </c>
      <c r="S625">
        <v>50.1</v>
      </c>
      <c r="W625">
        <v>44.9</v>
      </c>
      <c r="X625">
        <v>44.9</v>
      </c>
      <c r="Y625">
        <v>0</v>
      </c>
      <c r="AG625" t="s">
        <v>223</v>
      </c>
      <c r="AK625" t="s">
        <v>223</v>
      </c>
      <c r="AL625" t="s">
        <v>189</v>
      </c>
      <c r="AM625">
        <v>99999</v>
      </c>
      <c r="AN625">
        <v>99999</v>
      </c>
      <c r="AO625">
        <v>699</v>
      </c>
      <c r="AP625" t="b">
        <v>1</v>
      </c>
      <c r="AQ625" t="b">
        <v>1</v>
      </c>
      <c r="AS625">
        <v>100</v>
      </c>
      <c r="AT625" t="s">
        <v>94</v>
      </c>
      <c r="AU625" t="b">
        <v>0</v>
      </c>
      <c r="AW625">
        <v>12</v>
      </c>
      <c r="AX625" t="s">
        <v>95</v>
      </c>
      <c r="AY625" t="s">
        <v>571</v>
      </c>
    </row>
    <row r="626" spans="2:51" x14ac:dyDescent="0.25">
      <c r="B626" t="s">
        <v>186</v>
      </c>
      <c r="C626" t="s">
        <v>88</v>
      </c>
      <c r="D626">
        <v>99999</v>
      </c>
      <c r="F626">
        <v>3000</v>
      </c>
      <c r="K626" t="s">
        <v>544</v>
      </c>
      <c r="L626" t="s">
        <v>187</v>
      </c>
      <c r="N626" t="s">
        <v>91</v>
      </c>
      <c r="P626">
        <v>196.9</v>
      </c>
      <c r="Q626">
        <v>101.89999999999999</v>
      </c>
      <c r="S626">
        <v>50.1</v>
      </c>
      <c r="W626">
        <v>44.9</v>
      </c>
      <c r="X626">
        <v>44.9</v>
      </c>
      <c r="Y626">
        <v>0</v>
      </c>
      <c r="AG626" t="s">
        <v>224</v>
      </c>
      <c r="AK626" t="s">
        <v>224</v>
      </c>
      <c r="AL626" t="s">
        <v>189</v>
      </c>
      <c r="AM626">
        <v>99999</v>
      </c>
      <c r="AN626">
        <v>99999</v>
      </c>
      <c r="AO626">
        <v>699</v>
      </c>
      <c r="AP626" t="b">
        <v>1</v>
      </c>
      <c r="AQ626" t="b">
        <v>1</v>
      </c>
      <c r="AS626">
        <v>100</v>
      </c>
      <c r="AT626" t="s">
        <v>94</v>
      </c>
      <c r="AU626" t="b">
        <v>0</v>
      </c>
      <c r="AW626">
        <v>12</v>
      </c>
      <c r="AX626" t="s">
        <v>95</v>
      </c>
      <c r="AY626" t="s">
        <v>571</v>
      </c>
    </row>
    <row r="627" spans="2:51" x14ac:dyDescent="0.25">
      <c r="B627" t="s">
        <v>186</v>
      </c>
      <c r="C627" t="s">
        <v>88</v>
      </c>
      <c r="D627">
        <v>99999</v>
      </c>
      <c r="F627">
        <v>3000</v>
      </c>
      <c r="K627" t="s">
        <v>544</v>
      </c>
      <c r="L627" t="s">
        <v>103</v>
      </c>
      <c r="N627" t="s">
        <v>91</v>
      </c>
      <c r="P627">
        <v>169.9</v>
      </c>
      <c r="Q627">
        <v>74.899999999999991</v>
      </c>
      <c r="S627">
        <v>50.1</v>
      </c>
      <c r="W627">
        <v>44.9</v>
      </c>
      <c r="X627">
        <v>44.9</v>
      </c>
      <c r="Y627">
        <v>0</v>
      </c>
      <c r="AF627" t="s">
        <v>225</v>
      </c>
      <c r="AJ627" t="s">
        <v>225</v>
      </c>
      <c r="AL627" t="s">
        <v>105</v>
      </c>
      <c r="AM627">
        <v>0</v>
      </c>
      <c r="AN627">
        <v>99999</v>
      </c>
      <c r="AO627">
        <v>699</v>
      </c>
      <c r="AP627" t="b">
        <v>1</v>
      </c>
      <c r="AQ627" t="b">
        <v>1</v>
      </c>
      <c r="AS627">
        <v>1000</v>
      </c>
      <c r="AT627" t="s">
        <v>94</v>
      </c>
      <c r="AU627" t="b">
        <v>0</v>
      </c>
      <c r="AW627">
        <v>12</v>
      </c>
      <c r="AX627" t="s">
        <v>95</v>
      </c>
      <c r="AY627" t="s">
        <v>572</v>
      </c>
    </row>
    <row r="628" spans="2:51" x14ac:dyDescent="0.25">
      <c r="B628" t="s">
        <v>186</v>
      </c>
      <c r="C628" t="s">
        <v>88</v>
      </c>
      <c r="D628">
        <v>99999</v>
      </c>
      <c r="F628">
        <v>3000</v>
      </c>
      <c r="K628" t="s">
        <v>544</v>
      </c>
      <c r="L628" t="s">
        <v>103</v>
      </c>
      <c r="N628" t="s">
        <v>91</v>
      </c>
      <c r="P628">
        <v>179.9</v>
      </c>
      <c r="Q628">
        <v>84.899999999999991</v>
      </c>
      <c r="S628">
        <v>50.1</v>
      </c>
      <c r="W628">
        <v>44.9</v>
      </c>
      <c r="X628">
        <v>44.9</v>
      </c>
      <c r="Y628">
        <v>0</v>
      </c>
      <c r="AF628" t="s">
        <v>227</v>
      </c>
      <c r="AJ628" t="s">
        <v>227</v>
      </c>
      <c r="AL628" t="s">
        <v>105</v>
      </c>
      <c r="AM628">
        <v>0</v>
      </c>
      <c r="AN628">
        <v>99999</v>
      </c>
      <c r="AO628">
        <v>699</v>
      </c>
      <c r="AP628" t="b">
        <v>1</v>
      </c>
      <c r="AQ628" t="b">
        <v>1</v>
      </c>
      <c r="AS628">
        <v>1000</v>
      </c>
      <c r="AT628" t="s">
        <v>94</v>
      </c>
      <c r="AU628" t="b">
        <v>0</v>
      </c>
      <c r="AW628">
        <v>12</v>
      </c>
      <c r="AX628" t="s">
        <v>95</v>
      </c>
      <c r="AY628" t="s">
        <v>572</v>
      </c>
    </row>
    <row r="629" spans="2:51" x14ac:dyDescent="0.25">
      <c r="B629" t="s">
        <v>186</v>
      </c>
      <c r="C629" t="s">
        <v>88</v>
      </c>
      <c r="D629">
        <v>99999</v>
      </c>
      <c r="F629">
        <v>3000</v>
      </c>
      <c r="K629" t="s">
        <v>544</v>
      </c>
      <c r="L629" t="s">
        <v>103</v>
      </c>
      <c r="N629" t="s">
        <v>91</v>
      </c>
      <c r="P629">
        <v>185.9</v>
      </c>
      <c r="Q629">
        <v>90.899999999999991</v>
      </c>
      <c r="S629">
        <v>50.1</v>
      </c>
      <c r="W629">
        <v>44.9</v>
      </c>
      <c r="X629">
        <v>44.9</v>
      </c>
      <c r="Y629">
        <v>0</v>
      </c>
      <c r="AF629" t="s">
        <v>228</v>
      </c>
      <c r="AJ629" t="s">
        <v>228</v>
      </c>
      <c r="AL629" t="s">
        <v>105</v>
      </c>
      <c r="AM629">
        <v>0</v>
      </c>
      <c r="AN629">
        <v>99999</v>
      </c>
      <c r="AO629">
        <v>699</v>
      </c>
      <c r="AP629" t="b">
        <v>1</v>
      </c>
      <c r="AQ629" t="b">
        <v>1</v>
      </c>
      <c r="AS629">
        <v>1000</v>
      </c>
      <c r="AT629" t="s">
        <v>94</v>
      </c>
      <c r="AU629" t="b">
        <v>0</v>
      </c>
      <c r="AW629">
        <v>12</v>
      </c>
      <c r="AX629" t="s">
        <v>95</v>
      </c>
      <c r="AY629" t="s">
        <v>572</v>
      </c>
    </row>
    <row r="630" spans="2:51" x14ac:dyDescent="0.25">
      <c r="B630" t="s">
        <v>186</v>
      </c>
      <c r="C630" t="s">
        <v>88</v>
      </c>
      <c r="D630">
        <v>99999</v>
      </c>
      <c r="F630">
        <v>3000</v>
      </c>
      <c r="K630" t="s">
        <v>544</v>
      </c>
      <c r="L630" t="s">
        <v>103</v>
      </c>
      <c r="N630" t="s">
        <v>91</v>
      </c>
      <c r="P630">
        <v>196.9</v>
      </c>
      <c r="Q630">
        <v>101.89999999999999</v>
      </c>
      <c r="S630">
        <v>50.1</v>
      </c>
      <c r="W630">
        <v>44.9</v>
      </c>
      <c r="X630">
        <v>44.9</v>
      </c>
      <c r="Y630">
        <v>0</v>
      </c>
      <c r="AF630" t="s">
        <v>229</v>
      </c>
      <c r="AJ630" t="s">
        <v>229</v>
      </c>
      <c r="AL630" t="s">
        <v>105</v>
      </c>
      <c r="AM630">
        <v>0</v>
      </c>
      <c r="AN630">
        <v>99999</v>
      </c>
      <c r="AO630">
        <v>699</v>
      </c>
      <c r="AP630" t="b">
        <v>1</v>
      </c>
      <c r="AQ630" t="b">
        <v>1</v>
      </c>
      <c r="AS630">
        <v>1000</v>
      </c>
      <c r="AT630" t="s">
        <v>94</v>
      </c>
      <c r="AU630" t="b">
        <v>0</v>
      </c>
      <c r="AW630">
        <v>12</v>
      </c>
      <c r="AX630" t="s">
        <v>95</v>
      </c>
      <c r="AY630" t="s">
        <v>572</v>
      </c>
    </row>
    <row r="631" spans="2:51" x14ac:dyDescent="0.25">
      <c r="B631" t="s">
        <v>186</v>
      </c>
      <c r="C631" t="s">
        <v>88</v>
      </c>
      <c r="D631">
        <v>99999</v>
      </c>
      <c r="F631">
        <v>5000</v>
      </c>
      <c r="K631" t="s">
        <v>544</v>
      </c>
      <c r="L631" t="s">
        <v>187</v>
      </c>
      <c r="N631" t="s">
        <v>91</v>
      </c>
      <c r="P631">
        <v>184.9</v>
      </c>
      <c r="Q631">
        <v>89.9</v>
      </c>
      <c r="S631">
        <v>50.1</v>
      </c>
      <c r="W631">
        <v>44.9</v>
      </c>
      <c r="X631">
        <v>44.9</v>
      </c>
      <c r="Y631">
        <v>0</v>
      </c>
      <c r="AG631" t="s">
        <v>230</v>
      </c>
      <c r="AK631" t="s">
        <v>230</v>
      </c>
      <c r="AL631" t="s">
        <v>189</v>
      </c>
      <c r="AM631">
        <v>99999</v>
      </c>
      <c r="AN631">
        <v>99999</v>
      </c>
      <c r="AO631">
        <v>699</v>
      </c>
      <c r="AP631" t="b">
        <v>1</v>
      </c>
      <c r="AQ631" t="b">
        <v>1</v>
      </c>
      <c r="AS631">
        <v>100</v>
      </c>
      <c r="AT631" t="s">
        <v>94</v>
      </c>
      <c r="AU631" t="b">
        <v>0</v>
      </c>
      <c r="AW631">
        <v>12</v>
      </c>
      <c r="AX631" t="s">
        <v>95</v>
      </c>
      <c r="AY631" t="s">
        <v>573</v>
      </c>
    </row>
    <row r="632" spans="2:51" x14ac:dyDescent="0.25">
      <c r="B632" t="s">
        <v>186</v>
      </c>
      <c r="C632" t="s">
        <v>88</v>
      </c>
      <c r="D632">
        <v>99999</v>
      </c>
      <c r="F632">
        <v>5000</v>
      </c>
      <c r="K632" t="s">
        <v>544</v>
      </c>
      <c r="L632" t="s">
        <v>187</v>
      </c>
      <c r="N632" t="s">
        <v>91</v>
      </c>
      <c r="P632">
        <v>194.9</v>
      </c>
      <c r="Q632">
        <v>99.9</v>
      </c>
      <c r="S632">
        <v>50.1</v>
      </c>
      <c r="W632">
        <v>44.9</v>
      </c>
      <c r="X632">
        <v>44.9</v>
      </c>
      <c r="Y632">
        <v>0</v>
      </c>
      <c r="AG632" t="s">
        <v>232</v>
      </c>
      <c r="AK632" t="s">
        <v>232</v>
      </c>
      <c r="AL632" t="s">
        <v>189</v>
      </c>
      <c r="AM632">
        <v>99999</v>
      </c>
      <c r="AN632">
        <v>99999</v>
      </c>
      <c r="AO632">
        <v>699</v>
      </c>
      <c r="AP632" t="b">
        <v>1</v>
      </c>
      <c r="AQ632" t="b">
        <v>1</v>
      </c>
      <c r="AS632">
        <v>100</v>
      </c>
      <c r="AT632" t="s">
        <v>94</v>
      </c>
      <c r="AU632" t="b">
        <v>0</v>
      </c>
      <c r="AW632">
        <v>12</v>
      </c>
      <c r="AX632" t="s">
        <v>95</v>
      </c>
      <c r="AY632" t="s">
        <v>573</v>
      </c>
    </row>
    <row r="633" spans="2:51" x14ac:dyDescent="0.25">
      <c r="B633" t="s">
        <v>186</v>
      </c>
      <c r="C633" t="s">
        <v>88</v>
      </c>
      <c r="D633">
        <v>99999</v>
      </c>
      <c r="F633">
        <v>5000</v>
      </c>
      <c r="K633" t="s">
        <v>544</v>
      </c>
      <c r="L633" t="s">
        <v>187</v>
      </c>
      <c r="N633" t="s">
        <v>91</v>
      </c>
      <c r="P633">
        <v>201.9</v>
      </c>
      <c r="Q633">
        <v>106.9</v>
      </c>
      <c r="S633">
        <v>50.1</v>
      </c>
      <c r="W633">
        <v>44.9</v>
      </c>
      <c r="X633">
        <v>44.9</v>
      </c>
      <c r="Y633">
        <v>0</v>
      </c>
      <c r="AG633" t="s">
        <v>233</v>
      </c>
      <c r="AK633" t="s">
        <v>233</v>
      </c>
      <c r="AL633" t="s">
        <v>189</v>
      </c>
      <c r="AM633">
        <v>99999</v>
      </c>
      <c r="AN633">
        <v>99999</v>
      </c>
      <c r="AO633">
        <v>699</v>
      </c>
      <c r="AP633" t="b">
        <v>1</v>
      </c>
      <c r="AQ633" t="b">
        <v>1</v>
      </c>
      <c r="AS633">
        <v>100</v>
      </c>
      <c r="AT633" t="s">
        <v>94</v>
      </c>
      <c r="AU633" t="b">
        <v>0</v>
      </c>
      <c r="AW633">
        <v>12</v>
      </c>
      <c r="AX633" t="s">
        <v>95</v>
      </c>
      <c r="AY633" t="s">
        <v>573</v>
      </c>
    </row>
    <row r="634" spans="2:51" x14ac:dyDescent="0.25">
      <c r="B634" t="s">
        <v>186</v>
      </c>
      <c r="C634" t="s">
        <v>88</v>
      </c>
      <c r="D634">
        <v>99999</v>
      </c>
      <c r="F634">
        <v>5000</v>
      </c>
      <c r="K634" t="s">
        <v>544</v>
      </c>
      <c r="L634" t="s">
        <v>187</v>
      </c>
      <c r="N634" t="s">
        <v>91</v>
      </c>
      <c r="P634">
        <v>212.9</v>
      </c>
      <c r="Q634">
        <v>117.9</v>
      </c>
      <c r="S634">
        <v>50.1</v>
      </c>
      <c r="W634">
        <v>44.9</v>
      </c>
      <c r="X634">
        <v>44.9</v>
      </c>
      <c r="Y634">
        <v>0</v>
      </c>
      <c r="AG634" t="s">
        <v>234</v>
      </c>
      <c r="AK634" t="s">
        <v>234</v>
      </c>
      <c r="AL634" t="s">
        <v>189</v>
      </c>
      <c r="AM634">
        <v>99999</v>
      </c>
      <c r="AN634">
        <v>99999</v>
      </c>
      <c r="AO634">
        <v>699</v>
      </c>
      <c r="AP634" t="b">
        <v>1</v>
      </c>
      <c r="AQ634" t="b">
        <v>1</v>
      </c>
      <c r="AS634">
        <v>100</v>
      </c>
      <c r="AT634" t="s">
        <v>94</v>
      </c>
      <c r="AU634" t="b">
        <v>0</v>
      </c>
      <c r="AW634">
        <v>12</v>
      </c>
      <c r="AX634" t="s">
        <v>95</v>
      </c>
      <c r="AY634" t="s">
        <v>573</v>
      </c>
    </row>
    <row r="635" spans="2:51" x14ac:dyDescent="0.25">
      <c r="B635" t="s">
        <v>186</v>
      </c>
      <c r="C635" t="s">
        <v>88</v>
      </c>
      <c r="D635">
        <v>99999</v>
      </c>
      <c r="F635">
        <v>5000</v>
      </c>
      <c r="K635" t="s">
        <v>544</v>
      </c>
      <c r="L635" t="s">
        <v>103</v>
      </c>
      <c r="N635" t="s">
        <v>91</v>
      </c>
      <c r="P635">
        <v>184.9</v>
      </c>
      <c r="Q635">
        <v>89.9</v>
      </c>
      <c r="S635">
        <v>50.1</v>
      </c>
      <c r="W635">
        <v>44.9</v>
      </c>
      <c r="X635">
        <v>44.9</v>
      </c>
      <c r="Y635">
        <v>0</v>
      </c>
      <c r="AF635" t="s">
        <v>235</v>
      </c>
      <c r="AJ635" t="s">
        <v>235</v>
      </c>
      <c r="AL635" t="s">
        <v>105</v>
      </c>
      <c r="AM635">
        <v>0</v>
      </c>
      <c r="AN635">
        <v>99999</v>
      </c>
      <c r="AO635">
        <v>699</v>
      </c>
      <c r="AP635" t="b">
        <v>1</v>
      </c>
      <c r="AQ635" t="b">
        <v>1</v>
      </c>
      <c r="AS635">
        <v>1000</v>
      </c>
      <c r="AT635" t="s">
        <v>94</v>
      </c>
      <c r="AU635" t="b">
        <v>0</v>
      </c>
      <c r="AW635">
        <v>12</v>
      </c>
      <c r="AX635" t="s">
        <v>95</v>
      </c>
      <c r="AY635" t="s">
        <v>574</v>
      </c>
    </row>
    <row r="636" spans="2:51" x14ac:dyDescent="0.25">
      <c r="B636" t="s">
        <v>186</v>
      </c>
      <c r="C636" t="s">
        <v>88</v>
      </c>
      <c r="D636">
        <v>99999</v>
      </c>
      <c r="F636">
        <v>5000</v>
      </c>
      <c r="K636" t="s">
        <v>544</v>
      </c>
      <c r="L636" t="s">
        <v>103</v>
      </c>
      <c r="N636" t="s">
        <v>91</v>
      </c>
      <c r="P636">
        <v>194.9</v>
      </c>
      <c r="Q636">
        <v>99.9</v>
      </c>
      <c r="S636">
        <v>50.1</v>
      </c>
      <c r="W636">
        <v>44.9</v>
      </c>
      <c r="X636">
        <v>44.9</v>
      </c>
      <c r="Y636">
        <v>0</v>
      </c>
      <c r="AF636" t="s">
        <v>237</v>
      </c>
      <c r="AJ636" t="s">
        <v>237</v>
      </c>
      <c r="AL636" t="s">
        <v>105</v>
      </c>
      <c r="AM636">
        <v>0</v>
      </c>
      <c r="AN636">
        <v>99999</v>
      </c>
      <c r="AO636">
        <v>699</v>
      </c>
      <c r="AP636" t="b">
        <v>1</v>
      </c>
      <c r="AQ636" t="b">
        <v>1</v>
      </c>
      <c r="AS636">
        <v>1000</v>
      </c>
      <c r="AT636" t="s">
        <v>94</v>
      </c>
      <c r="AU636" t="b">
        <v>0</v>
      </c>
      <c r="AW636">
        <v>12</v>
      </c>
      <c r="AX636" t="s">
        <v>95</v>
      </c>
      <c r="AY636" t="s">
        <v>574</v>
      </c>
    </row>
    <row r="637" spans="2:51" x14ac:dyDescent="0.25">
      <c r="B637" t="s">
        <v>186</v>
      </c>
      <c r="C637" t="s">
        <v>88</v>
      </c>
      <c r="D637">
        <v>99999</v>
      </c>
      <c r="F637">
        <v>5000</v>
      </c>
      <c r="K637" t="s">
        <v>544</v>
      </c>
      <c r="L637" t="s">
        <v>103</v>
      </c>
      <c r="N637" t="s">
        <v>91</v>
      </c>
      <c r="P637">
        <v>201.9</v>
      </c>
      <c r="Q637">
        <v>106.9</v>
      </c>
      <c r="S637">
        <v>50.1</v>
      </c>
      <c r="W637">
        <v>44.9</v>
      </c>
      <c r="X637">
        <v>44.9</v>
      </c>
      <c r="Y637">
        <v>0</v>
      </c>
      <c r="AF637" t="s">
        <v>238</v>
      </c>
      <c r="AJ637" t="s">
        <v>238</v>
      </c>
      <c r="AL637" t="s">
        <v>105</v>
      </c>
      <c r="AM637">
        <v>0</v>
      </c>
      <c r="AN637">
        <v>99999</v>
      </c>
      <c r="AO637">
        <v>699</v>
      </c>
      <c r="AP637" t="b">
        <v>1</v>
      </c>
      <c r="AQ637" t="b">
        <v>1</v>
      </c>
      <c r="AS637">
        <v>1000</v>
      </c>
      <c r="AT637" t="s">
        <v>94</v>
      </c>
      <c r="AU637" t="b">
        <v>0</v>
      </c>
      <c r="AW637">
        <v>12</v>
      </c>
      <c r="AX637" t="s">
        <v>95</v>
      </c>
      <c r="AY637" t="s">
        <v>574</v>
      </c>
    </row>
    <row r="638" spans="2:51" x14ac:dyDescent="0.25">
      <c r="B638" t="s">
        <v>186</v>
      </c>
      <c r="C638" t="s">
        <v>88</v>
      </c>
      <c r="D638">
        <v>99999</v>
      </c>
      <c r="F638">
        <v>5000</v>
      </c>
      <c r="K638" t="s">
        <v>544</v>
      </c>
      <c r="L638" t="s">
        <v>103</v>
      </c>
      <c r="N638" t="s">
        <v>91</v>
      </c>
      <c r="P638">
        <v>212.9</v>
      </c>
      <c r="Q638">
        <v>117.9</v>
      </c>
      <c r="S638">
        <v>50.1</v>
      </c>
      <c r="W638">
        <v>44.9</v>
      </c>
      <c r="X638">
        <v>44.9</v>
      </c>
      <c r="Y638">
        <v>0</v>
      </c>
      <c r="AF638" t="s">
        <v>239</v>
      </c>
      <c r="AJ638" t="s">
        <v>239</v>
      </c>
      <c r="AL638" t="s">
        <v>105</v>
      </c>
      <c r="AM638">
        <v>0</v>
      </c>
      <c r="AN638">
        <v>99999</v>
      </c>
      <c r="AO638">
        <v>699</v>
      </c>
      <c r="AP638" t="b">
        <v>1</v>
      </c>
      <c r="AQ638" t="b">
        <v>1</v>
      </c>
      <c r="AS638">
        <v>1000</v>
      </c>
      <c r="AT638" t="s">
        <v>94</v>
      </c>
      <c r="AU638" t="b">
        <v>0</v>
      </c>
      <c r="AW638">
        <v>12</v>
      </c>
      <c r="AX638" t="s">
        <v>95</v>
      </c>
      <c r="AY638" t="s">
        <v>574</v>
      </c>
    </row>
    <row r="639" spans="2:51" x14ac:dyDescent="0.25">
      <c r="B639" t="s">
        <v>240</v>
      </c>
      <c r="C639" t="s">
        <v>88</v>
      </c>
      <c r="D639">
        <v>99999</v>
      </c>
      <c r="F639">
        <v>0</v>
      </c>
      <c r="K639" t="s">
        <v>544</v>
      </c>
      <c r="L639" t="s">
        <v>241</v>
      </c>
      <c r="N639" t="s">
        <v>91</v>
      </c>
      <c r="P639">
        <v>194.9</v>
      </c>
      <c r="Q639">
        <v>99.9</v>
      </c>
      <c r="S639">
        <v>50.1</v>
      </c>
      <c r="W639">
        <v>44.9</v>
      </c>
      <c r="X639">
        <v>44.9</v>
      </c>
      <c r="Y639">
        <v>0</v>
      </c>
      <c r="AG639" t="s">
        <v>242</v>
      </c>
      <c r="AK639" t="s">
        <v>242</v>
      </c>
      <c r="AL639" t="s">
        <v>243</v>
      </c>
      <c r="AM639">
        <v>99999</v>
      </c>
      <c r="AN639">
        <v>99999</v>
      </c>
      <c r="AO639">
        <v>899</v>
      </c>
      <c r="AP639" t="b">
        <v>1</v>
      </c>
      <c r="AQ639" t="b">
        <v>1</v>
      </c>
      <c r="AS639">
        <v>500</v>
      </c>
      <c r="AT639" t="s">
        <v>94</v>
      </c>
      <c r="AU639" t="b">
        <v>0</v>
      </c>
      <c r="AW639">
        <v>12</v>
      </c>
      <c r="AX639" t="s">
        <v>95</v>
      </c>
      <c r="AY639" t="s">
        <v>575</v>
      </c>
    </row>
    <row r="640" spans="2:51" x14ac:dyDescent="0.25">
      <c r="B640" t="s">
        <v>240</v>
      </c>
      <c r="C640" t="s">
        <v>88</v>
      </c>
      <c r="D640">
        <v>99999</v>
      </c>
      <c r="F640">
        <v>0</v>
      </c>
      <c r="K640" t="s">
        <v>544</v>
      </c>
      <c r="L640" t="s">
        <v>241</v>
      </c>
      <c r="N640" t="s">
        <v>91</v>
      </c>
      <c r="P640">
        <v>212.9</v>
      </c>
      <c r="Q640">
        <v>117.9</v>
      </c>
      <c r="S640">
        <v>50.1</v>
      </c>
      <c r="W640">
        <v>44.9</v>
      </c>
      <c r="X640">
        <v>44.9</v>
      </c>
      <c r="Y640">
        <v>0</v>
      </c>
      <c r="AG640" t="s">
        <v>245</v>
      </c>
      <c r="AK640" t="s">
        <v>245</v>
      </c>
      <c r="AL640" t="s">
        <v>243</v>
      </c>
      <c r="AM640">
        <v>99999</v>
      </c>
      <c r="AN640">
        <v>99999</v>
      </c>
      <c r="AO640">
        <v>899</v>
      </c>
      <c r="AP640" t="b">
        <v>1</v>
      </c>
      <c r="AQ640" t="b">
        <v>1</v>
      </c>
      <c r="AS640">
        <v>500</v>
      </c>
      <c r="AT640" t="s">
        <v>94</v>
      </c>
      <c r="AU640" t="b">
        <v>0</v>
      </c>
      <c r="AW640">
        <v>12</v>
      </c>
      <c r="AX640" t="s">
        <v>95</v>
      </c>
      <c r="AY640" t="s">
        <v>575</v>
      </c>
    </row>
    <row r="641" spans="2:51" x14ac:dyDescent="0.25">
      <c r="B641" t="s">
        <v>240</v>
      </c>
      <c r="C641" t="s">
        <v>88</v>
      </c>
      <c r="D641">
        <v>99999</v>
      </c>
      <c r="F641">
        <v>0</v>
      </c>
      <c r="K641" t="s">
        <v>544</v>
      </c>
      <c r="L641" t="s">
        <v>246</v>
      </c>
      <c r="N641" t="s">
        <v>91</v>
      </c>
      <c r="P641">
        <v>179.9</v>
      </c>
      <c r="Q641">
        <v>84.9</v>
      </c>
      <c r="S641">
        <v>50.1</v>
      </c>
      <c r="W641">
        <v>44.9</v>
      </c>
      <c r="X641">
        <v>44.9</v>
      </c>
      <c r="Y641">
        <v>0</v>
      </c>
      <c r="AF641" t="s">
        <v>247</v>
      </c>
      <c r="AJ641" t="s">
        <v>247</v>
      </c>
      <c r="AL641" t="s">
        <v>248</v>
      </c>
      <c r="AM641">
        <v>0</v>
      </c>
      <c r="AN641">
        <v>99999</v>
      </c>
      <c r="AO641">
        <v>899</v>
      </c>
      <c r="AP641" t="b">
        <v>1</v>
      </c>
      <c r="AQ641" t="b">
        <v>1</v>
      </c>
      <c r="AS641">
        <v>99999</v>
      </c>
      <c r="AT641" t="s">
        <v>94</v>
      </c>
      <c r="AU641" t="b">
        <v>0</v>
      </c>
      <c r="AW641">
        <v>12</v>
      </c>
      <c r="AX641" t="s">
        <v>95</v>
      </c>
      <c r="AY641" t="s">
        <v>576</v>
      </c>
    </row>
    <row r="642" spans="2:51" x14ac:dyDescent="0.25">
      <c r="B642" t="s">
        <v>240</v>
      </c>
      <c r="C642" t="s">
        <v>88</v>
      </c>
      <c r="D642">
        <v>99999</v>
      </c>
      <c r="F642">
        <v>0</v>
      </c>
      <c r="K642" t="s">
        <v>544</v>
      </c>
      <c r="L642" t="s">
        <v>246</v>
      </c>
      <c r="N642" t="s">
        <v>91</v>
      </c>
      <c r="P642">
        <v>196.9</v>
      </c>
      <c r="Q642">
        <v>101.9</v>
      </c>
      <c r="S642">
        <v>50.1</v>
      </c>
      <c r="W642">
        <v>44.9</v>
      </c>
      <c r="X642">
        <v>44.9</v>
      </c>
      <c r="Y642">
        <v>0</v>
      </c>
      <c r="AF642" t="s">
        <v>250</v>
      </c>
      <c r="AJ642" t="s">
        <v>250</v>
      </c>
      <c r="AL642" t="s">
        <v>248</v>
      </c>
      <c r="AM642">
        <v>0</v>
      </c>
      <c r="AN642">
        <v>99999</v>
      </c>
      <c r="AO642">
        <v>899</v>
      </c>
      <c r="AP642" t="b">
        <v>1</v>
      </c>
      <c r="AQ642" t="b">
        <v>1</v>
      </c>
      <c r="AS642">
        <v>99999</v>
      </c>
      <c r="AT642" t="s">
        <v>94</v>
      </c>
      <c r="AU642" t="b">
        <v>0</v>
      </c>
      <c r="AW642">
        <v>12</v>
      </c>
      <c r="AX642" t="s">
        <v>95</v>
      </c>
      <c r="AY642" t="s">
        <v>576</v>
      </c>
    </row>
    <row r="643" spans="2:51" x14ac:dyDescent="0.25">
      <c r="B643" t="s">
        <v>240</v>
      </c>
      <c r="C643" t="s">
        <v>88</v>
      </c>
      <c r="D643">
        <v>99999</v>
      </c>
      <c r="F643">
        <v>1000</v>
      </c>
      <c r="K643" t="s">
        <v>544</v>
      </c>
      <c r="L643" t="s">
        <v>241</v>
      </c>
      <c r="N643" t="s">
        <v>91</v>
      </c>
      <c r="P643">
        <v>194.9</v>
      </c>
      <c r="Q643">
        <v>99.899999999999991</v>
      </c>
      <c r="S643">
        <v>50.1</v>
      </c>
      <c r="W643">
        <v>44.9</v>
      </c>
      <c r="X643">
        <v>44.9</v>
      </c>
      <c r="Y643">
        <v>0</v>
      </c>
      <c r="AG643" t="s">
        <v>251</v>
      </c>
      <c r="AK643" t="s">
        <v>251</v>
      </c>
      <c r="AL643" t="s">
        <v>243</v>
      </c>
      <c r="AM643">
        <v>99999</v>
      </c>
      <c r="AN643">
        <v>99999</v>
      </c>
      <c r="AO643">
        <v>899</v>
      </c>
      <c r="AP643" t="b">
        <v>1</v>
      </c>
      <c r="AQ643" t="b">
        <v>1</v>
      </c>
      <c r="AS643">
        <v>500</v>
      </c>
      <c r="AT643" t="s">
        <v>94</v>
      </c>
      <c r="AU643" t="b">
        <v>0</v>
      </c>
      <c r="AW643">
        <v>12</v>
      </c>
      <c r="AX643" t="s">
        <v>95</v>
      </c>
      <c r="AY643" t="s">
        <v>577</v>
      </c>
    </row>
    <row r="644" spans="2:51" x14ac:dyDescent="0.25">
      <c r="B644" t="s">
        <v>240</v>
      </c>
      <c r="C644" t="s">
        <v>88</v>
      </c>
      <c r="D644">
        <v>99999</v>
      </c>
      <c r="F644">
        <v>1000</v>
      </c>
      <c r="K644" t="s">
        <v>544</v>
      </c>
      <c r="L644" t="s">
        <v>241</v>
      </c>
      <c r="N644" t="s">
        <v>91</v>
      </c>
      <c r="P644">
        <v>212.9</v>
      </c>
      <c r="Q644">
        <v>117.89999999999999</v>
      </c>
      <c r="S644">
        <v>50.1</v>
      </c>
      <c r="W644">
        <v>44.9</v>
      </c>
      <c r="X644">
        <v>44.9</v>
      </c>
      <c r="Y644">
        <v>0</v>
      </c>
      <c r="AG644" t="s">
        <v>253</v>
      </c>
      <c r="AK644" t="s">
        <v>253</v>
      </c>
      <c r="AL644" t="s">
        <v>243</v>
      </c>
      <c r="AM644">
        <v>99999</v>
      </c>
      <c r="AN644">
        <v>99999</v>
      </c>
      <c r="AO644">
        <v>899</v>
      </c>
      <c r="AP644" t="b">
        <v>1</v>
      </c>
      <c r="AQ644" t="b">
        <v>1</v>
      </c>
      <c r="AS644">
        <v>500</v>
      </c>
      <c r="AT644" t="s">
        <v>94</v>
      </c>
      <c r="AU644" t="b">
        <v>0</v>
      </c>
      <c r="AW644">
        <v>12</v>
      </c>
      <c r="AX644" t="s">
        <v>95</v>
      </c>
      <c r="AY644" t="s">
        <v>577</v>
      </c>
    </row>
    <row r="645" spans="2:51" x14ac:dyDescent="0.25">
      <c r="B645" t="s">
        <v>240</v>
      </c>
      <c r="C645" t="s">
        <v>88</v>
      </c>
      <c r="D645">
        <v>99999</v>
      </c>
      <c r="F645">
        <v>1000</v>
      </c>
      <c r="K645" t="s">
        <v>544</v>
      </c>
      <c r="L645" t="s">
        <v>246</v>
      </c>
      <c r="N645" t="s">
        <v>91</v>
      </c>
      <c r="P645">
        <v>179.9</v>
      </c>
      <c r="Q645">
        <v>84.899999999999991</v>
      </c>
      <c r="S645">
        <v>50.1</v>
      </c>
      <c r="W645">
        <v>44.9</v>
      </c>
      <c r="X645">
        <v>44.9</v>
      </c>
      <c r="Y645">
        <v>0</v>
      </c>
      <c r="AF645" t="s">
        <v>254</v>
      </c>
      <c r="AJ645" t="s">
        <v>254</v>
      </c>
      <c r="AL645" t="s">
        <v>248</v>
      </c>
      <c r="AM645">
        <v>0</v>
      </c>
      <c r="AN645">
        <v>99999</v>
      </c>
      <c r="AO645">
        <v>899</v>
      </c>
      <c r="AP645" t="b">
        <v>1</v>
      </c>
      <c r="AQ645" t="b">
        <v>1</v>
      </c>
      <c r="AS645">
        <v>99999</v>
      </c>
      <c r="AT645" t="s">
        <v>94</v>
      </c>
      <c r="AU645" t="b">
        <v>0</v>
      </c>
      <c r="AW645">
        <v>12</v>
      </c>
      <c r="AX645" t="s">
        <v>95</v>
      </c>
      <c r="AY645" t="s">
        <v>578</v>
      </c>
    </row>
    <row r="646" spans="2:51" x14ac:dyDescent="0.25">
      <c r="B646" t="s">
        <v>240</v>
      </c>
      <c r="C646" t="s">
        <v>88</v>
      </c>
      <c r="D646">
        <v>99999</v>
      </c>
      <c r="F646">
        <v>1000</v>
      </c>
      <c r="K646" t="s">
        <v>544</v>
      </c>
      <c r="L646" t="s">
        <v>246</v>
      </c>
      <c r="N646" t="s">
        <v>91</v>
      </c>
      <c r="P646">
        <v>196.9</v>
      </c>
      <c r="Q646">
        <v>101.89999999999999</v>
      </c>
      <c r="S646">
        <v>50.1</v>
      </c>
      <c r="W646">
        <v>44.9</v>
      </c>
      <c r="X646">
        <v>44.9</v>
      </c>
      <c r="Y646">
        <v>0</v>
      </c>
      <c r="AF646" t="s">
        <v>256</v>
      </c>
      <c r="AJ646" t="s">
        <v>256</v>
      </c>
      <c r="AL646" t="s">
        <v>248</v>
      </c>
      <c r="AM646">
        <v>0</v>
      </c>
      <c r="AN646">
        <v>99999</v>
      </c>
      <c r="AO646">
        <v>899</v>
      </c>
      <c r="AP646" t="b">
        <v>1</v>
      </c>
      <c r="AQ646" t="b">
        <v>1</v>
      </c>
      <c r="AS646">
        <v>99999</v>
      </c>
      <c r="AT646" t="s">
        <v>94</v>
      </c>
      <c r="AU646" t="b">
        <v>0</v>
      </c>
      <c r="AW646">
        <v>12</v>
      </c>
      <c r="AX646" t="s">
        <v>95</v>
      </c>
      <c r="AY646" t="s">
        <v>578</v>
      </c>
    </row>
    <row r="647" spans="2:51" x14ac:dyDescent="0.25">
      <c r="B647" t="s">
        <v>240</v>
      </c>
      <c r="C647" t="s">
        <v>88</v>
      </c>
      <c r="D647">
        <v>99999</v>
      </c>
      <c r="F647">
        <v>10000</v>
      </c>
      <c r="K647" t="s">
        <v>544</v>
      </c>
      <c r="L647" t="s">
        <v>241</v>
      </c>
      <c r="N647" t="s">
        <v>91</v>
      </c>
      <c r="P647">
        <v>259.89999999999998</v>
      </c>
      <c r="Q647">
        <v>164.9</v>
      </c>
      <c r="S647">
        <v>50.1</v>
      </c>
      <c r="W647">
        <v>44.9</v>
      </c>
      <c r="X647">
        <v>44.9</v>
      </c>
      <c r="Y647">
        <v>0</v>
      </c>
      <c r="AG647" t="s">
        <v>257</v>
      </c>
      <c r="AK647" t="s">
        <v>257</v>
      </c>
      <c r="AL647" t="s">
        <v>243</v>
      </c>
      <c r="AM647">
        <v>99999</v>
      </c>
      <c r="AN647">
        <v>99999</v>
      </c>
      <c r="AO647">
        <v>899</v>
      </c>
      <c r="AP647" t="b">
        <v>1</v>
      </c>
      <c r="AQ647" t="b">
        <v>1</v>
      </c>
      <c r="AS647">
        <v>500</v>
      </c>
      <c r="AT647" t="s">
        <v>94</v>
      </c>
      <c r="AU647" t="b">
        <v>0</v>
      </c>
      <c r="AW647">
        <v>12</v>
      </c>
      <c r="AX647" t="s">
        <v>95</v>
      </c>
      <c r="AY647" t="s">
        <v>579</v>
      </c>
    </row>
    <row r="648" spans="2:51" x14ac:dyDescent="0.25">
      <c r="B648" t="s">
        <v>240</v>
      </c>
      <c r="C648" t="s">
        <v>88</v>
      </c>
      <c r="D648">
        <v>99999</v>
      </c>
      <c r="F648">
        <v>10000</v>
      </c>
      <c r="K648" t="s">
        <v>544</v>
      </c>
      <c r="L648" t="s">
        <v>241</v>
      </c>
      <c r="N648" t="s">
        <v>91</v>
      </c>
      <c r="P648">
        <v>283.89999999999998</v>
      </c>
      <c r="Q648">
        <v>188.9</v>
      </c>
      <c r="S648">
        <v>50.1</v>
      </c>
      <c r="W648">
        <v>44.9</v>
      </c>
      <c r="X648">
        <v>44.9</v>
      </c>
      <c r="Y648">
        <v>0</v>
      </c>
      <c r="AG648" t="s">
        <v>259</v>
      </c>
      <c r="AK648" t="s">
        <v>259</v>
      </c>
      <c r="AL648" t="s">
        <v>243</v>
      </c>
      <c r="AM648">
        <v>99999</v>
      </c>
      <c r="AN648">
        <v>99999</v>
      </c>
      <c r="AO648">
        <v>899</v>
      </c>
      <c r="AP648" t="b">
        <v>1</v>
      </c>
      <c r="AQ648" t="b">
        <v>1</v>
      </c>
      <c r="AS648">
        <v>500</v>
      </c>
      <c r="AT648" t="s">
        <v>94</v>
      </c>
      <c r="AU648" t="b">
        <v>0</v>
      </c>
      <c r="AW648">
        <v>12</v>
      </c>
      <c r="AX648" t="s">
        <v>95</v>
      </c>
      <c r="AY648" t="s">
        <v>579</v>
      </c>
    </row>
    <row r="649" spans="2:51" x14ac:dyDescent="0.25">
      <c r="B649" t="s">
        <v>240</v>
      </c>
      <c r="C649" t="s">
        <v>88</v>
      </c>
      <c r="D649">
        <v>99999</v>
      </c>
      <c r="F649">
        <v>10000</v>
      </c>
      <c r="K649" t="s">
        <v>544</v>
      </c>
      <c r="L649" t="s">
        <v>246</v>
      </c>
      <c r="N649" t="s">
        <v>91</v>
      </c>
      <c r="P649">
        <v>244.9</v>
      </c>
      <c r="Q649">
        <v>149.9</v>
      </c>
      <c r="S649">
        <v>50.1</v>
      </c>
      <c r="W649">
        <v>44.9</v>
      </c>
      <c r="X649">
        <v>44.9</v>
      </c>
      <c r="Y649">
        <v>0</v>
      </c>
      <c r="AF649" t="s">
        <v>260</v>
      </c>
      <c r="AJ649" t="s">
        <v>260</v>
      </c>
      <c r="AL649" t="s">
        <v>248</v>
      </c>
      <c r="AM649">
        <v>0</v>
      </c>
      <c r="AN649">
        <v>99999</v>
      </c>
      <c r="AO649">
        <v>899</v>
      </c>
      <c r="AP649" t="b">
        <v>1</v>
      </c>
      <c r="AQ649" t="b">
        <v>1</v>
      </c>
      <c r="AS649">
        <v>99999</v>
      </c>
      <c r="AT649" t="s">
        <v>94</v>
      </c>
      <c r="AU649" t="b">
        <v>0</v>
      </c>
      <c r="AW649">
        <v>12</v>
      </c>
      <c r="AX649" t="s">
        <v>95</v>
      </c>
      <c r="AY649" t="s">
        <v>580</v>
      </c>
    </row>
    <row r="650" spans="2:51" x14ac:dyDescent="0.25">
      <c r="B650" t="s">
        <v>240</v>
      </c>
      <c r="C650" t="s">
        <v>88</v>
      </c>
      <c r="D650">
        <v>99999</v>
      </c>
      <c r="F650">
        <v>10000</v>
      </c>
      <c r="K650" t="s">
        <v>544</v>
      </c>
      <c r="L650" t="s">
        <v>246</v>
      </c>
      <c r="N650" t="s">
        <v>91</v>
      </c>
      <c r="P650">
        <v>267.89999999999998</v>
      </c>
      <c r="Q650">
        <v>172.9</v>
      </c>
      <c r="S650">
        <v>50.1</v>
      </c>
      <c r="W650">
        <v>44.9</v>
      </c>
      <c r="X650">
        <v>44.9</v>
      </c>
      <c r="Y650">
        <v>0</v>
      </c>
      <c r="AF650" t="s">
        <v>262</v>
      </c>
      <c r="AJ650" t="s">
        <v>262</v>
      </c>
      <c r="AL650" t="s">
        <v>248</v>
      </c>
      <c r="AM650">
        <v>0</v>
      </c>
      <c r="AN650">
        <v>99999</v>
      </c>
      <c r="AO650">
        <v>899</v>
      </c>
      <c r="AP650" t="b">
        <v>1</v>
      </c>
      <c r="AQ650" t="b">
        <v>1</v>
      </c>
      <c r="AS650">
        <v>99999</v>
      </c>
      <c r="AT650" t="s">
        <v>94</v>
      </c>
      <c r="AU650" t="b">
        <v>0</v>
      </c>
      <c r="AW650">
        <v>12</v>
      </c>
      <c r="AX650" t="s">
        <v>95</v>
      </c>
      <c r="AY650" t="s">
        <v>580</v>
      </c>
    </row>
    <row r="651" spans="2:51" x14ac:dyDescent="0.25">
      <c r="B651" t="s">
        <v>240</v>
      </c>
      <c r="C651" t="s">
        <v>88</v>
      </c>
      <c r="D651">
        <v>99999</v>
      </c>
      <c r="F651">
        <v>2000</v>
      </c>
      <c r="K651" t="s">
        <v>544</v>
      </c>
      <c r="L651" t="s">
        <v>241</v>
      </c>
      <c r="N651" t="s">
        <v>91</v>
      </c>
      <c r="P651">
        <v>204.9</v>
      </c>
      <c r="Q651">
        <v>109.89999999999999</v>
      </c>
      <c r="S651">
        <v>50.1</v>
      </c>
      <c r="W651">
        <v>44.9</v>
      </c>
      <c r="X651">
        <v>44.9</v>
      </c>
      <c r="Y651">
        <v>0</v>
      </c>
      <c r="AG651" t="s">
        <v>263</v>
      </c>
      <c r="AK651" t="s">
        <v>263</v>
      </c>
      <c r="AL651" t="s">
        <v>243</v>
      </c>
      <c r="AM651">
        <v>99999</v>
      </c>
      <c r="AN651">
        <v>99999</v>
      </c>
      <c r="AO651">
        <v>899</v>
      </c>
      <c r="AP651" t="b">
        <v>1</v>
      </c>
      <c r="AQ651" t="b">
        <v>1</v>
      </c>
      <c r="AS651">
        <v>500</v>
      </c>
      <c r="AT651" t="s">
        <v>94</v>
      </c>
      <c r="AU651" t="b">
        <v>0</v>
      </c>
      <c r="AW651">
        <v>12</v>
      </c>
      <c r="AX651" t="s">
        <v>95</v>
      </c>
      <c r="AY651" t="s">
        <v>581</v>
      </c>
    </row>
    <row r="652" spans="2:51" x14ac:dyDescent="0.25">
      <c r="B652" t="s">
        <v>240</v>
      </c>
      <c r="C652" t="s">
        <v>88</v>
      </c>
      <c r="D652">
        <v>99999</v>
      </c>
      <c r="F652">
        <v>2000</v>
      </c>
      <c r="K652" t="s">
        <v>544</v>
      </c>
      <c r="L652" t="s">
        <v>241</v>
      </c>
      <c r="N652" t="s">
        <v>91</v>
      </c>
      <c r="P652">
        <v>223.9</v>
      </c>
      <c r="Q652">
        <v>128.9</v>
      </c>
      <c r="S652">
        <v>50.1</v>
      </c>
      <c r="W652">
        <v>44.9</v>
      </c>
      <c r="X652">
        <v>44.9</v>
      </c>
      <c r="Y652">
        <v>0</v>
      </c>
      <c r="AG652" t="s">
        <v>265</v>
      </c>
      <c r="AK652" t="s">
        <v>265</v>
      </c>
      <c r="AL652" t="s">
        <v>243</v>
      </c>
      <c r="AM652">
        <v>99999</v>
      </c>
      <c r="AN652">
        <v>99999</v>
      </c>
      <c r="AO652">
        <v>899</v>
      </c>
      <c r="AP652" t="b">
        <v>1</v>
      </c>
      <c r="AQ652" t="b">
        <v>1</v>
      </c>
      <c r="AS652">
        <v>500</v>
      </c>
      <c r="AT652" t="s">
        <v>94</v>
      </c>
      <c r="AU652" t="b">
        <v>0</v>
      </c>
      <c r="AW652">
        <v>12</v>
      </c>
      <c r="AX652" t="s">
        <v>95</v>
      </c>
      <c r="AY652" t="s">
        <v>581</v>
      </c>
    </row>
    <row r="653" spans="2:51" x14ac:dyDescent="0.25">
      <c r="B653" t="s">
        <v>240</v>
      </c>
      <c r="C653" t="s">
        <v>88</v>
      </c>
      <c r="D653">
        <v>99999</v>
      </c>
      <c r="F653">
        <v>2000</v>
      </c>
      <c r="K653" t="s">
        <v>544</v>
      </c>
      <c r="L653" t="s">
        <v>246</v>
      </c>
      <c r="N653" t="s">
        <v>91</v>
      </c>
      <c r="P653">
        <v>189.9</v>
      </c>
      <c r="Q653">
        <v>94.899999999999991</v>
      </c>
      <c r="S653">
        <v>50.1</v>
      </c>
      <c r="W653">
        <v>44.9</v>
      </c>
      <c r="X653">
        <v>44.9</v>
      </c>
      <c r="Y653">
        <v>0</v>
      </c>
      <c r="AF653" t="s">
        <v>266</v>
      </c>
      <c r="AJ653" t="s">
        <v>266</v>
      </c>
      <c r="AL653" t="s">
        <v>248</v>
      </c>
      <c r="AM653">
        <v>0</v>
      </c>
      <c r="AN653">
        <v>99999</v>
      </c>
      <c r="AO653">
        <v>899</v>
      </c>
      <c r="AP653" t="b">
        <v>1</v>
      </c>
      <c r="AQ653" t="b">
        <v>1</v>
      </c>
      <c r="AS653">
        <v>99999</v>
      </c>
      <c r="AT653" t="s">
        <v>94</v>
      </c>
      <c r="AU653" t="b">
        <v>0</v>
      </c>
      <c r="AW653">
        <v>12</v>
      </c>
      <c r="AX653" t="s">
        <v>95</v>
      </c>
      <c r="AY653" t="s">
        <v>582</v>
      </c>
    </row>
    <row r="654" spans="2:51" x14ac:dyDescent="0.25">
      <c r="B654" t="s">
        <v>240</v>
      </c>
      <c r="C654" t="s">
        <v>88</v>
      </c>
      <c r="D654">
        <v>99999</v>
      </c>
      <c r="F654">
        <v>2000</v>
      </c>
      <c r="K654" t="s">
        <v>544</v>
      </c>
      <c r="L654" t="s">
        <v>246</v>
      </c>
      <c r="N654" t="s">
        <v>91</v>
      </c>
      <c r="P654">
        <v>207.9</v>
      </c>
      <c r="Q654">
        <v>112.89999999999999</v>
      </c>
      <c r="S654">
        <v>50.1</v>
      </c>
      <c r="W654">
        <v>44.9</v>
      </c>
      <c r="X654">
        <v>44.9</v>
      </c>
      <c r="Y654">
        <v>0</v>
      </c>
      <c r="AF654" t="s">
        <v>268</v>
      </c>
      <c r="AJ654" t="s">
        <v>268</v>
      </c>
      <c r="AL654" t="s">
        <v>248</v>
      </c>
      <c r="AM654">
        <v>0</v>
      </c>
      <c r="AN654">
        <v>99999</v>
      </c>
      <c r="AO654">
        <v>899</v>
      </c>
      <c r="AP654" t="b">
        <v>1</v>
      </c>
      <c r="AQ654" t="b">
        <v>1</v>
      </c>
      <c r="AS654">
        <v>99999</v>
      </c>
      <c r="AT654" t="s">
        <v>94</v>
      </c>
      <c r="AU654" t="b">
        <v>0</v>
      </c>
      <c r="AW654">
        <v>12</v>
      </c>
      <c r="AX654" t="s">
        <v>95</v>
      </c>
      <c r="AY654" t="s">
        <v>582</v>
      </c>
    </row>
    <row r="655" spans="2:51" x14ac:dyDescent="0.25">
      <c r="B655" t="s">
        <v>240</v>
      </c>
      <c r="C655" t="s">
        <v>88</v>
      </c>
      <c r="D655">
        <v>99999</v>
      </c>
      <c r="F655">
        <v>3000</v>
      </c>
      <c r="K655" t="s">
        <v>544</v>
      </c>
      <c r="L655" t="s">
        <v>241</v>
      </c>
      <c r="N655" t="s">
        <v>91</v>
      </c>
      <c r="P655">
        <v>214.9</v>
      </c>
      <c r="Q655">
        <v>119.89999999999999</v>
      </c>
      <c r="S655">
        <v>50.1</v>
      </c>
      <c r="W655">
        <v>44.9</v>
      </c>
      <c r="X655">
        <v>44.9</v>
      </c>
      <c r="Y655">
        <v>0</v>
      </c>
      <c r="AG655" t="s">
        <v>269</v>
      </c>
      <c r="AK655" t="s">
        <v>269</v>
      </c>
      <c r="AL655" t="s">
        <v>243</v>
      </c>
      <c r="AM655">
        <v>99999</v>
      </c>
      <c r="AN655">
        <v>99999</v>
      </c>
      <c r="AO655">
        <v>899</v>
      </c>
      <c r="AP655" t="b">
        <v>1</v>
      </c>
      <c r="AQ655" t="b">
        <v>1</v>
      </c>
      <c r="AS655">
        <v>500</v>
      </c>
      <c r="AT655" t="s">
        <v>94</v>
      </c>
      <c r="AU655" t="b">
        <v>0</v>
      </c>
      <c r="AW655">
        <v>12</v>
      </c>
      <c r="AX655" t="s">
        <v>95</v>
      </c>
      <c r="AY655" t="s">
        <v>583</v>
      </c>
    </row>
    <row r="656" spans="2:51" x14ac:dyDescent="0.25">
      <c r="B656" t="s">
        <v>240</v>
      </c>
      <c r="C656" t="s">
        <v>88</v>
      </c>
      <c r="D656">
        <v>99999</v>
      </c>
      <c r="F656">
        <v>3000</v>
      </c>
      <c r="K656" t="s">
        <v>544</v>
      </c>
      <c r="L656" t="s">
        <v>241</v>
      </c>
      <c r="N656" t="s">
        <v>91</v>
      </c>
      <c r="P656">
        <v>234.9</v>
      </c>
      <c r="Q656">
        <v>139.9</v>
      </c>
      <c r="S656">
        <v>50.1</v>
      </c>
      <c r="W656">
        <v>44.9</v>
      </c>
      <c r="X656">
        <v>44.9</v>
      </c>
      <c r="Y656">
        <v>0</v>
      </c>
      <c r="AG656" t="s">
        <v>271</v>
      </c>
      <c r="AK656" t="s">
        <v>271</v>
      </c>
      <c r="AL656" t="s">
        <v>243</v>
      </c>
      <c r="AM656">
        <v>99999</v>
      </c>
      <c r="AN656">
        <v>99999</v>
      </c>
      <c r="AO656">
        <v>899</v>
      </c>
      <c r="AP656" t="b">
        <v>1</v>
      </c>
      <c r="AQ656" t="b">
        <v>1</v>
      </c>
      <c r="AS656">
        <v>500</v>
      </c>
      <c r="AT656" t="s">
        <v>94</v>
      </c>
      <c r="AU656" t="b">
        <v>0</v>
      </c>
      <c r="AW656">
        <v>12</v>
      </c>
      <c r="AX656" t="s">
        <v>95</v>
      </c>
      <c r="AY656" t="s">
        <v>583</v>
      </c>
    </row>
    <row r="657" spans="2:51" x14ac:dyDescent="0.25">
      <c r="B657" t="s">
        <v>240</v>
      </c>
      <c r="C657" t="s">
        <v>88</v>
      </c>
      <c r="D657">
        <v>99999</v>
      </c>
      <c r="F657">
        <v>3000</v>
      </c>
      <c r="K657" t="s">
        <v>544</v>
      </c>
      <c r="L657" t="s">
        <v>246</v>
      </c>
      <c r="N657" t="s">
        <v>91</v>
      </c>
      <c r="P657">
        <v>199.9</v>
      </c>
      <c r="Q657">
        <v>104.89999999999999</v>
      </c>
      <c r="S657">
        <v>50.1</v>
      </c>
      <c r="W657">
        <v>44.9</v>
      </c>
      <c r="X657">
        <v>44.9</v>
      </c>
      <c r="Y657">
        <v>0</v>
      </c>
      <c r="AF657" t="s">
        <v>272</v>
      </c>
      <c r="AJ657" t="s">
        <v>272</v>
      </c>
      <c r="AL657" t="s">
        <v>248</v>
      </c>
      <c r="AM657">
        <v>0</v>
      </c>
      <c r="AN657">
        <v>99999</v>
      </c>
      <c r="AO657">
        <v>899</v>
      </c>
      <c r="AP657" t="b">
        <v>1</v>
      </c>
      <c r="AQ657" t="b">
        <v>1</v>
      </c>
      <c r="AS657">
        <v>99999</v>
      </c>
      <c r="AT657" t="s">
        <v>94</v>
      </c>
      <c r="AU657" t="b">
        <v>0</v>
      </c>
      <c r="AW657">
        <v>12</v>
      </c>
      <c r="AX657" t="s">
        <v>95</v>
      </c>
      <c r="AY657" t="s">
        <v>584</v>
      </c>
    </row>
    <row r="658" spans="2:51" x14ac:dyDescent="0.25">
      <c r="B658" t="s">
        <v>240</v>
      </c>
      <c r="C658" t="s">
        <v>88</v>
      </c>
      <c r="D658">
        <v>99999</v>
      </c>
      <c r="F658">
        <v>3000</v>
      </c>
      <c r="K658" t="s">
        <v>544</v>
      </c>
      <c r="L658" t="s">
        <v>246</v>
      </c>
      <c r="N658" t="s">
        <v>91</v>
      </c>
      <c r="P658">
        <v>218.9</v>
      </c>
      <c r="Q658">
        <v>123.89999999999999</v>
      </c>
      <c r="S658">
        <v>50.1</v>
      </c>
      <c r="W658">
        <v>44.9</v>
      </c>
      <c r="X658">
        <v>44.9</v>
      </c>
      <c r="Y658">
        <v>0</v>
      </c>
      <c r="AF658" t="s">
        <v>274</v>
      </c>
      <c r="AJ658" t="s">
        <v>274</v>
      </c>
      <c r="AL658" t="s">
        <v>248</v>
      </c>
      <c r="AM658">
        <v>0</v>
      </c>
      <c r="AN658">
        <v>99999</v>
      </c>
      <c r="AO658">
        <v>899</v>
      </c>
      <c r="AP658" t="b">
        <v>1</v>
      </c>
      <c r="AQ658" t="b">
        <v>1</v>
      </c>
      <c r="AS658">
        <v>99999</v>
      </c>
      <c r="AT658" t="s">
        <v>94</v>
      </c>
      <c r="AU658" t="b">
        <v>0</v>
      </c>
      <c r="AW658">
        <v>12</v>
      </c>
      <c r="AX658" t="s">
        <v>95</v>
      </c>
      <c r="AY658" t="s">
        <v>584</v>
      </c>
    </row>
    <row r="659" spans="2:51" x14ac:dyDescent="0.25">
      <c r="B659" t="s">
        <v>240</v>
      </c>
      <c r="C659" t="s">
        <v>88</v>
      </c>
      <c r="D659">
        <v>99999</v>
      </c>
      <c r="F659">
        <v>5000</v>
      </c>
      <c r="K659" t="s">
        <v>544</v>
      </c>
      <c r="L659" t="s">
        <v>241</v>
      </c>
      <c r="N659" t="s">
        <v>91</v>
      </c>
      <c r="P659">
        <v>229.9</v>
      </c>
      <c r="Q659">
        <v>134.9</v>
      </c>
      <c r="S659">
        <v>50.1</v>
      </c>
      <c r="W659">
        <v>44.9</v>
      </c>
      <c r="X659">
        <v>44.9</v>
      </c>
      <c r="Y659">
        <v>0</v>
      </c>
      <c r="AG659" t="s">
        <v>275</v>
      </c>
      <c r="AK659" t="s">
        <v>275</v>
      </c>
      <c r="AL659" t="s">
        <v>243</v>
      </c>
      <c r="AM659">
        <v>99999</v>
      </c>
      <c r="AN659">
        <v>99999</v>
      </c>
      <c r="AO659">
        <v>899</v>
      </c>
      <c r="AP659" t="b">
        <v>1</v>
      </c>
      <c r="AQ659" t="b">
        <v>1</v>
      </c>
      <c r="AS659">
        <v>500</v>
      </c>
      <c r="AT659" t="s">
        <v>94</v>
      </c>
      <c r="AU659" t="b">
        <v>0</v>
      </c>
      <c r="AW659">
        <v>12</v>
      </c>
      <c r="AX659" t="s">
        <v>95</v>
      </c>
      <c r="AY659" t="s">
        <v>585</v>
      </c>
    </row>
    <row r="660" spans="2:51" x14ac:dyDescent="0.25">
      <c r="B660" t="s">
        <v>240</v>
      </c>
      <c r="C660" t="s">
        <v>88</v>
      </c>
      <c r="D660">
        <v>99999</v>
      </c>
      <c r="F660">
        <v>5000</v>
      </c>
      <c r="K660" t="s">
        <v>544</v>
      </c>
      <c r="L660" t="s">
        <v>241</v>
      </c>
      <c r="N660" t="s">
        <v>91</v>
      </c>
      <c r="P660">
        <v>251.89999999999998</v>
      </c>
      <c r="Q660">
        <v>156.89999999999998</v>
      </c>
      <c r="S660">
        <v>50.1</v>
      </c>
      <c r="W660">
        <v>44.9</v>
      </c>
      <c r="X660">
        <v>44.9</v>
      </c>
      <c r="Y660">
        <v>0</v>
      </c>
      <c r="AG660" t="s">
        <v>277</v>
      </c>
      <c r="AK660" t="s">
        <v>277</v>
      </c>
      <c r="AL660" t="s">
        <v>243</v>
      </c>
      <c r="AM660">
        <v>99999</v>
      </c>
      <c r="AN660">
        <v>99999</v>
      </c>
      <c r="AO660">
        <v>899</v>
      </c>
      <c r="AP660" t="b">
        <v>1</v>
      </c>
      <c r="AQ660" t="b">
        <v>1</v>
      </c>
      <c r="AS660">
        <v>500</v>
      </c>
      <c r="AT660" t="s">
        <v>94</v>
      </c>
      <c r="AU660" t="b">
        <v>0</v>
      </c>
      <c r="AW660">
        <v>12</v>
      </c>
      <c r="AX660" t="s">
        <v>95</v>
      </c>
      <c r="AY660" t="s">
        <v>585</v>
      </c>
    </row>
    <row r="661" spans="2:51" x14ac:dyDescent="0.25">
      <c r="B661" t="s">
        <v>240</v>
      </c>
      <c r="C661" t="s">
        <v>88</v>
      </c>
      <c r="D661">
        <v>99999</v>
      </c>
      <c r="F661">
        <v>5000</v>
      </c>
      <c r="K661" t="s">
        <v>544</v>
      </c>
      <c r="L661" t="s">
        <v>246</v>
      </c>
      <c r="N661" t="s">
        <v>91</v>
      </c>
      <c r="P661">
        <v>214.9</v>
      </c>
      <c r="Q661">
        <v>119.9</v>
      </c>
      <c r="S661">
        <v>50.1</v>
      </c>
      <c r="W661">
        <v>44.9</v>
      </c>
      <c r="X661">
        <v>44.9</v>
      </c>
      <c r="Y661">
        <v>0</v>
      </c>
      <c r="AF661" t="s">
        <v>278</v>
      </c>
      <c r="AJ661" t="s">
        <v>278</v>
      </c>
      <c r="AL661" t="s">
        <v>248</v>
      </c>
      <c r="AM661">
        <v>0</v>
      </c>
      <c r="AN661">
        <v>99999</v>
      </c>
      <c r="AO661">
        <v>899</v>
      </c>
      <c r="AP661" t="b">
        <v>1</v>
      </c>
      <c r="AQ661" t="b">
        <v>1</v>
      </c>
      <c r="AS661">
        <v>99999</v>
      </c>
      <c r="AT661" t="s">
        <v>94</v>
      </c>
      <c r="AU661" t="b">
        <v>0</v>
      </c>
      <c r="AW661">
        <v>12</v>
      </c>
      <c r="AX661" t="s">
        <v>95</v>
      </c>
      <c r="AY661" t="s">
        <v>586</v>
      </c>
    </row>
    <row r="662" spans="2:51" x14ac:dyDescent="0.25">
      <c r="B662" t="s">
        <v>240</v>
      </c>
      <c r="C662" t="s">
        <v>88</v>
      </c>
      <c r="D662">
        <v>99999</v>
      </c>
      <c r="F662">
        <v>5000</v>
      </c>
      <c r="K662" t="s">
        <v>544</v>
      </c>
      <c r="L662" t="s">
        <v>246</v>
      </c>
      <c r="N662" t="s">
        <v>91</v>
      </c>
      <c r="P662">
        <v>234.9</v>
      </c>
      <c r="Q662">
        <v>139.9</v>
      </c>
      <c r="S662">
        <v>50.1</v>
      </c>
      <c r="W662">
        <v>44.9</v>
      </c>
      <c r="X662">
        <v>44.9</v>
      </c>
      <c r="Y662">
        <v>0</v>
      </c>
      <c r="AF662" t="s">
        <v>280</v>
      </c>
      <c r="AJ662" t="s">
        <v>280</v>
      </c>
      <c r="AL662" t="s">
        <v>248</v>
      </c>
      <c r="AM662">
        <v>0</v>
      </c>
      <c r="AN662">
        <v>99999</v>
      </c>
      <c r="AO662">
        <v>899</v>
      </c>
      <c r="AP662" t="b">
        <v>1</v>
      </c>
      <c r="AQ662" t="b">
        <v>1</v>
      </c>
      <c r="AS662">
        <v>99999</v>
      </c>
      <c r="AT662" t="s">
        <v>94</v>
      </c>
      <c r="AU662" t="b">
        <v>0</v>
      </c>
      <c r="AW662">
        <v>12</v>
      </c>
      <c r="AX662" t="s">
        <v>95</v>
      </c>
      <c r="AY662" t="s">
        <v>586</v>
      </c>
    </row>
  </sheetData>
  <dataConsolidate/>
  <dataValidations count="1">
    <dataValidation type="list" showInputMessage="1" error="Please select a valid value" promptTitle="select a value" sqref="O1:O2">
      <formula1>_validValues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X26"/>
  <sheetViews>
    <sheetView tabSelected="1" workbookViewId="0">
      <selection activeCell="GW1" sqref="GW1:GX2"/>
    </sheetView>
  </sheetViews>
  <sheetFormatPr defaultRowHeight="15" x14ac:dyDescent="0.25"/>
  <sheetData>
    <row r="1" spans="1:206" ht="30.75" customHeight="1" thickBot="1" x14ac:dyDescent="0.3">
      <c r="A1" s="12" t="s">
        <v>587</v>
      </c>
      <c r="B1" s="13" t="s">
        <v>588</v>
      </c>
      <c r="C1" s="13" t="s">
        <v>589</v>
      </c>
      <c r="D1" s="13" t="s">
        <v>590</v>
      </c>
      <c r="E1" s="13" t="s">
        <v>591</v>
      </c>
      <c r="F1" s="14" t="s">
        <v>592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 t="s">
        <v>593</v>
      </c>
      <c r="AS1" s="14"/>
      <c r="AT1" s="14"/>
      <c r="AU1" s="15" t="s">
        <v>594</v>
      </c>
      <c r="AV1" s="15"/>
      <c r="AW1" s="15" t="s">
        <v>595</v>
      </c>
      <c r="AX1" s="15"/>
      <c r="AY1" s="15"/>
      <c r="AZ1" s="15"/>
      <c r="BA1" s="15"/>
      <c r="BB1" s="15"/>
      <c r="BC1" s="15"/>
      <c r="BD1" s="15" t="s">
        <v>596</v>
      </c>
      <c r="BE1" s="15"/>
      <c r="BF1" s="15"/>
      <c r="BG1" s="16" t="s">
        <v>597</v>
      </c>
      <c r="BH1" s="17"/>
      <c r="BI1" s="18"/>
      <c r="BJ1" s="19" t="str">
        <f>"Preço Fixo
"&amp;DOLLAR([4]ARBOR!C2,2)</f>
        <v>Preço Fixo
R$ 75,84</v>
      </c>
      <c r="BK1" s="20"/>
      <c r="BL1" s="20"/>
      <c r="BM1" s="20"/>
      <c r="BN1" s="21"/>
      <c r="BO1" s="19" t="s">
        <v>598</v>
      </c>
      <c r="BP1" s="20"/>
      <c r="BQ1" s="20"/>
      <c r="BR1" s="21"/>
      <c r="BS1" s="19" t="s">
        <v>599</v>
      </c>
      <c r="BT1" s="20"/>
      <c r="BU1" s="20"/>
      <c r="BV1" s="21"/>
      <c r="BW1" s="19" t="s">
        <v>600</v>
      </c>
      <c r="BX1" s="20"/>
      <c r="BY1" s="20"/>
      <c r="BZ1" s="21"/>
      <c r="CA1" s="19" t="s">
        <v>601</v>
      </c>
      <c r="CB1" s="20"/>
      <c r="CC1" s="20"/>
      <c r="CD1" s="21"/>
      <c r="CE1" s="19" t="s">
        <v>602</v>
      </c>
      <c r="CF1" s="20"/>
      <c r="CG1" s="20"/>
      <c r="CH1" s="21"/>
      <c r="CI1" s="19" t="s">
        <v>603</v>
      </c>
      <c r="CJ1" s="20"/>
      <c r="CK1" s="20"/>
      <c r="CL1" s="21"/>
      <c r="CM1" s="19" t="s">
        <v>604</v>
      </c>
      <c r="CN1" s="20"/>
      <c r="CO1" s="20"/>
      <c r="CP1" s="21"/>
      <c r="CQ1" s="19" t="s">
        <v>605</v>
      </c>
      <c r="CR1" s="20"/>
      <c r="CS1" s="20"/>
      <c r="CT1" s="20"/>
      <c r="CU1" s="20"/>
      <c r="CV1" s="20"/>
      <c r="CW1" s="20"/>
      <c r="CX1" s="21"/>
      <c r="CY1" s="19" t="s">
        <v>606</v>
      </c>
      <c r="CZ1" s="20"/>
      <c r="DA1" s="20"/>
      <c r="DB1" s="20"/>
      <c r="DC1" s="20"/>
      <c r="DD1" s="20"/>
      <c r="DE1" s="20"/>
      <c r="DF1" s="21"/>
      <c r="DG1" s="19" t="s">
        <v>607</v>
      </c>
      <c r="DH1" s="20"/>
      <c r="DI1" s="20"/>
      <c r="DJ1" s="20"/>
      <c r="DK1" s="20"/>
      <c r="DL1" s="20"/>
      <c r="DM1" s="20"/>
      <c r="DN1" s="21"/>
      <c r="DO1" s="22" t="s">
        <v>608</v>
      </c>
      <c r="DP1" s="23"/>
      <c r="DQ1" s="23"/>
      <c r="DR1" s="23"/>
      <c r="DS1" s="23"/>
      <c r="DT1" s="23"/>
      <c r="DU1" s="23"/>
      <c r="DV1" s="24"/>
      <c r="DW1" s="25" t="s">
        <v>609</v>
      </c>
      <c r="DX1" s="26"/>
      <c r="DY1" s="27"/>
      <c r="DZ1" s="28" t="s">
        <v>610</v>
      </c>
      <c r="EA1" s="29"/>
      <c r="EB1" s="29"/>
      <c r="EC1" s="29"/>
      <c r="ED1" s="29"/>
      <c r="EE1" s="29"/>
      <c r="EF1" s="30"/>
      <c r="EG1" s="31" t="s">
        <v>611</v>
      </c>
      <c r="EH1" s="32"/>
      <c r="EI1" s="32"/>
      <c r="EJ1" s="32"/>
      <c r="EK1" s="32"/>
      <c r="EL1" s="32"/>
      <c r="EM1" s="32"/>
      <c r="EN1" s="32"/>
      <c r="EO1" s="33" t="s">
        <v>612</v>
      </c>
      <c r="EP1" s="34"/>
      <c r="EQ1" s="34"/>
      <c r="ER1" s="34"/>
      <c r="ES1" s="34"/>
      <c r="ET1" s="35"/>
      <c r="EU1" s="36" t="s">
        <v>613</v>
      </c>
      <c r="EV1" s="37"/>
      <c r="EW1" s="38" t="str">
        <f>"Oi Internet pra Celular 300MB (PCS-813566)
"&amp;DOLLAR(VLOOKUP("PCS-813566",[4]ARBOR!$A:$C,3,0),2)</f>
        <v>Oi Internet pra Celular 300MB (PCS-813566)
R$ 18,92</v>
      </c>
      <c r="EX1" s="39"/>
      <c r="EY1" s="40"/>
      <c r="EZ1" s="38" t="str">
        <f>"Oi Internet pra Celular 500MB (PCS-813564)
"&amp;DOLLAR(VLOOKUP("PCS-813564",[4]ARBOR!$A:$C,3,0),2)</f>
        <v>Oi Internet pra Celular 500MB (PCS-813564)
R$ 28,44</v>
      </c>
      <c r="FA1" s="39"/>
      <c r="FB1" s="40"/>
      <c r="FC1" s="38" t="s">
        <v>614</v>
      </c>
      <c r="FD1" s="39"/>
      <c r="FE1" s="40"/>
      <c r="FF1" s="38" t="s">
        <v>615</v>
      </c>
      <c r="FG1" s="39"/>
      <c r="FH1" s="40"/>
      <c r="FI1" s="38" t="s">
        <v>616</v>
      </c>
      <c r="FJ1" s="39"/>
      <c r="FK1" s="40"/>
      <c r="FL1" s="38" t="s">
        <v>617</v>
      </c>
      <c r="FM1" s="39"/>
      <c r="FN1" s="40"/>
      <c r="FO1" s="38" t="s">
        <v>618</v>
      </c>
      <c r="FP1" s="39"/>
      <c r="FQ1" s="40"/>
      <c r="FR1" s="41" t="s">
        <v>619</v>
      </c>
      <c r="FS1" s="42"/>
      <c r="FT1" s="43" t="s">
        <v>620</v>
      </c>
      <c r="FU1" s="44"/>
      <c r="FV1" s="45" t="s">
        <v>621</v>
      </c>
      <c r="FW1" s="46"/>
      <c r="FX1" s="46"/>
      <c r="FY1" s="46"/>
      <c r="FZ1" s="46"/>
      <c r="GA1" s="46"/>
      <c r="GB1" s="18"/>
      <c r="GC1" s="45" t="s">
        <v>622</v>
      </c>
      <c r="GD1" s="46"/>
      <c r="GE1" s="18"/>
      <c r="GF1" s="45" t="s">
        <v>622</v>
      </c>
      <c r="GG1" s="46"/>
      <c r="GH1" s="18"/>
      <c r="GI1" s="47" t="s">
        <v>623</v>
      </c>
      <c r="GJ1" s="48" t="s">
        <v>624</v>
      </c>
      <c r="GK1" s="49" t="s">
        <v>625</v>
      </c>
      <c r="GL1" s="50"/>
      <c r="GM1" s="50"/>
      <c r="GN1" s="50"/>
      <c r="GO1" s="50"/>
      <c r="GP1" s="50"/>
      <c r="GQ1" s="50"/>
      <c r="GR1" s="50"/>
      <c r="GS1" s="50"/>
      <c r="GT1" s="50"/>
      <c r="GU1" s="51"/>
    </row>
    <row r="2" spans="1:206" ht="164.25" customHeight="1" thickBot="1" x14ac:dyDescent="0.3">
      <c r="A2" t="s">
        <v>626</v>
      </c>
      <c r="B2" s="52" t="s">
        <v>627</v>
      </c>
      <c r="C2" s="52" t="s">
        <v>628</v>
      </c>
      <c r="D2" s="52" t="s">
        <v>629</v>
      </c>
      <c r="E2" s="52" t="s">
        <v>630</v>
      </c>
      <c r="F2" s="53" t="s">
        <v>631</v>
      </c>
      <c r="G2" s="53" t="s">
        <v>632</v>
      </c>
      <c r="H2" s="53" t="s">
        <v>633</v>
      </c>
      <c r="I2" s="53" t="s">
        <v>634</v>
      </c>
      <c r="J2" s="53" t="s">
        <v>635</v>
      </c>
      <c r="K2" s="53" t="s">
        <v>636</v>
      </c>
      <c r="L2" s="53" t="s">
        <v>637</v>
      </c>
      <c r="M2" s="53" t="s">
        <v>638</v>
      </c>
      <c r="N2" s="53" t="s">
        <v>639</v>
      </c>
      <c r="O2" s="53" t="s">
        <v>640</v>
      </c>
      <c r="P2" s="53" t="s">
        <v>641</v>
      </c>
      <c r="Q2" s="53" t="s">
        <v>642</v>
      </c>
      <c r="R2" s="53" t="s">
        <v>643</v>
      </c>
      <c r="S2" s="53" t="s">
        <v>644</v>
      </c>
      <c r="T2" s="53" t="s">
        <v>645</v>
      </c>
      <c r="U2" s="53" t="s">
        <v>646</v>
      </c>
      <c r="V2" s="53" t="s">
        <v>647</v>
      </c>
      <c r="W2" s="53" t="s">
        <v>648</v>
      </c>
      <c r="X2" s="54" t="s">
        <v>649</v>
      </c>
      <c r="Y2" s="53" t="s">
        <v>650</v>
      </c>
      <c r="Z2" s="53" t="s">
        <v>651</v>
      </c>
      <c r="AA2" s="53" t="s">
        <v>652</v>
      </c>
      <c r="AB2" s="53" t="s">
        <v>653</v>
      </c>
      <c r="AC2" s="53" t="s">
        <v>654</v>
      </c>
      <c r="AD2" s="55" t="s">
        <v>655</v>
      </c>
      <c r="AE2" s="55" t="s">
        <v>656</v>
      </c>
      <c r="AF2" s="55" t="s">
        <v>657</v>
      </c>
      <c r="AG2" s="55" t="s">
        <v>658</v>
      </c>
      <c r="AH2" s="53" t="s">
        <v>659</v>
      </c>
      <c r="AI2" s="53" t="s">
        <v>660</v>
      </c>
      <c r="AJ2" s="53" t="s">
        <v>661</v>
      </c>
      <c r="AK2" s="53" t="s">
        <v>662</v>
      </c>
      <c r="AL2" s="53" t="s">
        <v>663</v>
      </c>
      <c r="AM2" s="53" t="s">
        <v>664</v>
      </c>
      <c r="AN2" s="53" t="s">
        <v>665</v>
      </c>
      <c r="AO2" s="54" t="s">
        <v>666</v>
      </c>
      <c r="AP2" s="54" t="s">
        <v>667</v>
      </c>
      <c r="AQ2" s="53" t="s">
        <v>668</v>
      </c>
      <c r="AR2" s="56" t="s">
        <v>669</v>
      </c>
      <c r="AS2" s="52" t="s">
        <v>670</v>
      </c>
      <c r="AT2" s="52" t="s">
        <v>671</v>
      </c>
      <c r="AU2" s="52" t="s">
        <v>672</v>
      </c>
      <c r="AV2" s="52" t="s">
        <v>673</v>
      </c>
      <c r="AW2" s="56" t="s">
        <v>674</v>
      </c>
      <c r="AX2" s="56" t="s">
        <v>675</v>
      </c>
      <c r="AY2" s="56" t="s">
        <v>676</v>
      </c>
      <c r="AZ2" s="56" t="s">
        <v>677</v>
      </c>
      <c r="BA2" s="56" t="s">
        <v>678</v>
      </c>
      <c r="BB2" s="56" t="s">
        <v>679</v>
      </c>
      <c r="BC2" s="56" t="s">
        <v>680</v>
      </c>
      <c r="BD2" s="57" t="s">
        <v>681</v>
      </c>
      <c r="BE2" s="58" t="s">
        <v>682</v>
      </c>
      <c r="BF2" s="58" t="s">
        <v>683</v>
      </c>
      <c r="BG2" s="56" t="s">
        <v>684</v>
      </c>
      <c r="BH2" s="59" t="s">
        <v>685</v>
      </c>
      <c r="BI2" s="56" t="s">
        <v>686</v>
      </c>
      <c r="BJ2" s="60" t="s">
        <v>687</v>
      </c>
      <c r="BK2" s="61" t="s">
        <v>688</v>
      </c>
      <c r="BL2" s="56" t="s">
        <v>689</v>
      </c>
      <c r="BM2" s="62" t="s">
        <v>690</v>
      </c>
      <c r="BN2" s="63" t="s">
        <v>691</v>
      </c>
      <c r="BO2" s="56" t="s">
        <v>692</v>
      </c>
      <c r="BP2" s="52" t="s">
        <v>687</v>
      </c>
      <c r="BQ2" s="52" t="s">
        <v>693</v>
      </c>
      <c r="BR2" s="56" t="s">
        <v>689</v>
      </c>
      <c r="BS2" s="56" t="s">
        <v>692</v>
      </c>
      <c r="BT2" s="52" t="s">
        <v>687</v>
      </c>
      <c r="BU2" s="52" t="s">
        <v>693</v>
      </c>
      <c r="BV2" s="56" t="s">
        <v>689</v>
      </c>
      <c r="BW2" s="56" t="s">
        <v>692</v>
      </c>
      <c r="BX2" s="52" t="s">
        <v>687</v>
      </c>
      <c r="BY2" s="52" t="s">
        <v>693</v>
      </c>
      <c r="BZ2" s="56" t="s">
        <v>689</v>
      </c>
      <c r="CA2" s="56" t="s">
        <v>692</v>
      </c>
      <c r="CB2" s="52" t="s">
        <v>687</v>
      </c>
      <c r="CC2" s="52" t="s">
        <v>693</v>
      </c>
      <c r="CD2" s="56" t="s">
        <v>689</v>
      </c>
      <c r="CE2" s="56" t="s">
        <v>692</v>
      </c>
      <c r="CF2" s="52" t="s">
        <v>687</v>
      </c>
      <c r="CG2" s="52" t="s">
        <v>693</v>
      </c>
      <c r="CH2" s="56" t="s">
        <v>689</v>
      </c>
      <c r="CI2" s="56" t="s">
        <v>692</v>
      </c>
      <c r="CJ2" s="52" t="s">
        <v>687</v>
      </c>
      <c r="CK2" s="52" t="s">
        <v>693</v>
      </c>
      <c r="CL2" s="56" t="s">
        <v>689</v>
      </c>
      <c r="CM2" s="56" t="s">
        <v>692</v>
      </c>
      <c r="CN2" s="52" t="s">
        <v>687</v>
      </c>
      <c r="CO2" s="52" t="s">
        <v>693</v>
      </c>
      <c r="CP2" s="56" t="s">
        <v>689</v>
      </c>
      <c r="CQ2" s="56" t="s">
        <v>692</v>
      </c>
      <c r="CR2" s="52" t="s">
        <v>687</v>
      </c>
      <c r="CS2" s="52" t="s">
        <v>693</v>
      </c>
      <c r="CT2" s="56" t="s">
        <v>689</v>
      </c>
      <c r="CU2" s="64" t="s">
        <v>687</v>
      </c>
      <c r="CV2" s="64" t="s">
        <v>694</v>
      </c>
      <c r="CW2" s="64" t="s">
        <v>693</v>
      </c>
      <c r="CX2" s="65" t="s">
        <v>689</v>
      </c>
      <c r="CY2" s="56" t="s">
        <v>692</v>
      </c>
      <c r="CZ2" s="52" t="s">
        <v>687</v>
      </c>
      <c r="DA2" s="52" t="s">
        <v>693</v>
      </c>
      <c r="DB2" s="56" t="s">
        <v>689</v>
      </c>
      <c r="DC2" s="64" t="s">
        <v>687</v>
      </c>
      <c r="DD2" s="64" t="s">
        <v>694</v>
      </c>
      <c r="DE2" s="64" t="s">
        <v>693</v>
      </c>
      <c r="DF2" s="65" t="s">
        <v>689</v>
      </c>
      <c r="DG2" s="56" t="s">
        <v>692</v>
      </c>
      <c r="DH2" s="52" t="s">
        <v>687</v>
      </c>
      <c r="DI2" s="52" t="s">
        <v>693</v>
      </c>
      <c r="DJ2" s="56" t="s">
        <v>689</v>
      </c>
      <c r="DK2" s="64" t="s">
        <v>687</v>
      </c>
      <c r="DL2" s="64" t="s">
        <v>694</v>
      </c>
      <c r="DM2" s="64" t="s">
        <v>693</v>
      </c>
      <c r="DN2" s="65" t="s">
        <v>689</v>
      </c>
      <c r="DO2" s="56" t="s">
        <v>692</v>
      </c>
      <c r="DP2" s="52" t="s">
        <v>687</v>
      </c>
      <c r="DQ2" s="52" t="s">
        <v>693</v>
      </c>
      <c r="DR2" s="56" t="s">
        <v>689</v>
      </c>
      <c r="DS2" s="64" t="s">
        <v>687</v>
      </c>
      <c r="DT2" s="64" t="s">
        <v>694</v>
      </c>
      <c r="DU2" s="64" t="s">
        <v>693</v>
      </c>
      <c r="DV2" s="65" t="s">
        <v>689</v>
      </c>
      <c r="DW2" s="66" t="s">
        <v>687</v>
      </c>
      <c r="DX2" s="66" t="s">
        <v>695</v>
      </c>
      <c r="DY2" s="56" t="s">
        <v>689</v>
      </c>
      <c r="DZ2" s="67" t="s">
        <v>696</v>
      </c>
      <c r="EA2" s="68" t="s">
        <v>693</v>
      </c>
      <c r="EB2" s="68" t="s">
        <v>689</v>
      </c>
      <c r="EC2" s="67" t="s">
        <v>697</v>
      </c>
      <c r="ED2" s="67" t="s">
        <v>698</v>
      </c>
      <c r="EE2" s="68" t="s">
        <v>693</v>
      </c>
      <c r="EF2" s="68" t="s">
        <v>689</v>
      </c>
      <c r="EG2" s="69" t="s">
        <v>699</v>
      </c>
      <c r="EH2" s="52" t="s">
        <v>700</v>
      </c>
      <c r="EI2" s="52" t="s">
        <v>701</v>
      </c>
      <c r="EJ2" s="56" t="s">
        <v>702</v>
      </c>
      <c r="EK2" s="56" t="s">
        <v>689</v>
      </c>
      <c r="EL2" s="52" t="s">
        <v>703</v>
      </c>
      <c r="EM2" s="52" t="s">
        <v>693</v>
      </c>
      <c r="EN2" s="56" t="s">
        <v>689</v>
      </c>
      <c r="EO2" s="52" t="s">
        <v>704</v>
      </c>
      <c r="EP2" s="70" t="s">
        <v>705</v>
      </c>
      <c r="EQ2" s="52" t="s">
        <v>706</v>
      </c>
      <c r="ER2" s="52" t="s">
        <v>707</v>
      </c>
      <c r="ES2" s="56" t="s">
        <v>702</v>
      </c>
      <c r="ET2" s="56" t="s">
        <v>689</v>
      </c>
      <c r="EU2" s="71" t="s">
        <v>708</v>
      </c>
      <c r="EV2" s="72" t="s">
        <v>709</v>
      </c>
      <c r="EW2" s="52" t="s">
        <v>687</v>
      </c>
      <c r="EX2" s="52" t="s">
        <v>710</v>
      </c>
      <c r="EY2" s="56" t="s">
        <v>689</v>
      </c>
      <c r="EZ2" s="52" t="s">
        <v>687</v>
      </c>
      <c r="FA2" s="52" t="s">
        <v>710</v>
      </c>
      <c r="FB2" s="56" t="s">
        <v>689</v>
      </c>
      <c r="FC2" s="52" t="s">
        <v>687</v>
      </c>
      <c r="FD2" s="52" t="s">
        <v>710</v>
      </c>
      <c r="FE2" s="56" t="s">
        <v>689</v>
      </c>
      <c r="FF2" s="52" t="s">
        <v>687</v>
      </c>
      <c r="FG2" s="52" t="s">
        <v>710</v>
      </c>
      <c r="FH2" s="56" t="s">
        <v>689</v>
      </c>
      <c r="FI2" s="52" t="s">
        <v>687</v>
      </c>
      <c r="FJ2" s="52" t="s">
        <v>710</v>
      </c>
      <c r="FK2" s="56" t="s">
        <v>689</v>
      </c>
      <c r="FL2" s="52" t="s">
        <v>687</v>
      </c>
      <c r="FM2" s="52" t="s">
        <v>710</v>
      </c>
      <c r="FN2" s="56" t="s">
        <v>689</v>
      </c>
      <c r="FO2" s="52" t="s">
        <v>687</v>
      </c>
      <c r="FP2" s="52" t="s">
        <v>710</v>
      </c>
      <c r="FQ2" s="56" t="s">
        <v>689</v>
      </c>
      <c r="FR2" s="52" t="s">
        <v>693</v>
      </c>
      <c r="FS2" s="56" t="s">
        <v>689</v>
      </c>
      <c r="FT2" s="73" t="s">
        <v>711</v>
      </c>
      <c r="FU2" s="56" t="s">
        <v>712</v>
      </c>
      <c r="FV2" s="52" t="s">
        <v>713</v>
      </c>
      <c r="FW2" s="73" t="s">
        <v>714</v>
      </c>
      <c r="FX2" s="52" t="s">
        <v>715</v>
      </c>
      <c r="FY2" s="74" t="s">
        <v>716</v>
      </c>
      <c r="FZ2" s="56" t="s">
        <v>717</v>
      </c>
      <c r="GA2" s="75" t="s">
        <v>718</v>
      </c>
      <c r="GB2" s="56" t="s">
        <v>719</v>
      </c>
      <c r="GC2" s="74" t="s">
        <v>720</v>
      </c>
      <c r="GD2" s="75" t="s">
        <v>721</v>
      </c>
      <c r="GE2" s="75" t="s">
        <v>689</v>
      </c>
      <c r="GF2" s="74" t="s">
        <v>720</v>
      </c>
      <c r="GG2" s="75" t="s">
        <v>721</v>
      </c>
      <c r="GH2" s="75" t="s">
        <v>689</v>
      </c>
      <c r="GI2" s="76" t="s">
        <v>722</v>
      </c>
      <c r="GJ2" s="77" t="s">
        <v>723</v>
      </c>
      <c r="GK2" s="78" t="s">
        <v>724</v>
      </c>
      <c r="GL2" s="79" t="s">
        <v>725</v>
      </c>
      <c r="GM2" s="79" t="s">
        <v>726</v>
      </c>
      <c r="GN2" s="80" t="s">
        <v>727</v>
      </c>
      <c r="GO2" s="80" t="s">
        <v>728</v>
      </c>
      <c r="GP2" s="80" t="s">
        <v>729</v>
      </c>
      <c r="GQ2" s="79" t="s">
        <v>730</v>
      </c>
      <c r="GR2" s="79" t="s">
        <v>731</v>
      </c>
      <c r="GS2" s="79"/>
      <c r="GT2" s="79" t="s">
        <v>732</v>
      </c>
      <c r="GU2" s="81" t="s">
        <v>733</v>
      </c>
      <c r="GV2" s="82" t="s">
        <v>734</v>
      </c>
      <c r="GW2" s="82" t="s">
        <v>735</v>
      </c>
      <c r="GX2" s="82" t="s">
        <v>736</v>
      </c>
    </row>
    <row r="3" spans="1:206" s="83" customFormat="1" x14ac:dyDescent="0.25">
      <c r="A3" s="83" t="str">
        <f t="shared" ref="A3:A26" si="0">CONCATENATE(BH3,GM3,EV3,GL3)</f>
        <v>Oi Total Fixo + Pós 800 + Banda LargaN1MG</v>
      </c>
      <c r="B3" s="84" t="s">
        <v>737</v>
      </c>
      <c r="C3" s="85" t="s">
        <v>653</v>
      </c>
      <c r="D3" s="85" t="s">
        <v>738</v>
      </c>
      <c r="E3" s="86" t="s">
        <v>739</v>
      </c>
      <c r="F3" s="87" t="s">
        <v>740</v>
      </c>
      <c r="G3" s="88"/>
      <c r="H3" s="88"/>
      <c r="I3" s="88"/>
      <c r="J3" s="88" t="s">
        <v>740</v>
      </c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 t="s">
        <v>740</v>
      </c>
      <c r="AC3" s="88" t="s">
        <v>740</v>
      </c>
      <c r="AD3" s="88" t="s">
        <v>740</v>
      </c>
      <c r="AE3" s="88" t="s">
        <v>740</v>
      </c>
      <c r="AF3" s="88" t="s">
        <v>740</v>
      </c>
      <c r="AG3" s="88" t="s">
        <v>740</v>
      </c>
      <c r="AH3" s="89"/>
      <c r="AI3" s="88" t="s">
        <v>740</v>
      </c>
      <c r="AJ3" s="88" t="s">
        <v>740</v>
      </c>
      <c r="AK3" s="88" t="s">
        <v>740</v>
      </c>
      <c r="AL3" s="88" t="s">
        <v>740</v>
      </c>
      <c r="AM3" s="88" t="s">
        <v>740</v>
      </c>
      <c r="AN3" s="88" t="s">
        <v>740</v>
      </c>
      <c r="AO3" s="88" t="s">
        <v>740</v>
      </c>
      <c r="AP3" s="88"/>
      <c r="AQ3" s="90"/>
      <c r="AR3" s="91" t="s">
        <v>741</v>
      </c>
      <c r="AS3" s="85" t="s">
        <v>742</v>
      </c>
      <c r="AT3" s="92" t="s">
        <v>743</v>
      </c>
      <c r="AU3" s="93">
        <v>42972</v>
      </c>
      <c r="AV3" s="94">
        <v>43038</v>
      </c>
      <c r="AW3" s="95" t="s">
        <v>744</v>
      </c>
      <c r="AX3" s="96" t="s">
        <v>744</v>
      </c>
      <c r="AY3" s="97"/>
      <c r="AZ3" s="97" t="s">
        <v>745</v>
      </c>
      <c r="BA3" s="97">
        <v>20</v>
      </c>
      <c r="BB3" s="97">
        <v>10000</v>
      </c>
      <c r="BC3" s="98" t="s">
        <v>746</v>
      </c>
      <c r="BD3" s="99" t="s">
        <v>747</v>
      </c>
      <c r="BE3" s="97" t="s">
        <v>739</v>
      </c>
      <c r="BF3" s="90" t="s">
        <v>739</v>
      </c>
      <c r="BG3" s="84" t="s">
        <v>741</v>
      </c>
      <c r="BH3" s="100" t="s">
        <v>748</v>
      </c>
      <c r="BI3" s="101" t="str">
        <f>IF(ISERROR(VLOOKUP(BH3,[5]PLANOS!B:C,2,0)),"",VLOOKUP(BH3,[5]PLANOS!B:C,2,0))</f>
        <v>PCS-4P6pi</v>
      </c>
      <c r="BJ3" s="102">
        <v>50.1</v>
      </c>
      <c r="BK3" s="103">
        <f>IF(BJ3=0,"",IF(BJ3=VLOOKUP("FIXO",[5]ARBOR!$A:$C,3,0),0.0001,IF(BJ3&gt;VLOOKUP("FIXO",[5]ARBOR!$A:$C,3,0),"Maior que CAP!",IF((DOLLAR(BJ3+(VLOOKUP("FIXO",[5]ARBOR!$A:$C,3,0)*-TRUNC(BJ3/VLOOKUP("FIXO",[5]ARBOR!$A:$C,3,0)-1,4)),6))&lt;&gt;(DOLLAR(VLOOKUP("FIXO",[5]ARBOR!$A:$C,3,0),6)),-TRUNC(BJ3/VLOOKUP("FIXO",[5]ARBOR!$A:$C,3,0)-1,4)+0.0001,-TRUNC(BJ3/VLOOKUP("FIXO",[5]ARBOR!$A:$C,3,0)-1,4)))))</f>
        <v>0.33939999999999998</v>
      </c>
      <c r="BL3" s="104" t="str">
        <f>IF(ISERROR(IF(BK3="","",VLOOKUP(($BH3&amp;BK3&amp;"Template de desconto FLAT bundle - Fixo - Varejo - Ganho Tributário Cross"),[5]BENEFICIOS!$A:$E,5,0))),"Criar",IF(BK3="","",VLOOKUP(($BH3&amp;BK3&amp;"Template de desconto FLAT bundle - Fixo - Varejo - Ganho Tributário Cross"),[5]BENEFICIOS!$A:$E,5,0)))</f>
        <v>Criar</v>
      </c>
      <c r="BM3" s="105"/>
      <c r="BN3" s="106"/>
      <c r="BO3" s="107" t="s">
        <v>687</v>
      </c>
      <c r="BP3" s="108">
        <v>44.9</v>
      </c>
      <c r="BQ3" s="103">
        <f>IF(BP3=0,"",IF(BP3=VLOOKUP("PCS-30874g",[5]ARBOR!$A:$C,3,0),0.0001,IF(BP3&gt;VLOOKUP("PCS-30874g",[5]ARBOR!$A:$C,3,0),"Maior que CAP!",IF((DOLLAR(BP3+(VLOOKUP("PCS-30874g",[5]ARBOR!$A:$C,3,0)*-TRUNC(BP3/VLOOKUP("PCS-30874g",[5]ARBOR!$A:$C,3,0)-1,4)),6))&lt;&gt;(DOLLAR(VLOOKUP("PCS-30874g",[5]ARBOR!$A:$C,3,0),6)),-TRUNC(BP3/VLOOKUP("PCS-30874g",[5]ARBOR!$A:$C,3,0)-1,4)+0.0001,-TRUNC(BP3/VLOOKUP("PCS-30874g",[5]ARBOR!$A:$C,3,0)-1,4)))))</f>
        <v>0.53679999999999994</v>
      </c>
      <c r="BR3" s="104" t="str">
        <f>IF(ISERROR(IF(BQ3="","",VLOOKUP(($BH3&amp;BQ3&amp;"Template de desconto FLAT bundle - Velox XDSL - Varejo"),[5]BENEFICIOS!$A:$E,5,0))),"Criar",IF(BQ3="","",VLOOKUP(($BH3&amp;BQ3&amp;"Template de desconto FLAT bundle - Velox XDSL - Varejo"),[5]BENEFICIOS!$A:$E,5,0)))</f>
        <v>Criar</v>
      </c>
      <c r="BS3" s="107" t="s">
        <v>687</v>
      </c>
      <c r="BT3" s="108">
        <v>44.9</v>
      </c>
      <c r="BU3" s="103">
        <f>IF(BT3=0,"",IF(BT3=VLOOKUP("PCS-30577g",[5]ARBOR!$A:$C,3,0),0.0001,IF(BT3&gt;VLOOKUP("PCS-30577g",[5]ARBOR!$A:$C,3,0),"Maior que CAP!",IF((DOLLAR(BT3+(VLOOKUP("PCS-30577g",[5]ARBOR!$A:$C,3,0)*-TRUNC(BT3/VLOOKUP("PCS-30577g",[5]ARBOR!$A:$C,3,0)-1,4)),6))&lt;&gt;(DOLLAR(VLOOKUP("PCS-30577g",[5]ARBOR!$A:$C,3,0),6)),-TRUNC(BT3/VLOOKUP("PCS-30577g",[5]ARBOR!$A:$C,3,0)-1,4)+0.0001,-TRUNC(BT3/VLOOKUP("PCS-30577g",[5]ARBOR!$A:$C,3,0)-1,4)))))</f>
        <v>0.53679999999999994</v>
      </c>
      <c r="BV3" s="104" t="str">
        <f>IF(ISERROR(IF(BU3="","",VLOOKUP(($BH3&amp;BU3&amp;"Template de desconto FLAT bundle - Velox XDSL - Varejo"),[5]BENEFICIOS!$A:$E,5,0))),"Criar",IF(BU3="","",VLOOKUP(($BH3&amp;BU3&amp;"Template de desconto FLAT bundle - Velox XDSL - Varejo"),[5]BENEFICIOS!$A:$E,5,0)))</f>
        <v>Criar</v>
      </c>
      <c r="BW3" s="107" t="s">
        <v>687</v>
      </c>
      <c r="BX3" s="108">
        <v>44.9</v>
      </c>
      <c r="BY3" s="103">
        <f>IF(BX3=0,"",IF(BX3=VLOOKUP("PCS-30604g",[5]ARBOR!$A:$C,3,0),0.0001,IF(BX3&gt;VLOOKUP("PCS-30604g",[5]ARBOR!$A:$C,3,0),"Maior que CAP!",IF((DOLLAR(BX3+(VLOOKUP("PCS-30604g",[5]ARBOR!$A:$C,3,0)*-TRUNC(BX3/VLOOKUP("PCS-30604g",[5]ARBOR!$A:$C,3,0)-1,4)),6))&lt;&gt;(DOLLAR(VLOOKUP("PCS-30604g",[5]ARBOR!$A:$C,3,0),6)),-TRUNC(BX3/VLOOKUP("PCS-30604g",[5]ARBOR!$A:$C,3,0)-1,4)+0.0001,-TRUNC(BX3/VLOOKUP("PCS-30604g",[5]ARBOR!$A:$C,3,0)-1,4)))))</f>
        <v>0.53679999999999994</v>
      </c>
      <c r="BZ3" s="104" t="str">
        <f>IF(ISERROR(IF(BY3="","",VLOOKUP(($BH3&amp;BY3&amp;"Template de desconto FLAT bundle - Velox XDSL - Varejo"),[5]BENEFICIOS!$A:$E,5,0))),"Criar",IF(BY3="","",VLOOKUP(($BH3&amp;BY3&amp;"Template de desconto FLAT bundle - Velox XDSL - Varejo"),[5]BENEFICIOS!$A:$E,5,0)))</f>
        <v>Criar</v>
      </c>
      <c r="CA3" s="107" t="s">
        <v>687</v>
      </c>
      <c r="CB3" s="108">
        <v>44.9</v>
      </c>
      <c r="CC3" s="103">
        <f>IF(CB3=0,"",IF(CB3=VLOOKUP("PCS-30631g",[5]ARBOR!$A:$C,3,0),0.0001,IF(CB3&gt;VLOOKUP("PCS-30631g",[5]ARBOR!$A:$C,3,0),"Maior que CAP!",IF((DOLLAR(CB3+(VLOOKUP("PCS-30631g",[5]ARBOR!$A:$C,3,0)*-TRUNC(CB3/VLOOKUP("PCS-30631g",[5]ARBOR!$A:$C,3,0)-1,4)),6))&lt;&gt;(DOLLAR(VLOOKUP("PCS-30631g",[5]ARBOR!$A:$C,3,0),6)),-TRUNC(CB3/VLOOKUP("PCS-30631g",[5]ARBOR!$A:$C,3,0)-1,4)+0.0001,-TRUNC(CB3/VLOOKUP("PCS-30631g",[5]ARBOR!$A:$C,3,0)-1,4)))))</f>
        <v>0.54310000000000003</v>
      </c>
      <c r="CD3" s="104" t="str">
        <f>IF(ISERROR(IF(CC3="","",VLOOKUP(($BH3&amp;CC3&amp;"Template de desconto FLAT bundle - Velox XDSL - Varejo"),[5]BENEFICIOS!$A:$E,5,0))),"Criar",IF(CC3="","",VLOOKUP(($BH3&amp;CC3&amp;"Template de desconto FLAT bundle - Velox XDSL - Varejo"),[5]BENEFICIOS!$A:$E,5,0)))</f>
        <v>Criar</v>
      </c>
      <c r="CE3" s="107"/>
      <c r="CF3" s="108"/>
      <c r="CG3" s="103" t="str">
        <f>IF(CF3=0,"",IF(CF3=VLOOKUP("PCS-30658g",[5]ARBOR!$A:$C,3,0),0.0001,IF(CF3&gt;VLOOKUP("PCS-30658g",[5]ARBOR!$A:$C,3,0),"Maior que CAP!",IF((DOLLAR(CF3+(VLOOKUP("PCS-30658g",[5]ARBOR!$A:$C,3,0)*-TRUNC(CF3/VLOOKUP("PCS-30658g",[5]ARBOR!$A:$C,3,0)-1,4)),6))&lt;&gt;(DOLLAR(VLOOKUP("PCS-30658g",[5]ARBOR!$A:$C,3,0),6)),-TRUNC(CF3/VLOOKUP("PCS-30658g",[5]ARBOR!$A:$C,3,0)-1,4)+0.0001,-TRUNC(CF3/VLOOKUP("PCS-30658g",[5]ARBOR!$A:$C,3,0)-1,4)))))</f>
        <v/>
      </c>
      <c r="CH3" s="104" t="str">
        <f>IF(ISERROR(IF(CG3="","",VLOOKUP(($BH3&amp;CG3&amp;"Template de desconto FLAT bundle - Velox XDSL - Varejo"),[5]BENEFICIOS!$A:$E,5,0))),"Criar",IF(CG3="","",VLOOKUP(($BH3&amp;CG3&amp;"Template de desconto FLAT bundle - Velox XDSL - Varejo"),[5]BENEFICIOS!$A:$E,5,0)))</f>
        <v/>
      </c>
      <c r="CI3" s="107"/>
      <c r="CJ3" s="108"/>
      <c r="CK3" s="103" t="str">
        <f>IF(CJ3=0,"",IF(CJ3=VLOOKUP("PCS-30685g",[5]ARBOR!$A:$C,3,0),0.0001,IF(CJ3&gt;VLOOKUP("PCS-30685g",[5]ARBOR!$A:$C,3,0),"Maior que CAP!",IF((DOLLAR(CJ3+(VLOOKUP("PCS-30685g",[5]ARBOR!$A:$C,3,0)*-TRUNC(CJ3/VLOOKUP("PCS-30685g",[5]ARBOR!$A:$C,3,0)-1,4)),6))&lt;&gt;(DOLLAR(VLOOKUP("PCS-30685g",[5]ARBOR!$A:$C,3,0),6)),-TRUNC(CJ3/VLOOKUP("PCS-30685g",[5]ARBOR!$A:$C,3,0)-1,4)+0.0001,-TRUNC(CJ3/VLOOKUP("PCS-30685g",[5]ARBOR!$A:$C,3,0)-1,4)))))</f>
        <v/>
      </c>
      <c r="CL3" s="104" t="str">
        <f>IF(ISERROR(IF(CK3="","",VLOOKUP(($BH3&amp;CK3&amp;"Template de desconto FLAT bundle - Velox XDSL - Varejo"),[5]BENEFICIOS!$A:$E,5,0))),"Criar",IF(CK3="","",VLOOKUP(($BH3&amp;CK3&amp;"Template de desconto FLAT bundle - Velox XDSL - Varejo"),[5]BENEFICIOS!$A:$E,5,0)))</f>
        <v/>
      </c>
      <c r="CM3" s="107"/>
      <c r="CN3" s="108"/>
      <c r="CO3" s="103" t="str">
        <f>IF(CN3=0,"",IF(CN3=VLOOKUP("PCS-30712g",[5]ARBOR!$A:$C,3,0),0.0001,IF(CN3&gt;VLOOKUP("PCS-30712g",[5]ARBOR!$A:$C,3,0),"Maior que CAP!",IF((DOLLAR(CN3+(VLOOKUP("PCS-30712g",[5]ARBOR!$A:$C,3,0)*-TRUNC(CN3/VLOOKUP("PCS-30712g",[5]ARBOR!$A:$C,3,0)-1,4)),6))&lt;&gt;(DOLLAR(VLOOKUP("PCS-30712g",[5]ARBOR!$A:$C,3,0),6)),-TRUNC(CN3/VLOOKUP("PCS-30712g",[5]ARBOR!$A:$C,3,0)-1,4)+0.0001,-TRUNC(CN3/VLOOKUP("PCS-30712g",[5]ARBOR!$A:$C,3,0)-1,4)))))</f>
        <v/>
      </c>
      <c r="CP3" s="104" t="str">
        <f>IF(ISERROR(IF(CO3="","",VLOOKUP(($BH3&amp;CO3&amp;"Template de desconto FLAT bundle - Velox XDSL - Varejo"),[5]BENEFICIOS!$A:$E,5,0))),"Criar",IF(CO3="","",VLOOKUP(($BH3&amp;CO3&amp;"Template de desconto FLAT bundle - Velox XDSL - Varejo"),[5]BENEFICIOS!$A:$E,5,0)))</f>
        <v/>
      </c>
      <c r="CQ3" s="107"/>
      <c r="CR3" s="108"/>
      <c r="CS3" s="103" t="str">
        <f>IF(CR3=0,"",IF(CR3=VLOOKUP("PCS-30739g",[5]ARBOR!$A:$C,3,0),0.0001,IF(CR3&gt;VLOOKUP("PCS-30739g",[5]ARBOR!$A:$C,3,0),"Maior que CAP!",IF((DOLLAR(CR3+(VLOOKUP("PCS-30739g",[5]ARBOR!$A:$C,3,0)*-TRUNC(CR3/VLOOKUP("PCS-30739g",[5]ARBOR!$A:$C,3,0)-1,4)),6))&lt;&gt;(DOLLAR(VLOOKUP("PCS-30739g",[5]ARBOR!$A:$C,3,0),6)),-TRUNC(CR3/VLOOKUP("PCS-30739g",[5]ARBOR!$A:$C,3,0)-1,4)+0.0001,-TRUNC(CR3/VLOOKUP("PCS-30739g",[5]ARBOR!$A:$C,3,0)-1,4)))))</f>
        <v/>
      </c>
      <c r="CT3" s="104" t="str">
        <f>IF(ISERROR(IF(CS3="","",VLOOKUP(($BH3&amp;CS3&amp;"Template de desconto FLAT bundle - Velox XDSL - Varejo"),[5]BENEFICIOS!$A:$E,5,0))),"Criar",IF(CS3="","",VLOOKUP(($BH3&amp;CS3&amp;"Template de desconto FLAT bundle - Velox XDSL - Varejo"),[5]BENEFICIOS!$A:$E,5,0)))</f>
        <v/>
      </c>
      <c r="CU3" s="108"/>
      <c r="CV3" s="109"/>
      <c r="CW3" s="103"/>
      <c r="CX3" s="104"/>
      <c r="CY3" s="107"/>
      <c r="CZ3" s="108"/>
      <c r="DA3" s="103" t="str">
        <f>IF(CZ3=0,"",IF(CZ3=VLOOKUP("PCS-30766g",[5]ARBOR!$A:$C,3,0),0.0001,IF(CZ3&gt;VLOOKUP("PCS-30766g",[5]ARBOR!$A:$C,3,0),"Maior que CAP!",IF((DOLLAR(CZ3+(VLOOKUP("PCS-30766g",[5]ARBOR!$A:$C,3,0)*-TRUNC(CZ3/VLOOKUP("PCS-30766g",[5]ARBOR!$A:$C,3,0)-1,4)),6))&lt;&gt;(DOLLAR(VLOOKUP("PCS-30766g",[5]ARBOR!$A:$C,3,0),6)),-TRUNC(CZ3/VLOOKUP("PCS-30766g",[5]ARBOR!$A:$C,3,0)-1,4)+0.0001,-TRUNC(CZ3/VLOOKUP("PCS-30766g",[5]ARBOR!$A:$C,3,0)-1,4)))))</f>
        <v/>
      </c>
      <c r="DB3" s="104" t="str">
        <f>IF(ISERROR(IF(DA3="","",VLOOKUP(($BH3&amp;DA3&amp;"Template de desconto FLAT bundle - Velox XDSL - Varejo"),[5]BENEFICIOS!$A:$E,5,0))),"Criar",IF(DA3="","",VLOOKUP(($BH3&amp;DA3&amp;"Template de desconto FLAT bundle - Velox XDSL - Varejo"),[5]BENEFICIOS!$A:$E,5,0)))</f>
        <v/>
      </c>
      <c r="DC3" s="108"/>
      <c r="DD3" s="109"/>
      <c r="DE3" s="103"/>
      <c r="DF3" s="104"/>
      <c r="DG3" s="107"/>
      <c r="DH3" s="108"/>
      <c r="DI3" s="103" t="str">
        <f>IF(DH3=0,"",IF(DH3=VLOOKUP("PCS-30793g",[5]ARBOR!$A:$C,3,0),0.0001,IF(DH3&gt;VLOOKUP("PCS-30793g",[5]ARBOR!$A:$C,3,0),"Maior que CAP!",IF((DOLLAR(DH3+(VLOOKUP("PCS-30793g",[5]ARBOR!$A:$C,3,0)*-TRUNC(DH3/VLOOKUP("PCS-30793g",[5]ARBOR!$A:$C,3,0)-1,4)),6))&lt;&gt;(DOLLAR(VLOOKUP("PCS-30793g",[5]ARBOR!$A:$C,3,0),6)),-TRUNC(DH3/VLOOKUP("PCS-30793g",[5]ARBOR!$A:$C,3,0)-1,4)+0.0001,-TRUNC(DH3/VLOOKUP("PCS-30793g",[5]ARBOR!$A:$C,3,0)-1,4)))))</f>
        <v/>
      </c>
      <c r="DJ3" s="104" t="str">
        <f>IF(ISERROR(IF(DI3="","",VLOOKUP(($BH3&amp;DI3&amp;"Template de desconto FLAT bundle - Velox XDSL - Varejo"),[5]BENEFICIOS!$A:$E,5,0))),"Criar",IF(DI3="","",VLOOKUP(($BH3&amp;DI3&amp;"Template de desconto FLAT bundle - Velox XDSL - Varejo"),[5]BENEFICIOS!$A:$E,5,0)))</f>
        <v/>
      </c>
      <c r="DK3" s="108"/>
      <c r="DL3" s="109"/>
      <c r="DM3" s="103"/>
      <c r="DN3" s="104"/>
      <c r="DO3" s="107"/>
      <c r="DP3" s="108"/>
      <c r="DQ3" s="103" t="str">
        <f>IF(DP3=0,"",IF(DP3=VLOOKUP("PCS-30820g",[5]ARBOR!$A:$C,3,0),0.0001,IF(DP3&gt;VLOOKUP("PCS-30820g",[5]ARBOR!$A:$C,3,0),"Maior que CAP!",IF((DOLLAR(DP3+(VLOOKUP("PCS-30820g",[5]ARBOR!$A:$C,3,0)*-TRUNC(DP3/VLOOKUP("PCS-30820g",[5]ARBOR!$A:$C,3,0)-1,4)),6))&lt;&gt;(DOLLAR(VLOOKUP("PCS-30820g",[5]ARBOR!$A:$C,3,0),6)),-TRUNC(DP3/VLOOKUP("PCS-30820g",[5]ARBOR!$A:$C,3,0)-1,4)+0.0001,-TRUNC(DP3/VLOOKUP("PCS-30820g",[5]ARBOR!$A:$C,3,0)-1,4)))))</f>
        <v/>
      </c>
      <c r="DR3" s="104" t="str">
        <f>IF(ISERROR(IF(DQ3="","",VLOOKUP(($BH3&amp;DQ3&amp;"Template de desconto FLAT bundle - Velox XDSL - Varejo"),[5]BENEFICIOS!$A:$E,5,0))),"Criar",IF(DQ3="","",VLOOKUP(($BH3&amp;DQ3&amp;"Template de desconto FLAT bundle - Velox XDSL - Varejo"),[5]BENEFICIOS!$A:$E,5,0)))</f>
        <v/>
      </c>
      <c r="DS3" s="108"/>
      <c r="DT3" s="109"/>
      <c r="DU3" s="103"/>
      <c r="DV3" s="104"/>
      <c r="DW3" s="110">
        <v>44.9</v>
      </c>
      <c r="DX3" s="103">
        <f>IF(DW3=0,"",IF(DW3=VLOOKUP("PCS-21448p2",[5]ARBOR!$A:$C,3,0),0.0001,IF(DW3&gt;VLOOKUP("PCS-21448p2",[5]ARBOR!$A:$C,3,0),"Maior que CAP!",IF((DOLLAR(DW3+(VLOOKUP("PCS-21448p2",[5]ARBOR!$A:$C,3,0)*-TRUNC(DW3/VLOOKUP("PCS-21448p2",[5]ARBOR!$A:$C,3,0)-1,4)),6))&lt;&gt;(DOLLAR(VLOOKUP("PCS-21448p2",[5]ARBOR!$A:$C,3,0),6)),-TRUNC(DW3/VLOOKUP("PCS-21448p2",[5]ARBOR!$A:$C,3,0)-1,4)+0.0001,-TRUNC(DW3/VLOOKUP("PCS-21448p2",[5]ARBOR!$A:$C,3,0)-1,4)))))</f>
        <v>0.64900000000000002</v>
      </c>
      <c r="DY3" s="104" t="str">
        <f>IF(ISERROR(IF(DX3="","",VLOOKUP(("Oi Conta Total Plug 10GB Downgrade"&amp;DX3&amp;"Template de desconto percentual BL Móvel - Internet Total - Varejo"),[5]BENEFICIOS!$A:$E,5,0))),"Criar",IF(DX3="","",VLOOKUP(("Oi Conta Total Plug 10GB Downgrade"&amp;DX3&amp;"Template de desconto percentual BL Móvel - Internet Total - Varejo"),[5]BENEFICIOS!$A:$E,5,0)))</f>
        <v>Criar</v>
      </c>
      <c r="DZ3" s="110">
        <v>16.5</v>
      </c>
      <c r="EA3" s="111">
        <f>IF(DZ3=0,"",IF(DZ3=VLOOKUP("SVA",[5]ARBOR!$A:$C,3,0),0.0001,IF(DZ3&gt;VLOOKUP("SVA",[5]ARBOR!$A:$C,3,0),"Maior que CAP!",IF((DOLLAR(DZ3+(VLOOKUP("SVA",[5]ARBOR!$A:$C,3,0)*-TRUNC(DZ3/VLOOKUP("SVA",[5]ARBOR!$A:$C,3,0)-1,4)),6))&lt;&gt;(DOLLAR(VLOOKUP("SVA",[5]ARBOR!$A:$C,3,0),6)),-TRUNC(DZ3/VLOOKUP("SVA",[5]ARBOR!$A:$C,3,0)-1,4)+0.0001,-TRUNC(DZ3/VLOOKUP("SVA",[5]ARBOR!$A:$C,3,0)-1,4)))))</f>
        <v>0.2301</v>
      </c>
      <c r="EB3" s="104" t="s">
        <v>749</v>
      </c>
      <c r="EC3" s="108"/>
      <c r="ED3" s="112"/>
      <c r="EE3" s="113"/>
      <c r="EF3" s="104"/>
      <c r="EG3" s="114">
        <f>IF(BI3="","",VLOOKUP(BI3,[5]ARBOR!A:C,3,0))</f>
        <v>479.46</v>
      </c>
      <c r="EH3" s="108">
        <v>15</v>
      </c>
      <c r="EI3" s="115">
        <f>IF(EH3="","",1-(EH3/VLOOKUP(BI3&amp;"ASS",[5]ARBOR!A:C,3,0)))</f>
        <v>0.34725848563968664</v>
      </c>
      <c r="EJ3" s="116" t="s">
        <v>750</v>
      </c>
      <c r="EK3" s="117" t="s">
        <v>751</v>
      </c>
      <c r="EL3" s="108">
        <v>145.9</v>
      </c>
      <c r="EM3" s="103">
        <f>ROUND(IF(EL3=0,"",IF(EL3=EG3,0.0001,1-((EL3+(VLOOKUP(BI3&amp;"ASS",[5]ARBOR!A:C,3,0)-EH3))/EG3))),4)</f>
        <v>0.67910000000000004</v>
      </c>
      <c r="EN3" s="104" t="str">
        <f>IF(ISERROR(IF(EM3="","",VLOOKUP(($BH3&amp;EM3&amp;"Template de desconto percentual FLAT Móvel - Conta Total - Varejo - Ganho Tributário Cross"),[5]BENEFICIOS!$A:$E,5,0))),"Criar",IF(EM3="","",VLOOKUP(($BH3&amp;EM3&amp;"Template de desconto percentual FLAT Móvel - Conta Total - Varejo - Ganho Tributário Cross"),[5]BENEFICIOS!$A:$E,5,0)))</f>
        <v>Criar</v>
      </c>
      <c r="EO3" s="118"/>
      <c r="EP3" s="103"/>
      <c r="EQ3" s="111"/>
      <c r="ER3" s="111"/>
      <c r="ES3" s="103"/>
      <c r="ET3" s="119"/>
      <c r="EU3" s="120"/>
      <c r="EV3" s="120"/>
      <c r="EW3" s="121"/>
      <c r="EX3" s="122"/>
      <c r="EY3" s="123"/>
      <c r="EZ3" s="121"/>
      <c r="FA3" s="122"/>
      <c r="FB3" s="123"/>
      <c r="FC3" s="121">
        <v>0</v>
      </c>
      <c r="FD3" s="122" t="str">
        <f>IF(FC3=0,"",IF(FC3=VLOOKUP("PCS-10357",[5]ARBOR!$A:$C,3,0),0.0001,IF(FC3&gt;VLOOKUP("PCS-10357",[5]ARBOR!$A:$C,3,0),"Maior que CAP!",ROUND(-1*(FC3/VLOOKUP("PCS-10357",[5]ARBOR!$A:$C,3,0)-1),4))))</f>
        <v/>
      </c>
      <c r="FE3" s="123" t="str">
        <f>IF(ISERROR(IF(FD3="","",VLOOKUP(("Oi Internet Pra Celular 1GB"&amp;FD3&amp;"Template Flat Instância Dados"),[5]BENEFICIOS!$A:$E,5,0))),"Criar",IF(FD3="","",VLOOKUP(("Oi Internet Pra Celular 1GB"&amp;FD3&amp;"Template Flat Instância Dados"),[5]BENEFICIOS!$A:$E,5,0)))</f>
        <v/>
      </c>
      <c r="FF3" s="121"/>
      <c r="FG3" s="122" t="str">
        <f>IF(FF3=0,"",IF(FF3=VLOOKUP("PCS-813565",[5]ARBOR!$A:$C,3,0),0.0001,IF(FF3&gt;VLOOKUP("PCS-813565",[5]ARBOR!$A:$C,3,0),"Maior que CAP!",ROUND(-1*(FF3/VLOOKUP("PCS-813565",[5]ARBOR!$A:$C,3,0)-1),4))))</f>
        <v/>
      </c>
      <c r="FH3" s="123" t="str">
        <f>IF(ISERROR(IF(FG3="","",VLOOKUP(("Oi Internet Pra Celular 2GB"&amp;FG3&amp;"Template Flat Instância Dados"),[5]BENEFICIOS!$A:$E,5,0))),"Criar",IF(FG3="","",VLOOKUP(("Oi Internet Pra Celular 2GB"&amp;FG3&amp;"Template Flat Instância Dados"),[5]BENEFICIOS!$A:$E,5,0)))</f>
        <v/>
      </c>
      <c r="FI3" s="121"/>
      <c r="FJ3" s="122" t="str">
        <f>IF(FI3=0,"",IF(FI3=VLOOKUP("PCS-7171B",[5]ARBOR!$A:$C,3,0),0.0001,IF(FI3&gt;VLOOKUP("PCS-7171B",[5]ARBOR!$A:$C,3,0),"Maior que CAP!",ROUND(-1*(FI3/VLOOKUP("PCS-7171B",[5]ARBOR!$A:$C,3,0)-1),4))))</f>
        <v/>
      </c>
      <c r="FK3" s="123" t="str">
        <f>IF(ISERROR(IF(FJ3="","",VLOOKUP(("Oi Internet Pra Celular 3GB"&amp;FJ3&amp;"Template Flat Instância Dados"),[5]BENEFICIOS!$A:$E,5,0))),"Criar",IF(FJ3="","",VLOOKUP(("Oi Internet Pra Celular 3GB"&amp;FJ3&amp;"Template Flat Instância Dados"),[5]BENEFICIOS!$A:$E,5,0)))</f>
        <v/>
      </c>
      <c r="FL3" s="121"/>
      <c r="FM3" s="122" t="str">
        <f>IF(FL3=0,"",IF(FL3=VLOOKUP("PCS-51793o08",[5]ARBOR!$A:$C,3,0),0.0001,IF(FL3&gt;VLOOKUP("PCS-51793o08",[5]ARBOR!$A:$C,3,0),"Maior que CAP!",ROUND(-1*(FL3/VLOOKUP("PCS-51793o08",[5]ARBOR!$A:$C,3,0)-1),4))))</f>
        <v/>
      </c>
      <c r="FN3" s="123" t="str">
        <f>IF(ISERROR(IF(FM3="","",VLOOKUP(("Oi Internet Pra Celular 5GB"&amp;FM3&amp;"Template Flat Instância Dados"),[5]BENEFICIOS!$A:$E,5,0))),"Criar",IF(FM3="","",VLOOKUP(("Oi Internet Pra Celular 5GB"&amp;FM3&amp;"Template Flat Instância Dados"),[5]BENEFICIOS!$A:$E,5,0)))</f>
        <v/>
      </c>
      <c r="FO3" s="121"/>
      <c r="FP3" s="122" t="str">
        <f>IF(FO3=0,"",IF(FO3=VLOOKUP("PCS-7171A",[5]ARBOR!$A:$C,3,0),0.0001,IF(FO3&gt;VLOOKUP("PCS-7171A",[5]ARBOR!$A:$C,3,0),"Maior que CAP!",ROUND(-1*(FO3/VLOOKUP("PCS-7171A",[5]ARBOR!$A:$C,3,0)-1),4))))</f>
        <v/>
      </c>
      <c r="FQ3" s="123" t="str">
        <f>IF(ISERROR(IF(FP3="","",VLOOKUP(("Oi Internet Pra Celular 10GB"&amp;FP3&amp;"Template Flat Instância Dados"),[5]BENEFICIOS!$A:$E,5,0))),"Criar",IF(FP3="","",VLOOKUP(("Oi Internet Pra Celular 10GB"&amp;FP3&amp;"Template Flat Instância Dados"),[5]BENEFICIOS!$A:$E,5,0)))</f>
        <v/>
      </c>
      <c r="FR3" s="124"/>
      <c r="FS3" s="125"/>
      <c r="FT3" s="87"/>
      <c r="FU3" s="126"/>
      <c r="FV3" s="127" t="s">
        <v>747</v>
      </c>
      <c r="FW3" s="88" t="s">
        <v>752</v>
      </c>
      <c r="FX3" s="128">
        <v>999</v>
      </c>
      <c r="FY3" s="88">
        <v>12</v>
      </c>
      <c r="FZ3" s="129" t="s">
        <v>753</v>
      </c>
      <c r="GA3" s="130" t="str">
        <f t="shared" ref="GA3:GA26" si="1">IF(FW3="Benefício","PCS-Fk83324","")</f>
        <v>PCS-Fk83324</v>
      </c>
      <c r="GB3" s="131" t="str">
        <f t="shared" ref="GB3:GB26" si="2">IF(FV3="Sim","PCS-SBL553142","")</f>
        <v>PCS-SBL553142</v>
      </c>
      <c r="GC3" s="132" t="s">
        <v>754</v>
      </c>
      <c r="GD3" s="129" t="s">
        <v>755</v>
      </c>
      <c r="GE3" s="131" t="s">
        <v>756</v>
      </c>
      <c r="GF3" s="132" t="s">
        <v>757</v>
      </c>
      <c r="GG3" s="129" t="s">
        <v>758</v>
      </c>
      <c r="GH3" s="131" t="s">
        <v>759</v>
      </c>
      <c r="GI3" s="133" t="s">
        <v>760</v>
      </c>
      <c r="GJ3" s="134">
        <f>FC3+EL3+DW3+BJ3</f>
        <v>240.9</v>
      </c>
      <c r="GK3" s="135"/>
      <c r="GL3" s="136" t="s">
        <v>761</v>
      </c>
      <c r="GM3" s="137" t="s">
        <v>762</v>
      </c>
      <c r="GN3" s="136">
        <f>VLOOKUP($A3,'[5]TABELA COM TUDO'!$A:$AB,25,0)</f>
        <v>0</v>
      </c>
      <c r="GO3" s="138">
        <f>VLOOKUP($A3,'[5]TABELA COM TUDO'!$A:$AB,26,0)</f>
        <v>0</v>
      </c>
      <c r="GP3" s="139">
        <f t="shared" ref="GP3:GP4" si="3">IFERROR(TRUNC(GO3/GN3-1,4),100%)</f>
        <v>1</v>
      </c>
      <c r="GQ3" s="136">
        <f t="shared" ref="GQ3:GQ14" si="4">TRUNC(GN3*GP3,2)</f>
        <v>0</v>
      </c>
      <c r="GR3" s="136">
        <f t="shared" ref="GR3:GR14" si="5">GN3-GQ3</f>
        <v>0</v>
      </c>
      <c r="GS3" s="140"/>
      <c r="GT3" s="140"/>
      <c r="GU3" s="141" t="b">
        <f t="shared" ref="GU3:GU14" si="6">IF(GR3&lt;=GO3,TRUE,FALSE)</f>
        <v>1</v>
      </c>
      <c r="GV3" s="142">
        <f t="shared" ref="GV3:GV14" si="7">GR3-GO3</f>
        <v>0</v>
      </c>
      <c r="GW3" s="83" t="s">
        <v>763</v>
      </c>
      <c r="GX3" s="83" t="s">
        <v>764</v>
      </c>
    </row>
    <row r="4" spans="1:206" s="83" customFormat="1" x14ac:dyDescent="0.25">
      <c r="A4" s="83" t="str">
        <f t="shared" si="0"/>
        <v>Oi Total Fixo + Pós 800 + Banda LargaN1MG</v>
      </c>
      <c r="B4" s="84" t="s">
        <v>737</v>
      </c>
      <c r="C4" s="85" t="s">
        <v>653</v>
      </c>
      <c r="D4" s="85" t="s">
        <v>738</v>
      </c>
      <c r="E4" s="86" t="s">
        <v>739</v>
      </c>
      <c r="F4" s="87" t="s">
        <v>740</v>
      </c>
      <c r="G4" s="88"/>
      <c r="H4" s="88"/>
      <c r="I4" s="88"/>
      <c r="J4" s="88" t="s">
        <v>740</v>
      </c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 t="s">
        <v>740</v>
      </c>
      <c r="AC4" s="88" t="s">
        <v>740</v>
      </c>
      <c r="AD4" s="88" t="s">
        <v>740</v>
      </c>
      <c r="AE4" s="88" t="s">
        <v>740</v>
      </c>
      <c r="AF4" s="88" t="s">
        <v>740</v>
      </c>
      <c r="AG4" s="88" t="s">
        <v>740</v>
      </c>
      <c r="AH4" s="89"/>
      <c r="AI4" s="88" t="s">
        <v>740</v>
      </c>
      <c r="AJ4" s="88" t="s">
        <v>740</v>
      </c>
      <c r="AK4" s="88" t="s">
        <v>740</v>
      </c>
      <c r="AL4" s="88" t="s">
        <v>740</v>
      </c>
      <c r="AM4" s="88" t="s">
        <v>740</v>
      </c>
      <c r="AN4" s="88" t="s">
        <v>740</v>
      </c>
      <c r="AO4" s="88" t="s">
        <v>740</v>
      </c>
      <c r="AP4" s="88"/>
      <c r="AQ4" s="90"/>
      <c r="AR4" s="91" t="s">
        <v>765</v>
      </c>
      <c r="AS4" s="85" t="s">
        <v>742</v>
      </c>
      <c r="AT4" s="92" t="s">
        <v>743</v>
      </c>
      <c r="AU4" s="93">
        <v>42972</v>
      </c>
      <c r="AV4" s="94">
        <v>43038</v>
      </c>
      <c r="AW4" s="95" t="s">
        <v>744</v>
      </c>
      <c r="AX4" s="96" t="s">
        <v>744</v>
      </c>
      <c r="AY4" s="97"/>
      <c r="AZ4" s="97" t="s">
        <v>745</v>
      </c>
      <c r="BA4" s="97">
        <v>20</v>
      </c>
      <c r="BB4" s="97">
        <v>10000</v>
      </c>
      <c r="BC4" s="98" t="s">
        <v>746</v>
      </c>
      <c r="BD4" s="99" t="s">
        <v>747</v>
      </c>
      <c r="BE4" s="97" t="s">
        <v>739</v>
      </c>
      <c r="BF4" s="90" t="s">
        <v>739</v>
      </c>
      <c r="BG4" s="84" t="s">
        <v>765</v>
      </c>
      <c r="BH4" s="100" t="s">
        <v>748</v>
      </c>
      <c r="BI4" s="101" t="str">
        <f>IF(ISERROR(VLOOKUP(BH4,[5]PLANOS!B:C,2,0)),"",VLOOKUP(BH4,[5]PLANOS!B:C,2,0))</f>
        <v>PCS-4P6pi</v>
      </c>
      <c r="BJ4" s="102">
        <v>50.1</v>
      </c>
      <c r="BK4" s="103">
        <f>IF(BJ4=0,"",IF(BJ4=VLOOKUP("FIXO",[5]ARBOR!$A:$C,3,0),0.0001,IF(BJ4&gt;VLOOKUP("FIXO",[5]ARBOR!$A:$C,3,0),"Maior que CAP!",IF((DOLLAR(BJ4+(VLOOKUP("FIXO",[5]ARBOR!$A:$C,3,0)*-TRUNC(BJ4/VLOOKUP("FIXO",[5]ARBOR!$A:$C,3,0)-1,4)),6))&lt;&gt;(DOLLAR(VLOOKUP("FIXO",[5]ARBOR!$A:$C,3,0),6)),-TRUNC(BJ4/VLOOKUP("FIXO",[5]ARBOR!$A:$C,3,0)-1,4)+0.0001,-TRUNC(BJ4/VLOOKUP("FIXO",[5]ARBOR!$A:$C,3,0)-1,4)))))</f>
        <v>0.33939999999999998</v>
      </c>
      <c r="BL4" s="104" t="str">
        <f>IF(ISERROR(IF(BK4="","",VLOOKUP(($BH4&amp;BK4&amp;"Template de desconto FLAT bundle - Fixo - Varejo - Ganho Tributário Cross"),[5]BENEFICIOS!$A:$E,5,0))),"Criar",IF(BK4="","",VLOOKUP(($BH4&amp;BK4&amp;"Template de desconto FLAT bundle - Fixo - Varejo - Ganho Tributário Cross"),[5]BENEFICIOS!$A:$E,5,0)))</f>
        <v>Criar</v>
      </c>
      <c r="BM4" s="105"/>
      <c r="BN4" s="106"/>
      <c r="BO4" s="143" t="s">
        <v>766</v>
      </c>
      <c r="BP4" s="108">
        <v>44.9</v>
      </c>
      <c r="BQ4" s="103">
        <f>IF(BP4=0,"",IF(BP4=VLOOKUP("PCS-30874g",[5]ARBOR!$A:$C,3,0),0.0001,IF(BP4&gt;VLOOKUP("PCS-30874g",[5]ARBOR!$A:$C,3,0),"Maior que CAP!",IF((DOLLAR(BP4+(VLOOKUP("PCS-30874g",[5]ARBOR!$A:$C,3,0)*-TRUNC(BP4/VLOOKUP("PCS-30874g",[5]ARBOR!$A:$C,3,0)-1,4)),6))&lt;&gt;(DOLLAR(VLOOKUP("PCS-30874g",[5]ARBOR!$A:$C,3,0),6)),-TRUNC(BP4/VLOOKUP("PCS-30874g",[5]ARBOR!$A:$C,3,0)-1,4)+0.0001,-TRUNC(BP4/VLOOKUP("PCS-30874g",[5]ARBOR!$A:$C,3,0)-1,4)))))</f>
        <v>0.53679999999999994</v>
      </c>
      <c r="BR4" s="104" t="str">
        <f>IF(ISERROR(IF(BQ4="","",VLOOKUP(($BH4&amp;BQ4&amp;"Template de desconto FLAT bundle - Velox XDSL - Varejo"),[5]BENEFICIOS!$A:$E,5,0))),"Criar",IF(BQ4="","",VLOOKUP(($BH4&amp;BQ4&amp;"Template de desconto FLAT bundle - Velox XDSL - Varejo"),[5]BENEFICIOS!$A:$E,5,0)))</f>
        <v>Criar</v>
      </c>
      <c r="BS4" s="143" t="s">
        <v>766</v>
      </c>
      <c r="BT4" s="108">
        <v>44.9</v>
      </c>
      <c r="BU4" s="103">
        <f>IF(BT4=0,"",IF(BT4=VLOOKUP("PCS-30577g",[5]ARBOR!$A:$C,3,0),0.0001,IF(BT4&gt;VLOOKUP("PCS-30577g",[5]ARBOR!$A:$C,3,0),"Maior que CAP!",IF((DOLLAR(BT4+(VLOOKUP("PCS-30577g",[5]ARBOR!$A:$C,3,0)*-TRUNC(BT4/VLOOKUP("PCS-30577g",[5]ARBOR!$A:$C,3,0)-1,4)),6))&lt;&gt;(DOLLAR(VLOOKUP("PCS-30577g",[5]ARBOR!$A:$C,3,0),6)),-TRUNC(BT4/VLOOKUP("PCS-30577g",[5]ARBOR!$A:$C,3,0)-1,4)+0.0001,-TRUNC(BT4/VLOOKUP("PCS-30577g",[5]ARBOR!$A:$C,3,0)-1,4)))))</f>
        <v>0.53679999999999994</v>
      </c>
      <c r="BV4" s="104" t="str">
        <f>IF(ISERROR(IF(BU4="","",VLOOKUP(($BH4&amp;BU4&amp;"Template de desconto FLAT bundle - Velox XDSL - Varejo"),[5]BENEFICIOS!$A:$E,5,0))),"Criar",IF(BU4="","",VLOOKUP(($BH4&amp;BU4&amp;"Template de desconto FLAT bundle - Velox XDSL - Varejo"),[5]BENEFICIOS!$A:$E,5,0)))</f>
        <v>Criar</v>
      </c>
      <c r="BW4" s="143" t="s">
        <v>766</v>
      </c>
      <c r="BX4" s="108">
        <v>44.9</v>
      </c>
      <c r="BY4" s="103">
        <f>IF(BX4=0,"",IF(BX4=VLOOKUP("PCS-30604g",[5]ARBOR!$A:$C,3,0),0.0001,IF(BX4&gt;VLOOKUP("PCS-30604g",[5]ARBOR!$A:$C,3,0),"Maior que CAP!",IF((DOLLAR(BX4+(VLOOKUP("PCS-30604g",[5]ARBOR!$A:$C,3,0)*-TRUNC(BX4/VLOOKUP("PCS-30604g",[5]ARBOR!$A:$C,3,0)-1,4)),6))&lt;&gt;(DOLLAR(VLOOKUP("PCS-30604g",[5]ARBOR!$A:$C,3,0),6)),-TRUNC(BX4/VLOOKUP("PCS-30604g",[5]ARBOR!$A:$C,3,0)-1,4)+0.0001,-TRUNC(BX4/VLOOKUP("PCS-30604g",[5]ARBOR!$A:$C,3,0)-1,4)))))</f>
        <v>0.53679999999999994</v>
      </c>
      <c r="BZ4" s="104" t="str">
        <f>IF(ISERROR(IF(BY4="","",VLOOKUP(($BH4&amp;BY4&amp;"Template de desconto FLAT bundle - Velox XDSL - Varejo"),[5]BENEFICIOS!$A:$E,5,0))),"Criar",IF(BY4="","",VLOOKUP(($BH4&amp;BY4&amp;"Template de desconto FLAT bundle - Velox XDSL - Varejo"),[5]BENEFICIOS!$A:$E,5,0)))</f>
        <v>Criar</v>
      </c>
      <c r="CA4" s="143" t="s">
        <v>766</v>
      </c>
      <c r="CB4" s="108">
        <v>44.9</v>
      </c>
      <c r="CC4" s="103">
        <f>IF(CB4=0,"",IF(CB4=VLOOKUP("PCS-30631g",[5]ARBOR!$A:$C,3,0),0.0001,IF(CB4&gt;VLOOKUP("PCS-30631g",[5]ARBOR!$A:$C,3,0),"Maior que CAP!",IF((DOLLAR(CB4+(VLOOKUP("PCS-30631g",[5]ARBOR!$A:$C,3,0)*-TRUNC(CB4/VLOOKUP("PCS-30631g",[5]ARBOR!$A:$C,3,0)-1,4)),6))&lt;&gt;(DOLLAR(VLOOKUP("PCS-30631g",[5]ARBOR!$A:$C,3,0),6)),-TRUNC(CB4/VLOOKUP("PCS-30631g",[5]ARBOR!$A:$C,3,0)-1,4)+0.0001,-TRUNC(CB4/VLOOKUP("PCS-30631g",[5]ARBOR!$A:$C,3,0)-1,4)))))</f>
        <v>0.54310000000000003</v>
      </c>
      <c r="CD4" s="104" t="str">
        <f>IF(ISERROR(IF(CC4="","",VLOOKUP(($BH4&amp;CC4&amp;"Template de desconto FLAT bundle - Velox XDSL - Varejo"),[5]BENEFICIOS!$A:$E,5,0))),"Criar",IF(CC4="","",VLOOKUP(($BH4&amp;CC4&amp;"Template de desconto FLAT bundle - Velox XDSL - Varejo"),[5]BENEFICIOS!$A:$E,5,0)))</f>
        <v>Criar</v>
      </c>
      <c r="CE4" s="107" t="s">
        <v>687</v>
      </c>
      <c r="CF4" s="108">
        <v>49.9</v>
      </c>
      <c r="CG4" s="103">
        <f>IF(CF4=0,"",IF(CF4=VLOOKUP("PCS-30658g",[5]ARBOR!$A:$C,3,0),0.0001,IF(CF4&gt;VLOOKUP("PCS-30658g",[5]ARBOR!$A:$C,3,0),"Maior que CAP!",IF((DOLLAR(CF4+(VLOOKUP("PCS-30658g",[5]ARBOR!$A:$C,3,0)*-TRUNC(CF4/VLOOKUP("PCS-30658g",[5]ARBOR!$A:$C,3,0)-1,4)),6))&lt;&gt;(DOLLAR(VLOOKUP("PCS-30658g",[5]ARBOR!$A:$C,3,0),6)),-TRUNC(CF4/VLOOKUP("PCS-30658g",[5]ARBOR!$A:$C,3,0)-1,4)+0.0001,-TRUNC(CF4/VLOOKUP("PCS-30658g",[5]ARBOR!$A:$C,3,0)-1,4)))))</f>
        <v>0.55569999999999997</v>
      </c>
      <c r="CH4" s="104" t="str">
        <f>IF(ISERROR(IF(CG4="","",VLOOKUP(($BH4&amp;CG4&amp;"Template de desconto FLAT bundle - Velox XDSL - Varejo"),[5]BENEFICIOS!$A:$E,5,0))),"Criar",IF(CG4="","",VLOOKUP(($BH4&amp;CG4&amp;"Template de desconto FLAT bundle - Velox XDSL - Varejo"),[5]BENEFICIOS!$A:$E,5,0)))</f>
        <v>Criar</v>
      </c>
      <c r="CI4" s="107" t="s">
        <v>687</v>
      </c>
      <c r="CJ4" s="108">
        <v>49.9</v>
      </c>
      <c r="CK4" s="103">
        <f>IF(CJ4=0,"",IF(CJ4=VLOOKUP("PCS-30685g",[5]ARBOR!$A:$C,3,0),0.0001,IF(CJ4&gt;VLOOKUP("PCS-30685g",[5]ARBOR!$A:$C,3,0),"Maior que CAP!",IF((DOLLAR(CJ4+(VLOOKUP("PCS-30685g",[5]ARBOR!$A:$C,3,0)*-TRUNC(CJ4/VLOOKUP("PCS-30685g",[5]ARBOR!$A:$C,3,0)-1,4)),6))&lt;&gt;(DOLLAR(VLOOKUP("PCS-30685g",[5]ARBOR!$A:$C,3,0),6)),-TRUNC(CJ4/VLOOKUP("PCS-30685g",[5]ARBOR!$A:$C,3,0)-1,4)+0.0001,-TRUNC(CJ4/VLOOKUP("PCS-30685g",[5]ARBOR!$A:$C,3,0)-1,4)))))</f>
        <v>0.60509999999999997</v>
      </c>
      <c r="CL4" s="104" t="str">
        <f>IF(ISERROR(IF(CK4="","",VLOOKUP(($BH4&amp;CK4&amp;"Template de desconto FLAT bundle - Velox XDSL - Varejo"),[5]BENEFICIOS!$A:$E,5,0))),"Criar",IF(CK4="","",VLOOKUP(($BH4&amp;CK4&amp;"Template de desconto FLAT bundle - Velox XDSL - Varejo"),[5]BENEFICIOS!$A:$E,5,0)))</f>
        <v>Criar</v>
      </c>
      <c r="CM4" s="107" t="s">
        <v>687</v>
      </c>
      <c r="CN4" s="108">
        <v>49.9</v>
      </c>
      <c r="CO4" s="103">
        <f>IF(CN4=0,"",IF(CN4=VLOOKUP("PCS-30712g",[5]ARBOR!$A:$C,3,0),0.0001,IF(CN4&gt;VLOOKUP("PCS-30712g",[5]ARBOR!$A:$C,3,0),"Maior que CAP!",IF((DOLLAR(CN4+(VLOOKUP("PCS-30712g",[5]ARBOR!$A:$C,3,0)*-TRUNC(CN4/VLOOKUP("PCS-30712g",[5]ARBOR!$A:$C,3,0)-1,4)),6))&lt;&gt;(DOLLAR(VLOOKUP("PCS-30712g",[5]ARBOR!$A:$C,3,0),6)),-TRUNC(CN4/VLOOKUP("PCS-30712g",[5]ARBOR!$A:$C,3,0)-1,4)+0.0001,-TRUNC(CN4/VLOOKUP("PCS-30712g",[5]ARBOR!$A:$C,3,0)-1,4)))))</f>
        <v>0.64459999999999995</v>
      </c>
      <c r="CP4" s="104" t="str">
        <f>IF(ISERROR(IF(CO4="","",VLOOKUP(($BH4&amp;CO4&amp;"Template de desconto FLAT bundle - Velox XDSL - Varejo"),[5]BENEFICIOS!$A:$E,5,0))),"Criar",IF(CO4="","",VLOOKUP(($BH4&amp;CO4&amp;"Template de desconto FLAT bundle - Velox XDSL - Varejo"),[5]BENEFICIOS!$A:$E,5,0)))</f>
        <v>Criar</v>
      </c>
      <c r="CQ4" s="107" t="s">
        <v>687</v>
      </c>
      <c r="CR4" s="108">
        <v>59.9</v>
      </c>
      <c r="CS4" s="103">
        <f>IF(CR4=0,"",IF(CR4=VLOOKUP("PCS-30739g",[5]ARBOR!$A:$C,3,0),0.0001,IF(CR4&gt;VLOOKUP("PCS-30739g",[5]ARBOR!$A:$C,3,0),"Maior que CAP!",IF((DOLLAR(CR4+(VLOOKUP("PCS-30739g",[5]ARBOR!$A:$C,3,0)*-TRUNC(CR4/VLOOKUP("PCS-30739g",[5]ARBOR!$A:$C,3,0)-1,4)),6))&lt;&gt;(DOLLAR(VLOOKUP("PCS-30739g",[5]ARBOR!$A:$C,3,0),6)),-TRUNC(CR4/VLOOKUP("PCS-30739g",[5]ARBOR!$A:$C,3,0)-1,4)+0.0001,-TRUNC(CR4/VLOOKUP("PCS-30739g",[5]ARBOR!$A:$C,3,0)-1,4)))))</f>
        <v>0.71560000000000001</v>
      </c>
      <c r="CT4" s="104" t="str">
        <f>IF(ISERROR(IF(CS4="","",VLOOKUP(($BH4&amp;CS4&amp;"Template de desconto FLAT bundle - Velox XDSL - Varejo"),[5]BENEFICIOS!$A:$E,5,0))),"Criar",IF(CS4="","",VLOOKUP(($BH4&amp;CS4&amp;"Template de desconto FLAT bundle - Velox XDSL - Varejo"),[5]BENEFICIOS!$A:$E,5,0)))</f>
        <v>Criar</v>
      </c>
      <c r="CU4" s="108"/>
      <c r="CV4" s="109"/>
      <c r="CW4" s="103"/>
      <c r="CX4" s="104"/>
      <c r="CY4" s="107" t="s">
        <v>687</v>
      </c>
      <c r="CZ4" s="108">
        <v>59.9</v>
      </c>
      <c r="DA4" s="103">
        <f>IF(CZ4=0,"",IF(CZ4=VLOOKUP("PCS-30766g",[5]ARBOR!$A:$C,3,0),0.0001,IF(CZ4&gt;VLOOKUP("PCS-30766g",[5]ARBOR!$A:$C,3,0),"Maior que CAP!",IF((DOLLAR(CZ4+(VLOOKUP("PCS-30766g",[5]ARBOR!$A:$C,3,0)*-TRUNC(CZ4/VLOOKUP("PCS-30766g",[5]ARBOR!$A:$C,3,0)-1,4)),6))&lt;&gt;(DOLLAR(VLOOKUP("PCS-30766g",[5]ARBOR!$A:$C,3,0),6)),-TRUNC(CZ4/VLOOKUP("PCS-30766g",[5]ARBOR!$A:$C,3,0)-1,4)+0.0001,-TRUNC(CZ4/VLOOKUP("PCS-30766g",[5]ARBOR!$A:$C,3,0)-1,4)))))</f>
        <v>0.78669999999999995</v>
      </c>
      <c r="DB4" s="104" t="str">
        <f>IF(ISERROR(IF(DA4="","",VLOOKUP(($BH4&amp;DA4&amp;"Template de desconto FLAT bundle - Velox XDSL - Varejo"),[5]BENEFICIOS!$A:$E,5,0))),"Criar",IF(DA4="","",VLOOKUP(($BH4&amp;DA4&amp;"Template de desconto FLAT bundle - Velox XDSL - Varejo"),[5]BENEFICIOS!$A:$E,5,0)))</f>
        <v>Criar</v>
      </c>
      <c r="DC4" s="108"/>
      <c r="DD4" s="109"/>
      <c r="DE4" s="103"/>
      <c r="DF4" s="104"/>
      <c r="DG4" s="107" t="s">
        <v>766</v>
      </c>
      <c r="DH4" s="108">
        <v>69.900000000000006</v>
      </c>
      <c r="DI4" s="103">
        <f>IF(DH4=0,"",IF(DH4=VLOOKUP("PCS-30793g",[5]ARBOR!$A:$C,3,0),0.0001,IF(DH4&gt;VLOOKUP("PCS-30793g",[5]ARBOR!$A:$C,3,0),"Maior que CAP!",IF((DOLLAR(DH4+(VLOOKUP("PCS-30793g",[5]ARBOR!$A:$C,3,0)*-TRUNC(DH4/VLOOKUP("PCS-30793g",[5]ARBOR!$A:$C,3,0)-1,4)),6))&lt;&gt;(DOLLAR(VLOOKUP("PCS-30793g",[5]ARBOR!$A:$C,3,0),6)),-TRUNC(DH4/VLOOKUP("PCS-30793g",[5]ARBOR!$A:$C,3,0)-1,4)+0.0001,-TRUNC(DH4/VLOOKUP("PCS-30793g",[5]ARBOR!$A:$C,3,0)-1,4)))))</f>
        <v>0.75109999999999999</v>
      </c>
      <c r="DJ4" s="104" t="str">
        <f>IF(ISERROR(IF(DI4="","",VLOOKUP(($BH4&amp;DI4&amp;"Template de desconto FLAT bundle - Velox XDSL - Varejo"),[5]BENEFICIOS!$A:$E,5,0))),"Criar",IF(DI4="","",VLOOKUP(($BH4&amp;DI4&amp;"Template de desconto FLAT bundle - Velox XDSL - Varejo"),[5]BENEFICIOS!$A:$E,5,0)))</f>
        <v>Criar</v>
      </c>
      <c r="DK4" s="108"/>
      <c r="DL4" s="109"/>
      <c r="DM4" s="103"/>
      <c r="DN4" s="104"/>
      <c r="DO4" s="107" t="s">
        <v>687</v>
      </c>
      <c r="DP4" s="108">
        <v>69.900000000000006</v>
      </c>
      <c r="DQ4" s="103">
        <f>IF(DP4=0,"",IF(DP4=VLOOKUP("PCS-30820g",[5]ARBOR!$A:$C,3,0),0.0001,IF(DP4&gt;VLOOKUP("PCS-30820g",[5]ARBOR!$A:$C,3,0),"Maior que CAP!",IF((DOLLAR(DP4+(VLOOKUP("PCS-30820g",[5]ARBOR!$A:$C,3,0)*-TRUNC(DP4/VLOOKUP("PCS-30820g",[5]ARBOR!$A:$C,3,0)-1,4)),6))&lt;&gt;(DOLLAR(VLOOKUP("PCS-30820g",[5]ARBOR!$A:$C,3,0),6)),-TRUNC(DP4/VLOOKUP("PCS-30820g",[5]ARBOR!$A:$C,3,0)-1,4)+0.0001,-TRUNC(DP4/VLOOKUP("PCS-30820g",[5]ARBOR!$A:$C,3,0)-1,4)))))</f>
        <v>0.75109999999999999</v>
      </c>
      <c r="DR4" s="104" t="str">
        <f>IF(ISERROR(IF(DQ4="","",VLOOKUP(($BH4&amp;DQ4&amp;"Template de desconto FLAT bundle - Velox XDSL - Varejo"),[5]BENEFICIOS!$A:$E,5,0))),"Criar",IF(DQ4="","",VLOOKUP(($BH4&amp;DQ4&amp;"Template de desconto FLAT bundle - Velox XDSL - Varejo"),[5]BENEFICIOS!$A:$E,5,0)))</f>
        <v>Criar</v>
      </c>
      <c r="DS4" s="108"/>
      <c r="DT4" s="109"/>
      <c r="DU4" s="103"/>
      <c r="DV4" s="104"/>
      <c r="DW4" s="110"/>
      <c r="DX4" s="103" t="str">
        <f>IF(DW4=0,"",IF(DW4=VLOOKUP("PCS-21448p2",[5]ARBOR!$A:$C,3,0),0.0001,IF(DW4&gt;VLOOKUP("PCS-21448p2",[5]ARBOR!$A:$C,3,0),"Maior que CAP!",IF((DOLLAR(DW4+(VLOOKUP("PCS-21448p2",[5]ARBOR!$A:$C,3,0)*-TRUNC(DW4/VLOOKUP("PCS-21448p2",[5]ARBOR!$A:$C,3,0)-1,4)),6))&lt;&gt;(DOLLAR(VLOOKUP("PCS-21448p2",[5]ARBOR!$A:$C,3,0),6)),-TRUNC(DW4/VLOOKUP("PCS-21448p2",[5]ARBOR!$A:$C,3,0)-1,4)+0.0001,-TRUNC(DW4/VLOOKUP("PCS-21448p2",[5]ARBOR!$A:$C,3,0)-1,4)))))</f>
        <v/>
      </c>
      <c r="DY4" s="104" t="str">
        <f>IF(ISERROR(IF(DX4="","",VLOOKUP(("Oi Conta Total Plug 10GB Downgrade"&amp;DX4&amp;"Template de desconto percentual BL Móvel - Internet Total - Varejo"),[5]BENEFICIOS!$A:$E,5,0))),"Criar",IF(DX4="","",VLOOKUP(("Oi Conta Total Plug 10GB Downgrade"&amp;DX4&amp;"Template de desconto percentual BL Móvel - Internet Total - Varejo"),[5]BENEFICIOS!$A:$E,5,0)))</f>
        <v/>
      </c>
      <c r="DZ4" s="110">
        <v>19.899999999999999</v>
      </c>
      <c r="EA4" s="111">
        <f>IF(DZ4=0,"",IF(DZ4=VLOOKUP("SVA",[5]ARBOR!$A:$C,3,0),0.0001,IF(DZ4&gt;VLOOKUP("SVA",[5]ARBOR!$A:$C,3,0),"Maior que CAP!",IF((DOLLAR(DZ4+(VLOOKUP("SVA",[5]ARBOR!$A:$C,3,0)*-TRUNC(DZ4/VLOOKUP("SVA",[5]ARBOR!$A:$C,3,0)-1,4)),6))&lt;&gt;(DOLLAR(VLOOKUP("SVA",[5]ARBOR!$A:$C,3,0),6)),-TRUNC(DZ4/VLOOKUP("SVA",[5]ARBOR!$A:$C,3,0)-1,4)+0.0001,-TRUNC(DZ4/VLOOKUP("SVA",[5]ARBOR!$A:$C,3,0)-1,4)))))</f>
        <v>7.1400000000000005E-2</v>
      </c>
      <c r="EB4" s="104" t="s">
        <v>767</v>
      </c>
      <c r="EC4" s="108"/>
      <c r="ED4" s="112"/>
      <c r="EE4" s="113"/>
      <c r="EF4" s="104"/>
      <c r="EG4" s="114">
        <f>IF(BI4="","",VLOOKUP(BI4,[5]ARBOR!A:C,3,0))</f>
        <v>479.46</v>
      </c>
      <c r="EH4" s="108">
        <v>15</v>
      </c>
      <c r="EI4" s="115">
        <f>IF(EH4="","",1-(EH4/VLOOKUP(BI4&amp;"ASS",[5]ARBOR!A:C,3,0)))</f>
        <v>0.34725848563968664</v>
      </c>
      <c r="EJ4" s="116" t="s">
        <v>750</v>
      </c>
      <c r="EK4" s="117" t="s">
        <v>751</v>
      </c>
      <c r="EL4" s="108">
        <v>145.9</v>
      </c>
      <c r="EM4" s="103">
        <f>ROUND(IF(EL4=0,"",IF(EL4=EG4,0.0001,1-((EL4+(VLOOKUP(BI4&amp;"ASS",[5]ARBOR!A:C,3,0)-EH4))/EG4))),4)</f>
        <v>0.67910000000000004</v>
      </c>
      <c r="EN4" s="104" t="str">
        <f>IF(ISERROR(IF(EM4="","",VLOOKUP(($BH4&amp;EM4&amp;"Template de desconto percentual FLAT Móvel - Conta Total - Varejo - Ganho Tributário Cross"),[5]BENEFICIOS!$A:$E,5,0))),"Criar",IF(EM4="","",VLOOKUP(($BH4&amp;EM4&amp;"Template de desconto percentual FLAT Móvel - Conta Total - Varejo - Ganho Tributário Cross"),[5]BENEFICIOS!$A:$E,5,0)))</f>
        <v>Criar</v>
      </c>
      <c r="EO4" s="118"/>
      <c r="EP4" s="103"/>
      <c r="EQ4" s="111"/>
      <c r="ER4" s="111"/>
      <c r="ES4" s="103"/>
      <c r="ET4" s="119"/>
      <c r="EU4" s="120"/>
      <c r="EV4" s="120"/>
      <c r="EW4" s="121"/>
      <c r="EX4" s="122"/>
      <c r="EY4" s="123"/>
      <c r="EZ4" s="121"/>
      <c r="FA4" s="122"/>
      <c r="FB4" s="123"/>
      <c r="FC4" s="121">
        <v>0</v>
      </c>
      <c r="FD4" s="122" t="str">
        <f>IF(FC4=0,"",IF(FC4=VLOOKUP("PCS-10357",[5]ARBOR!$A:$C,3,0),0.0001,IF(FC4&gt;VLOOKUP("PCS-10357",[5]ARBOR!$A:$C,3,0),"Maior que CAP!",ROUND(-1*(FC4/VLOOKUP("PCS-10357",[5]ARBOR!$A:$C,3,0)-1),4))))</f>
        <v/>
      </c>
      <c r="FE4" s="123" t="str">
        <f>IF(ISERROR(IF(FD4="","",VLOOKUP(("Oi Internet Pra Celular 1GB"&amp;FD4&amp;"Template Flat Instância Dados"),[5]BENEFICIOS!$A:$E,5,0))),"Criar",IF(FD4="","",VLOOKUP(("Oi Internet Pra Celular 1GB"&amp;FD4&amp;"Template Flat Instância Dados"),[5]BENEFICIOS!$A:$E,5,0)))</f>
        <v/>
      </c>
      <c r="FF4" s="121"/>
      <c r="FG4" s="122" t="str">
        <f>IF(FF4=0,"",IF(FF4=VLOOKUP("PCS-813565",[5]ARBOR!$A:$C,3,0),0.0001,IF(FF4&gt;VLOOKUP("PCS-813565",[5]ARBOR!$A:$C,3,0),"Maior que CAP!",ROUND(-1*(FF4/VLOOKUP("PCS-813565",[5]ARBOR!$A:$C,3,0)-1),4))))</f>
        <v/>
      </c>
      <c r="FH4" s="123" t="str">
        <f>IF(ISERROR(IF(FG4="","",VLOOKUP(("Oi Internet Pra Celular 2GB"&amp;FG4&amp;"Template Flat Instância Dados"),[5]BENEFICIOS!$A:$E,5,0))),"Criar",IF(FG4="","",VLOOKUP(("Oi Internet Pra Celular 2GB"&amp;FG4&amp;"Template Flat Instância Dados"),[5]BENEFICIOS!$A:$E,5,0)))</f>
        <v/>
      </c>
      <c r="FI4" s="121"/>
      <c r="FJ4" s="122" t="str">
        <f>IF(FI4=0,"",IF(FI4=VLOOKUP("PCS-7171B",[5]ARBOR!$A:$C,3,0),0.0001,IF(FI4&gt;VLOOKUP("PCS-7171B",[5]ARBOR!$A:$C,3,0),"Maior que CAP!",ROUND(-1*(FI4/VLOOKUP("PCS-7171B",[5]ARBOR!$A:$C,3,0)-1),4))))</f>
        <v/>
      </c>
      <c r="FK4" s="123" t="str">
        <f>IF(ISERROR(IF(FJ4="","",VLOOKUP(("Oi Internet Pra Celular 3GB"&amp;FJ4&amp;"Template Flat Instância Dados"),[5]BENEFICIOS!$A:$E,5,0))),"Criar",IF(FJ4="","",VLOOKUP(("Oi Internet Pra Celular 3GB"&amp;FJ4&amp;"Template Flat Instância Dados"),[5]BENEFICIOS!$A:$E,5,0)))</f>
        <v/>
      </c>
      <c r="FL4" s="121"/>
      <c r="FM4" s="122" t="str">
        <f>IF(FL4=0,"",IF(FL4=VLOOKUP("PCS-51793o08",[5]ARBOR!$A:$C,3,0),0.0001,IF(FL4&gt;VLOOKUP("PCS-51793o08",[5]ARBOR!$A:$C,3,0),"Maior que CAP!",ROUND(-1*(FL4/VLOOKUP("PCS-51793o08",[5]ARBOR!$A:$C,3,0)-1),4))))</f>
        <v/>
      </c>
      <c r="FN4" s="123" t="str">
        <f>IF(ISERROR(IF(FM4="","",VLOOKUP(("Oi Internet Pra Celular 5GB"&amp;FM4&amp;"Template Flat Instância Dados"),[5]BENEFICIOS!$A:$E,5,0))),"Criar",IF(FM4="","",VLOOKUP(("Oi Internet Pra Celular 5GB"&amp;FM4&amp;"Template Flat Instância Dados"),[5]BENEFICIOS!$A:$E,5,0)))</f>
        <v/>
      </c>
      <c r="FO4" s="121"/>
      <c r="FP4" s="122" t="str">
        <f>IF(FO4=0,"",IF(FO4=VLOOKUP("PCS-7171A",[5]ARBOR!$A:$C,3,0),0.0001,IF(FO4&gt;VLOOKUP("PCS-7171A",[5]ARBOR!$A:$C,3,0),"Maior que CAP!",ROUND(-1*(FO4/VLOOKUP("PCS-7171A",[5]ARBOR!$A:$C,3,0)-1),4))))</f>
        <v/>
      </c>
      <c r="FQ4" s="123" t="str">
        <f>IF(ISERROR(IF(FP4="","",VLOOKUP(("Oi Internet Pra Celular 10GB"&amp;FP4&amp;"Template Flat Instância Dados"),[5]BENEFICIOS!$A:$E,5,0))),"Criar",IF(FP4="","",VLOOKUP(("Oi Internet Pra Celular 10GB"&amp;FP4&amp;"Template Flat Instância Dados"),[5]BENEFICIOS!$A:$E,5,0)))</f>
        <v/>
      </c>
      <c r="FR4" s="124"/>
      <c r="FS4" s="125"/>
      <c r="FT4" s="87"/>
      <c r="FU4" s="126"/>
      <c r="FV4" s="127" t="s">
        <v>747</v>
      </c>
      <c r="FW4" s="88" t="s">
        <v>752</v>
      </c>
      <c r="FX4" s="128">
        <v>999</v>
      </c>
      <c r="FY4" s="88">
        <v>12</v>
      </c>
      <c r="FZ4" s="129" t="s">
        <v>753</v>
      </c>
      <c r="GA4" s="130" t="str">
        <f t="shared" si="1"/>
        <v>PCS-Fk83324</v>
      </c>
      <c r="GB4" s="131" t="str">
        <f t="shared" si="2"/>
        <v>PCS-SBL553142</v>
      </c>
      <c r="GC4" s="132" t="s">
        <v>754</v>
      </c>
      <c r="GD4" s="129" t="s">
        <v>755</v>
      </c>
      <c r="GE4" s="131" t="s">
        <v>756</v>
      </c>
      <c r="GF4" s="132" t="s">
        <v>757</v>
      </c>
      <c r="GG4" s="129" t="s">
        <v>758</v>
      </c>
      <c r="GH4" s="131" t="s">
        <v>759</v>
      </c>
      <c r="GI4" s="133" t="s">
        <v>760</v>
      </c>
      <c r="GJ4" s="134">
        <f>FC4+EL4+CN4+BJ4</f>
        <v>245.9</v>
      </c>
      <c r="GK4" s="135"/>
      <c r="GL4" s="136" t="s">
        <v>761</v>
      </c>
      <c r="GM4" s="137" t="s">
        <v>762</v>
      </c>
      <c r="GN4" s="136">
        <f>VLOOKUP($A4,'[5]TABELA COM TUDO'!$A:$AB,25,0)</f>
        <v>0</v>
      </c>
      <c r="GO4" s="138">
        <f>VLOOKUP($A4,'[5]TABELA COM TUDO'!$A:$AB,26,0)</f>
        <v>0</v>
      </c>
      <c r="GP4" s="139">
        <f t="shared" si="3"/>
        <v>1</v>
      </c>
      <c r="GQ4" s="136">
        <f t="shared" si="4"/>
        <v>0</v>
      </c>
      <c r="GR4" s="136">
        <f t="shared" si="5"/>
        <v>0</v>
      </c>
      <c r="GS4" s="140"/>
      <c r="GT4" s="140"/>
      <c r="GU4" s="141" t="b">
        <f t="shared" si="6"/>
        <v>1</v>
      </c>
      <c r="GV4" s="142">
        <f t="shared" si="7"/>
        <v>0</v>
      </c>
      <c r="GW4" s="83" t="s">
        <v>768</v>
      </c>
      <c r="GX4" s="83" t="s">
        <v>764</v>
      </c>
    </row>
    <row r="5" spans="1:206" s="83" customFormat="1" x14ac:dyDescent="0.25">
      <c r="A5" s="83" t="str">
        <f t="shared" si="0"/>
        <v>Oi Total Fixo + Pós 800 + Banda LargaN11GBMG</v>
      </c>
      <c r="B5" s="84" t="s">
        <v>737</v>
      </c>
      <c r="C5" s="85" t="s">
        <v>653</v>
      </c>
      <c r="D5" s="85" t="s">
        <v>738</v>
      </c>
      <c r="E5" s="86" t="s">
        <v>739</v>
      </c>
      <c r="F5" s="87" t="s">
        <v>740</v>
      </c>
      <c r="G5" s="88"/>
      <c r="H5" s="88"/>
      <c r="I5" s="88"/>
      <c r="J5" s="88" t="s">
        <v>740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 t="s">
        <v>740</v>
      </c>
      <c r="AC5" s="88" t="s">
        <v>740</v>
      </c>
      <c r="AD5" s="88" t="s">
        <v>740</v>
      </c>
      <c r="AE5" s="88" t="s">
        <v>740</v>
      </c>
      <c r="AF5" s="88" t="s">
        <v>740</v>
      </c>
      <c r="AG5" s="88" t="s">
        <v>740</v>
      </c>
      <c r="AH5" s="89"/>
      <c r="AI5" s="88" t="s">
        <v>740</v>
      </c>
      <c r="AJ5" s="88" t="s">
        <v>740</v>
      </c>
      <c r="AK5" s="88" t="s">
        <v>740</v>
      </c>
      <c r="AL5" s="88" t="s">
        <v>740</v>
      </c>
      <c r="AM5" s="88" t="s">
        <v>740</v>
      </c>
      <c r="AN5" s="88" t="s">
        <v>740</v>
      </c>
      <c r="AO5" s="88" t="s">
        <v>740</v>
      </c>
      <c r="AP5" s="88"/>
      <c r="AQ5" s="90"/>
      <c r="AR5" s="91" t="s">
        <v>769</v>
      </c>
      <c r="AS5" s="85" t="s">
        <v>742</v>
      </c>
      <c r="AT5" s="92" t="s">
        <v>743</v>
      </c>
      <c r="AU5" s="93">
        <v>42972</v>
      </c>
      <c r="AV5" s="94">
        <v>43038</v>
      </c>
      <c r="AW5" s="95" t="s">
        <v>744</v>
      </c>
      <c r="AX5" s="96" t="s">
        <v>744</v>
      </c>
      <c r="AY5" s="97"/>
      <c r="AZ5" s="97" t="s">
        <v>745</v>
      </c>
      <c r="BA5" s="97">
        <v>20</v>
      </c>
      <c r="BB5" s="97">
        <v>10000</v>
      </c>
      <c r="BC5" s="98" t="s">
        <v>746</v>
      </c>
      <c r="BD5" s="99" t="s">
        <v>747</v>
      </c>
      <c r="BE5" s="97" t="s">
        <v>739</v>
      </c>
      <c r="BF5" s="90" t="s">
        <v>739</v>
      </c>
      <c r="BG5" s="84" t="s">
        <v>769</v>
      </c>
      <c r="BH5" s="100" t="s">
        <v>748</v>
      </c>
      <c r="BI5" s="101" t="str">
        <f>IF(ISERROR(VLOOKUP(BH5,[5]PLANOS!B:C,2,0)),"",VLOOKUP(BH5,[5]PLANOS!B:C,2,0))</f>
        <v>PCS-4P6pi</v>
      </c>
      <c r="BJ5" s="102">
        <v>50.1</v>
      </c>
      <c r="BK5" s="103">
        <f>IF(BJ5=0,"",IF(BJ5=VLOOKUP("FIXO",[5]ARBOR!$A:$C,3,0),0.0001,IF(BJ5&gt;VLOOKUP("FIXO",[5]ARBOR!$A:$C,3,0),"Maior que CAP!",IF((DOLLAR(BJ5+(VLOOKUP("FIXO",[5]ARBOR!$A:$C,3,0)*-TRUNC(BJ5/VLOOKUP("FIXO",[5]ARBOR!$A:$C,3,0)-1,4)),6))&lt;&gt;(DOLLAR(VLOOKUP("FIXO",[5]ARBOR!$A:$C,3,0),6)),-TRUNC(BJ5/VLOOKUP("FIXO",[5]ARBOR!$A:$C,3,0)-1,4)+0.0001,-TRUNC(BJ5/VLOOKUP("FIXO",[5]ARBOR!$A:$C,3,0)-1,4)))))</f>
        <v>0.33939999999999998</v>
      </c>
      <c r="BL5" s="104" t="str">
        <f>IF(ISERROR(IF(BK5="","",VLOOKUP(($BH5&amp;BK5&amp;"Template de desconto FLAT bundle - Fixo - Varejo - Ganho Tributário Cross"),[5]BENEFICIOS!$A:$E,5,0))),"Criar",IF(BK5="","",VLOOKUP(($BH5&amp;BK5&amp;"Template de desconto FLAT bundle - Fixo - Varejo - Ganho Tributário Cross"),[5]BENEFICIOS!$A:$E,5,0)))</f>
        <v>Criar</v>
      </c>
      <c r="BM5" s="105"/>
      <c r="BN5" s="106"/>
      <c r="BO5" s="107" t="s">
        <v>687</v>
      </c>
      <c r="BP5" s="108">
        <v>44.9</v>
      </c>
      <c r="BQ5" s="103">
        <f>IF(BP5=0,"",IF(BP5=VLOOKUP("PCS-30874g",[5]ARBOR!$A:$C,3,0),0.0001,IF(BP5&gt;VLOOKUP("PCS-30874g",[5]ARBOR!$A:$C,3,0),"Maior que CAP!",IF((DOLLAR(BP5+(VLOOKUP("PCS-30874g",[5]ARBOR!$A:$C,3,0)*-TRUNC(BP5/VLOOKUP("PCS-30874g",[5]ARBOR!$A:$C,3,0)-1,4)),6))&lt;&gt;(DOLLAR(VLOOKUP("PCS-30874g",[5]ARBOR!$A:$C,3,0),6)),-TRUNC(BP5/VLOOKUP("PCS-30874g",[5]ARBOR!$A:$C,3,0)-1,4)+0.0001,-TRUNC(BP5/VLOOKUP("PCS-30874g",[5]ARBOR!$A:$C,3,0)-1,4)))))</f>
        <v>0.53679999999999994</v>
      </c>
      <c r="BR5" s="104" t="str">
        <f>IF(ISERROR(IF(BQ5="","",VLOOKUP(($BH5&amp;BQ5&amp;"Template de desconto FLAT bundle - Velox XDSL - Varejo"),[5]BENEFICIOS!$A:$E,5,0))),"Criar",IF(BQ5="","",VLOOKUP(($BH5&amp;BQ5&amp;"Template de desconto FLAT bundle - Velox XDSL - Varejo"),[5]BENEFICIOS!$A:$E,5,0)))</f>
        <v>Criar</v>
      </c>
      <c r="BS5" s="107" t="s">
        <v>687</v>
      </c>
      <c r="BT5" s="108">
        <v>44.9</v>
      </c>
      <c r="BU5" s="103">
        <f>IF(BT5=0,"",IF(BT5=VLOOKUP("PCS-30577g",[5]ARBOR!$A:$C,3,0),0.0001,IF(BT5&gt;VLOOKUP("PCS-30577g",[5]ARBOR!$A:$C,3,0),"Maior que CAP!",IF((DOLLAR(BT5+(VLOOKUP("PCS-30577g",[5]ARBOR!$A:$C,3,0)*-TRUNC(BT5/VLOOKUP("PCS-30577g",[5]ARBOR!$A:$C,3,0)-1,4)),6))&lt;&gt;(DOLLAR(VLOOKUP("PCS-30577g",[5]ARBOR!$A:$C,3,0),6)),-TRUNC(BT5/VLOOKUP("PCS-30577g",[5]ARBOR!$A:$C,3,0)-1,4)+0.0001,-TRUNC(BT5/VLOOKUP("PCS-30577g",[5]ARBOR!$A:$C,3,0)-1,4)))))</f>
        <v>0.53679999999999994</v>
      </c>
      <c r="BV5" s="104" t="str">
        <f>IF(ISERROR(IF(BU5="","",VLOOKUP(($BH5&amp;BU5&amp;"Template de desconto FLAT bundle - Velox XDSL - Varejo"),[5]BENEFICIOS!$A:$E,5,0))),"Criar",IF(BU5="","",VLOOKUP(($BH5&amp;BU5&amp;"Template de desconto FLAT bundle - Velox XDSL - Varejo"),[5]BENEFICIOS!$A:$E,5,0)))</f>
        <v>Criar</v>
      </c>
      <c r="BW5" s="107" t="s">
        <v>687</v>
      </c>
      <c r="BX5" s="108">
        <v>44.9</v>
      </c>
      <c r="BY5" s="103">
        <f>IF(BX5=0,"",IF(BX5=VLOOKUP("PCS-30604g",[5]ARBOR!$A:$C,3,0),0.0001,IF(BX5&gt;VLOOKUP("PCS-30604g",[5]ARBOR!$A:$C,3,0),"Maior que CAP!",IF((DOLLAR(BX5+(VLOOKUP("PCS-30604g",[5]ARBOR!$A:$C,3,0)*-TRUNC(BX5/VLOOKUP("PCS-30604g",[5]ARBOR!$A:$C,3,0)-1,4)),6))&lt;&gt;(DOLLAR(VLOOKUP("PCS-30604g",[5]ARBOR!$A:$C,3,0),6)),-TRUNC(BX5/VLOOKUP("PCS-30604g",[5]ARBOR!$A:$C,3,0)-1,4)+0.0001,-TRUNC(BX5/VLOOKUP("PCS-30604g",[5]ARBOR!$A:$C,3,0)-1,4)))))</f>
        <v>0.53679999999999994</v>
      </c>
      <c r="BZ5" s="104" t="str">
        <f>IF(ISERROR(IF(BY5="","",VLOOKUP(($BH5&amp;BY5&amp;"Template de desconto FLAT bundle - Velox XDSL - Varejo"),[5]BENEFICIOS!$A:$E,5,0))),"Criar",IF(BY5="","",VLOOKUP(($BH5&amp;BY5&amp;"Template de desconto FLAT bundle - Velox XDSL - Varejo"),[5]BENEFICIOS!$A:$E,5,0)))</f>
        <v>Criar</v>
      </c>
      <c r="CA5" s="107" t="s">
        <v>687</v>
      </c>
      <c r="CB5" s="108">
        <v>44.9</v>
      </c>
      <c r="CC5" s="103">
        <f>IF(CB5=0,"",IF(CB5=VLOOKUP("PCS-30631g",[5]ARBOR!$A:$C,3,0),0.0001,IF(CB5&gt;VLOOKUP("PCS-30631g",[5]ARBOR!$A:$C,3,0),"Maior que CAP!",IF((DOLLAR(CB5+(VLOOKUP("PCS-30631g",[5]ARBOR!$A:$C,3,0)*-TRUNC(CB5/VLOOKUP("PCS-30631g",[5]ARBOR!$A:$C,3,0)-1,4)),6))&lt;&gt;(DOLLAR(VLOOKUP("PCS-30631g",[5]ARBOR!$A:$C,3,0),6)),-TRUNC(CB5/VLOOKUP("PCS-30631g",[5]ARBOR!$A:$C,3,0)-1,4)+0.0001,-TRUNC(CB5/VLOOKUP("PCS-30631g",[5]ARBOR!$A:$C,3,0)-1,4)))))</f>
        <v>0.54310000000000003</v>
      </c>
      <c r="CD5" s="104" t="str">
        <f>IF(ISERROR(IF(CC5="","",VLOOKUP(($BH5&amp;CC5&amp;"Template de desconto FLAT bundle - Velox XDSL - Varejo"),[5]BENEFICIOS!$A:$E,5,0))),"Criar",IF(CC5="","",VLOOKUP(($BH5&amp;CC5&amp;"Template de desconto FLAT bundle - Velox XDSL - Varejo"),[5]BENEFICIOS!$A:$E,5,0)))</f>
        <v>Criar</v>
      </c>
      <c r="CE5" s="107"/>
      <c r="CF5" s="108"/>
      <c r="CG5" s="103" t="str">
        <f>IF(CF5=0,"",IF(CF5=VLOOKUP("PCS-30658g",[5]ARBOR!$A:$C,3,0),0.0001,IF(CF5&gt;VLOOKUP("PCS-30658g",[5]ARBOR!$A:$C,3,0),"Maior que CAP!",IF((DOLLAR(CF5+(VLOOKUP("PCS-30658g",[5]ARBOR!$A:$C,3,0)*-TRUNC(CF5/VLOOKUP("PCS-30658g",[5]ARBOR!$A:$C,3,0)-1,4)),6))&lt;&gt;(DOLLAR(VLOOKUP("PCS-30658g",[5]ARBOR!$A:$C,3,0),6)),-TRUNC(CF5/VLOOKUP("PCS-30658g",[5]ARBOR!$A:$C,3,0)-1,4)+0.0001,-TRUNC(CF5/VLOOKUP("PCS-30658g",[5]ARBOR!$A:$C,3,0)-1,4)))))</f>
        <v/>
      </c>
      <c r="CH5" s="104" t="str">
        <f>IF(ISERROR(IF(CG5="","",VLOOKUP(($BH5&amp;CG5&amp;"Template de desconto FLAT bundle - Velox XDSL - Varejo"),[5]BENEFICIOS!$A:$E,5,0))),"Criar",IF(CG5="","",VLOOKUP(($BH5&amp;CG5&amp;"Template de desconto FLAT bundle - Velox XDSL - Varejo"),[5]BENEFICIOS!$A:$E,5,0)))</f>
        <v/>
      </c>
      <c r="CI5" s="107"/>
      <c r="CJ5" s="108"/>
      <c r="CK5" s="103" t="str">
        <f>IF(CJ5=0,"",IF(CJ5=VLOOKUP("PCS-30685g",[5]ARBOR!$A:$C,3,0),0.0001,IF(CJ5&gt;VLOOKUP("PCS-30685g",[5]ARBOR!$A:$C,3,0),"Maior que CAP!",IF((DOLLAR(CJ5+(VLOOKUP("PCS-30685g",[5]ARBOR!$A:$C,3,0)*-TRUNC(CJ5/VLOOKUP("PCS-30685g",[5]ARBOR!$A:$C,3,0)-1,4)),6))&lt;&gt;(DOLLAR(VLOOKUP("PCS-30685g",[5]ARBOR!$A:$C,3,0),6)),-TRUNC(CJ5/VLOOKUP("PCS-30685g",[5]ARBOR!$A:$C,3,0)-1,4)+0.0001,-TRUNC(CJ5/VLOOKUP("PCS-30685g",[5]ARBOR!$A:$C,3,0)-1,4)))))</f>
        <v/>
      </c>
      <c r="CL5" s="104" t="str">
        <f>IF(ISERROR(IF(CK5="","",VLOOKUP(($BH5&amp;CK5&amp;"Template de desconto FLAT bundle - Velox XDSL - Varejo"),[5]BENEFICIOS!$A:$E,5,0))),"Criar",IF(CK5="","",VLOOKUP(($BH5&amp;CK5&amp;"Template de desconto FLAT bundle - Velox XDSL - Varejo"),[5]BENEFICIOS!$A:$E,5,0)))</f>
        <v/>
      </c>
      <c r="CM5" s="107"/>
      <c r="CN5" s="108"/>
      <c r="CO5" s="103" t="str">
        <f>IF(CN5=0,"",IF(CN5=VLOOKUP("PCS-30712g",[5]ARBOR!$A:$C,3,0),0.0001,IF(CN5&gt;VLOOKUP("PCS-30712g",[5]ARBOR!$A:$C,3,0),"Maior que CAP!",IF((DOLLAR(CN5+(VLOOKUP("PCS-30712g",[5]ARBOR!$A:$C,3,0)*-TRUNC(CN5/VLOOKUP("PCS-30712g",[5]ARBOR!$A:$C,3,0)-1,4)),6))&lt;&gt;(DOLLAR(VLOOKUP("PCS-30712g",[5]ARBOR!$A:$C,3,0),6)),-TRUNC(CN5/VLOOKUP("PCS-30712g",[5]ARBOR!$A:$C,3,0)-1,4)+0.0001,-TRUNC(CN5/VLOOKUP("PCS-30712g",[5]ARBOR!$A:$C,3,0)-1,4)))))</f>
        <v/>
      </c>
      <c r="CP5" s="104" t="str">
        <f>IF(ISERROR(IF(CO5="","",VLOOKUP(($BH5&amp;CO5&amp;"Template de desconto FLAT bundle - Velox XDSL - Varejo"),[5]BENEFICIOS!$A:$E,5,0))),"Criar",IF(CO5="","",VLOOKUP(($BH5&amp;CO5&amp;"Template de desconto FLAT bundle - Velox XDSL - Varejo"),[5]BENEFICIOS!$A:$E,5,0)))</f>
        <v/>
      </c>
      <c r="CQ5" s="107"/>
      <c r="CR5" s="108"/>
      <c r="CS5" s="103" t="str">
        <f>IF(CR5=0,"",IF(CR5=VLOOKUP("PCS-30739g",[5]ARBOR!$A:$C,3,0),0.0001,IF(CR5&gt;VLOOKUP("PCS-30739g",[5]ARBOR!$A:$C,3,0),"Maior que CAP!",IF((DOLLAR(CR5+(VLOOKUP("PCS-30739g",[5]ARBOR!$A:$C,3,0)*-TRUNC(CR5/VLOOKUP("PCS-30739g",[5]ARBOR!$A:$C,3,0)-1,4)),6))&lt;&gt;(DOLLAR(VLOOKUP("PCS-30739g",[5]ARBOR!$A:$C,3,0),6)),-TRUNC(CR5/VLOOKUP("PCS-30739g",[5]ARBOR!$A:$C,3,0)-1,4)+0.0001,-TRUNC(CR5/VLOOKUP("PCS-30739g",[5]ARBOR!$A:$C,3,0)-1,4)))))</f>
        <v/>
      </c>
      <c r="CT5" s="104" t="str">
        <f>IF(ISERROR(IF(CS5="","",VLOOKUP(($BH5&amp;CS5&amp;"Template de desconto FLAT bundle - Velox XDSL - Varejo"),[5]BENEFICIOS!$A:$E,5,0))),"Criar",IF(CS5="","",VLOOKUP(($BH5&amp;CS5&amp;"Template de desconto FLAT bundle - Velox XDSL - Varejo"),[5]BENEFICIOS!$A:$E,5,0)))</f>
        <v/>
      </c>
      <c r="CU5" s="108"/>
      <c r="CV5" s="109"/>
      <c r="CW5" s="103"/>
      <c r="CX5" s="104"/>
      <c r="CY5" s="107"/>
      <c r="CZ5" s="108"/>
      <c r="DA5" s="103" t="str">
        <f>IF(CZ5=0,"",IF(CZ5=VLOOKUP("PCS-30766g",[5]ARBOR!$A:$C,3,0),0.0001,IF(CZ5&gt;VLOOKUP("PCS-30766g",[5]ARBOR!$A:$C,3,0),"Maior que CAP!",IF((DOLLAR(CZ5+(VLOOKUP("PCS-30766g",[5]ARBOR!$A:$C,3,0)*-TRUNC(CZ5/VLOOKUP("PCS-30766g",[5]ARBOR!$A:$C,3,0)-1,4)),6))&lt;&gt;(DOLLAR(VLOOKUP("PCS-30766g",[5]ARBOR!$A:$C,3,0),6)),-TRUNC(CZ5/VLOOKUP("PCS-30766g",[5]ARBOR!$A:$C,3,0)-1,4)+0.0001,-TRUNC(CZ5/VLOOKUP("PCS-30766g",[5]ARBOR!$A:$C,3,0)-1,4)))))</f>
        <v/>
      </c>
      <c r="DB5" s="104" t="str">
        <f>IF(ISERROR(IF(DA5="","",VLOOKUP(($BH5&amp;DA5&amp;"Template de desconto FLAT bundle - Velox XDSL - Varejo"),[5]BENEFICIOS!$A:$E,5,0))),"Criar",IF(DA5="","",VLOOKUP(($BH5&amp;DA5&amp;"Template de desconto FLAT bundle - Velox XDSL - Varejo"),[5]BENEFICIOS!$A:$E,5,0)))</f>
        <v/>
      </c>
      <c r="DC5" s="108"/>
      <c r="DD5" s="109"/>
      <c r="DE5" s="103"/>
      <c r="DF5" s="104"/>
      <c r="DG5" s="107"/>
      <c r="DH5" s="108"/>
      <c r="DI5" s="103" t="str">
        <f>IF(DH5=0,"",IF(DH5=VLOOKUP("PCS-30793g",[5]ARBOR!$A:$C,3,0),0.0001,IF(DH5&gt;VLOOKUP("PCS-30793g",[5]ARBOR!$A:$C,3,0),"Maior que CAP!",IF((DOLLAR(DH5+(VLOOKUP("PCS-30793g",[5]ARBOR!$A:$C,3,0)*-TRUNC(DH5/VLOOKUP("PCS-30793g",[5]ARBOR!$A:$C,3,0)-1,4)),6))&lt;&gt;(DOLLAR(VLOOKUP("PCS-30793g",[5]ARBOR!$A:$C,3,0),6)),-TRUNC(DH5/VLOOKUP("PCS-30793g",[5]ARBOR!$A:$C,3,0)-1,4)+0.0001,-TRUNC(DH5/VLOOKUP("PCS-30793g",[5]ARBOR!$A:$C,3,0)-1,4)))))</f>
        <v/>
      </c>
      <c r="DJ5" s="104" t="str">
        <f>IF(ISERROR(IF(DI5="","",VLOOKUP(($BH5&amp;DI5&amp;"Template de desconto FLAT bundle - Velox XDSL - Varejo"),[5]BENEFICIOS!$A:$E,5,0))),"Criar",IF(DI5="","",VLOOKUP(($BH5&amp;DI5&amp;"Template de desconto FLAT bundle - Velox XDSL - Varejo"),[5]BENEFICIOS!$A:$E,5,0)))</f>
        <v/>
      </c>
      <c r="DK5" s="108"/>
      <c r="DL5" s="109"/>
      <c r="DM5" s="103"/>
      <c r="DN5" s="104"/>
      <c r="DO5" s="107"/>
      <c r="DP5" s="108"/>
      <c r="DQ5" s="103" t="str">
        <f>IF(DP5=0,"",IF(DP5=VLOOKUP("PCS-30820g",[5]ARBOR!$A:$C,3,0),0.0001,IF(DP5&gt;VLOOKUP("PCS-30820g",[5]ARBOR!$A:$C,3,0),"Maior que CAP!",IF((DOLLAR(DP5+(VLOOKUP("PCS-30820g",[5]ARBOR!$A:$C,3,0)*-TRUNC(DP5/VLOOKUP("PCS-30820g",[5]ARBOR!$A:$C,3,0)-1,4)),6))&lt;&gt;(DOLLAR(VLOOKUP("PCS-30820g",[5]ARBOR!$A:$C,3,0),6)),-TRUNC(DP5/VLOOKUP("PCS-30820g",[5]ARBOR!$A:$C,3,0)-1,4)+0.0001,-TRUNC(DP5/VLOOKUP("PCS-30820g",[5]ARBOR!$A:$C,3,0)-1,4)))))</f>
        <v/>
      </c>
      <c r="DR5" s="104" t="str">
        <f>IF(ISERROR(IF(DQ5="","",VLOOKUP(($BH5&amp;DQ5&amp;"Template de desconto FLAT bundle - Velox XDSL - Varejo"),[5]BENEFICIOS!$A:$E,5,0))),"Criar",IF(DQ5="","",VLOOKUP(($BH5&amp;DQ5&amp;"Template de desconto FLAT bundle - Velox XDSL - Varejo"),[5]BENEFICIOS!$A:$E,5,0)))</f>
        <v/>
      </c>
      <c r="DS5" s="108"/>
      <c r="DT5" s="109"/>
      <c r="DU5" s="103"/>
      <c r="DV5" s="104"/>
      <c r="DW5" s="110">
        <v>44.9</v>
      </c>
      <c r="DX5" s="103">
        <f>IF(DW5=0,"",IF(DW5=VLOOKUP("PCS-21448p2",[5]ARBOR!$A:$C,3,0),0.0001,IF(DW5&gt;VLOOKUP("PCS-21448p2",[5]ARBOR!$A:$C,3,0),"Maior que CAP!",IF((DOLLAR(DW5+(VLOOKUP("PCS-21448p2",[5]ARBOR!$A:$C,3,0)*-TRUNC(DW5/VLOOKUP("PCS-21448p2",[5]ARBOR!$A:$C,3,0)-1,4)),6))&lt;&gt;(DOLLAR(VLOOKUP("PCS-21448p2",[5]ARBOR!$A:$C,3,0),6)),-TRUNC(DW5/VLOOKUP("PCS-21448p2",[5]ARBOR!$A:$C,3,0)-1,4)+0.0001,-TRUNC(DW5/VLOOKUP("PCS-21448p2",[5]ARBOR!$A:$C,3,0)-1,4)))))</f>
        <v>0.64900000000000002</v>
      </c>
      <c r="DY5" s="104" t="str">
        <f>IF(ISERROR(IF(DX5="","",VLOOKUP(("Oi Conta Total Plug 10GB Downgrade"&amp;DX5&amp;"Template de desconto percentual BL Móvel - Internet Total - Varejo"),[5]BENEFICIOS!$A:$E,5,0))),"Criar",IF(DX5="","",VLOOKUP(("Oi Conta Total Plug 10GB Downgrade"&amp;DX5&amp;"Template de desconto percentual BL Móvel - Internet Total - Varejo"),[5]BENEFICIOS!$A:$E,5,0)))</f>
        <v>Criar</v>
      </c>
      <c r="DZ5" s="110">
        <v>16.5</v>
      </c>
      <c r="EA5" s="111">
        <f>IF(DZ5=0,"",IF(DZ5=VLOOKUP("SVA",[5]ARBOR!$A:$C,3,0),0.0001,IF(DZ5&gt;VLOOKUP("SVA",[5]ARBOR!$A:$C,3,0),"Maior que CAP!",IF((DOLLAR(DZ5+(VLOOKUP("SVA",[5]ARBOR!$A:$C,3,0)*-TRUNC(DZ5/VLOOKUP("SVA",[5]ARBOR!$A:$C,3,0)-1,4)),6))&lt;&gt;(DOLLAR(VLOOKUP("SVA",[5]ARBOR!$A:$C,3,0),6)),-TRUNC(DZ5/VLOOKUP("SVA",[5]ARBOR!$A:$C,3,0)-1,4)+0.0001,-TRUNC(DZ5/VLOOKUP("SVA",[5]ARBOR!$A:$C,3,0)-1,4)))))</f>
        <v>0.2301</v>
      </c>
      <c r="EB5" s="104" t="s">
        <v>749</v>
      </c>
      <c r="EC5" s="108"/>
      <c r="ED5" s="112"/>
      <c r="EE5" s="113"/>
      <c r="EF5" s="104"/>
      <c r="EG5" s="114">
        <f>IF(BI5="","",VLOOKUP(BI5,[5]ARBOR!A:C,3,0))</f>
        <v>479.46</v>
      </c>
      <c r="EH5" s="108">
        <v>15</v>
      </c>
      <c r="EI5" s="115">
        <f>IF(EH5="","",1-(EH5/VLOOKUP(BI5&amp;"ASS",[5]ARBOR!A:C,3,0)))</f>
        <v>0.34725848563968664</v>
      </c>
      <c r="EJ5" s="116" t="s">
        <v>750</v>
      </c>
      <c r="EK5" s="117" t="s">
        <v>751</v>
      </c>
      <c r="EL5" s="108">
        <v>137.16</v>
      </c>
      <c r="EM5" s="103">
        <f>ROUND(IF(EL5=0,"",IF(EL5=EG5,0.0001,1-((EL5+(VLOOKUP(BI5&amp;"ASS",[5]ARBOR!A:C,3,0)-EH5))/EG5))),4)</f>
        <v>0.69730000000000003</v>
      </c>
      <c r="EN5" s="104" t="str">
        <f>IF(ISERROR(IF(EM5="","",VLOOKUP(($BH5&amp;EM5&amp;"Template de desconto percentual FLAT Móvel - Conta Total - Varejo - Ganho Tributário Cross"),[5]BENEFICIOS!$A:$E,5,0))),"Criar",IF(EM5="","",VLOOKUP(($BH5&amp;EM5&amp;"Template de desconto percentual FLAT Móvel - Conta Total - Varejo - Ganho Tributário Cross"),[5]BENEFICIOS!$A:$E,5,0)))</f>
        <v>Criar</v>
      </c>
      <c r="EO5" s="118"/>
      <c r="EP5" s="103"/>
      <c r="EQ5" s="111"/>
      <c r="ER5" s="111"/>
      <c r="ES5" s="103"/>
      <c r="ET5" s="119"/>
      <c r="EU5" s="120" t="s">
        <v>770</v>
      </c>
      <c r="EV5" s="120" t="s">
        <v>771</v>
      </c>
      <c r="EW5" s="121"/>
      <c r="EX5" s="122"/>
      <c r="EY5" s="123"/>
      <c r="EZ5" s="121"/>
      <c r="FA5" s="122"/>
      <c r="FB5" s="123"/>
      <c r="FC5" s="121">
        <v>8.74</v>
      </c>
      <c r="FD5" s="122">
        <f>IF(FC5=0,"",IF(FC5=VLOOKUP("PCS-10357",[5]ARBOR!$A:$C,3,0),0.0001,IF(FC5&gt;VLOOKUP("PCS-10357",[5]ARBOR!$A:$C,3,0),"Maior que CAP!",ROUND(-1*(FC5/VLOOKUP("PCS-10357",[5]ARBOR!$A:$C,3,0)-1),4))))</f>
        <v>0.8669</v>
      </c>
      <c r="FE5" s="123" t="str">
        <f>IF(ISERROR(IF(FD5="","",VLOOKUP(("Oi Internet Pra Celular 1GB"&amp;FD5&amp;"Template Flat Instância Dados"),[5]BENEFICIOS!$A:$E,5,0))),"Criar",IF(FD5="","",VLOOKUP(("Oi Internet Pra Celular 1GB"&amp;FD5&amp;"Template Flat Instância Dados"),[5]BENEFICIOS!$A:$E,5,0)))</f>
        <v>Criar</v>
      </c>
      <c r="FF5" s="121"/>
      <c r="FG5" s="122" t="str">
        <f>IF(FF5=0,"",IF(FF5=VLOOKUP("PCS-813565",[5]ARBOR!$A:$C,3,0),0.0001,IF(FF5&gt;VLOOKUP("PCS-813565",[5]ARBOR!$A:$C,3,0),"Maior que CAP!",ROUND(-1*(FF5/VLOOKUP("PCS-813565",[5]ARBOR!$A:$C,3,0)-1),4))))</f>
        <v/>
      </c>
      <c r="FH5" s="123" t="str">
        <f>IF(ISERROR(IF(FG5="","",VLOOKUP(("Oi Internet Pra Celular 2GB"&amp;FG5&amp;"Template Flat Instância Dados"),[5]BENEFICIOS!$A:$E,5,0))),"Criar",IF(FG5="","",VLOOKUP(("Oi Internet Pra Celular 2GB"&amp;FG5&amp;"Template Flat Instância Dados"),[5]BENEFICIOS!$A:$E,5,0)))</f>
        <v/>
      </c>
      <c r="FI5" s="121"/>
      <c r="FJ5" s="122" t="str">
        <f>IF(FI5=0,"",IF(FI5=VLOOKUP("PCS-7171B",[5]ARBOR!$A:$C,3,0),0.0001,IF(FI5&gt;VLOOKUP("PCS-7171B",[5]ARBOR!$A:$C,3,0),"Maior que CAP!",ROUND(-1*(FI5/VLOOKUP("PCS-7171B",[5]ARBOR!$A:$C,3,0)-1),4))))</f>
        <v/>
      </c>
      <c r="FK5" s="123" t="str">
        <f>IF(ISERROR(IF(FJ5="","",VLOOKUP(("Oi Internet Pra Celular 3GB"&amp;FJ5&amp;"Template Flat Instância Dados"),[5]BENEFICIOS!$A:$E,5,0))),"Criar",IF(FJ5="","",VLOOKUP(("Oi Internet Pra Celular 3GB"&amp;FJ5&amp;"Template Flat Instância Dados"),[5]BENEFICIOS!$A:$E,5,0)))</f>
        <v/>
      </c>
      <c r="FL5" s="121"/>
      <c r="FM5" s="122" t="str">
        <f>IF(FL5=0,"",IF(FL5=VLOOKUP("PCS-51793o08",[5]ARBOR!$A:$C,3,0),0.0001,IF(FL5&gt;VLOOKUP("PCS-51793o08",[5]ARBOR!$A:$C,3,0),"Maior que CAP!",ROUND(-1*(FL5/VLOOKUP("PCS-51793o08",[5]ARBOR!$A:$C,3,0)-1),4))))</f>
        <v/>
      </c>
      <c r="FN5" s="123" t="str">
        <f>IF(ISERROR(IF(FM5="","",VLOOKUP(("Oi Internet Pra Celular 5GB"&amp;FM5&amp;"Template Flat Instância Dados"),[5]BENEFICIOS!$A:$E,5,0))),"Criar",IF(FM5="","",VLOOKUP(("Oi Internet Pra Celular 5GB"&amp;FM5&amp;"Template Flat Instância Dados"),[5]BENEFICIOS!$A:$E,5,0)))</f>
        <v/>
      </c>
      <c r="FO5" s="121"/>
      <c r="FP5" s="122" t="str">
        <f>IF(FO5=0,"",IF(FO5=VLOOKUP("PCS-7171A",[5]ARBOR!$A:$C,3,0),0.0001,IF(FO5&gt;VLOOKUP("PCS-7171A",[5]ARBOR!$A:$C,3,0),"Maior que CAP!",ROUND(-1*(FO5/VLOOKUP("PCS-7171A",[5]ARBOR!$A:$C,3,0)-1),4))))</f>
        <v/>
      </c>
      <c r="FQ5" s="123" t="str">
        <f>IF(ISERROR(IF(FP5="","",VLOOKUP(("Oi Internet Pra Celular 10GB"&amp;FP5&amp;"Template Flat Instância Dados"),[5]BENEFICIOS!$A:$E,5,0))),"Criar",IF(FP5="","",VLOOKUP(("Oi Internet Pra Celular 10GB"&amp;FP5&amp;"Template Flat Instância Dados"),[5]BENEFICIOS!$A:$E,5,0)))</f>
        <v/>
      </c>
      <c r="FR5" s="124">
        <v>0.74219999999999997</v>
      </c>
      <c r="FS5" s="125" t="s">
        <v>772</v>
      </c>
      <c r="FT5" s="87"/>
      <c r="FU5" s="126"/>
      <c r="FV5" s="127" t="s">
        <v>747</v>
      </c>
      <c r="FW5" s="88" t="s">
        <v>752</v>
      </c>
      <c r="FX5" s="128">
        <v>999</v>
      </c>
      <c r="FY5" s="88">
        <v>12</v>
      </c>
      <c r="FZ5" s="129" t="s">
        <v>753</v>
      </c>
      <c r="GA5" s="130" t="str">
        <f t="shared" si="1"/>
        <v>PCS-Fk83324</v>
      </c>
      <c r="GB5" s="131" t="str">
        <f t="shared" si="2"/>
        <v>PCS-SBL553142</v>
      </c>
      <c r="GC5" s="132" t="s">
        <v>754</v>
      </c>
      <c r="GD5" s="129" t="s">
        <v>755</v>
      </c>
      <c r="GE5" s="131" t="s">
        <v>756</v>
      </c>
      <c r="GF5" s="132" t="s">
        <v>757</v>
      </c>
      <c r="GG5" s="129" t="s">
        <v>758</v>
      </c>
      <c r="GH5" s="131" t="s">
        <v>759</v>
      </c>
      <c r="GI5" s="133" t="s">
        <v>760</v>
      </c>
      <c r="GJ5" s="134">
        <f>FC5+EL5+DW5+BJ5</f>
        <v>240.9</v>
      </c>
      <c r="GK5" s="135"/>
      <c r="GL5" s="136" t="s">
        <v>761</v>
      </c>
      <c r="GM5" s="137" t="s">
        <v>762</v>
      </c>
      <c r="GN5" s="136">
        <f>VLOOKUP($A5,'[5]TABELA COM TUDO'!$A:$AB,25,0)</f>
        <v>14</v>
      </c>
      <c r="GO5" s="138">
        <f>VLOOKUP($A5,'[5]TABELA COM TUDO'!$A:$AB,26,0)</f>
        <v>3.61</v>
      </c>
      <c r="GP5" s="139">
        <f t="shared" ref="GP5:GP14" si="8">-IFERROR(TRUNC(GO5/GN5-1,4),100%)</f>
        <v>0.74209999999999998</v>
      </c>
      <c r="GQ5" s="136">
        <f t="shared" si="4"/>
        <v>10.38</v>
      </c>
      <c r="GR5" s="136">
        <f t="shared" si="5"/>
        <v>3.6199999999999992</v>
      </c>
      <c r="GS5" s="140"/>
      <c r="GT5" s="140"/>
      <c r="GU5" s="141" t="b">
        <f t="shared" si="6"/>
        <v>0</v>
      </c>
      <c r="GV5" s="142">
        <f t="shared" si="7"/>
        <v>9.9999999999993427E-3</v>
      </c>
      <c r="GW5" s="83" t="s">
        <v>773</v>
      </c>
      <c r="GX5" s="83" t="s">
        <v>764</v>
      </c>
    </row>
    <row r="6" spans="1:206" s="83" customFormat="1" x14ac:dyDescent="0.25">
      <c r="A6" s="83" t="str">
        <f t="shared" si="0"/>
        <v>Oi Total Fixo + Pós 800 + Banda LargaN11GBMG</v>
      </c>
      <c r="B6" s="84" t="s">
        <v>737</v>
      </c>
      <c r="C6" s="85" t="s">
        <v>653</v>
      </c>
      <c r="D6" s="85" t="s">
        <v>738</v>
      </c>
      <c r="E6" s="86" t="s">
        <v>739</v>
      </c>
      <c r="F6" s="87" t="s">
        <v>740</v>
      </c>
      <c r="G6" s="88"/>
      <c r="H6" s="88"/>
      <c r="I6" s="88"/>
      <c r="J6" s="88" t="s">
        <v>740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 t="s">
        <v>740</v>
      </c>
      <c r="AC6" s="88" t="s">
        <v>740</v>
      </c>
      <c r="AD6" s="88" t="s">
        <v>740</v>
      </c>
      <c r="AE6" s="88" t="s">
        <v>740</v>
      </c>
      <c r="AF6" s="88" t="s">
        <v>740</v>
      </c>
      <c r="AG6" s="88" t="s">
        <v>740</v>
      </c>
      <c r="AH6" s="89"/>
      <c r="AI6" s="88" t="s">
        <v>740</v>
      </c>
      <c r="AJ6" s="88" t="s">
        <v>740</v>
      </c>
      <c r="AK6" s="88" t="s">
        <v>740</v>
      </c>
      <c r="AL6" s="88" t="s">
        <v>740</v>
      </c>
      <c r="AM6" s="88" t="s">
        <v>740</v>
      </c>
      <c r="AN6" s="88" t="s">
        <v>740</v>
      </c>
      <c r="AO6" s="88" t="s">
        <v>740</v>
      </c>
      <c r="AP6" s="88"/>
      <c r="AQ6" s="90"/>
      <c r="AR6" s="91" t="s">
        <v>774</v>
      </c>
      <c r="AS6" s="85" t="s">
        <v>742</v>
      </c>
      <c r="AT6" s="92" t="s">
        <v>743</v>
      </c>
      <c r="AU6" s="93">
        <v>42972</v>
      </c>
      <c r="AV6" s="94">
        <v>43038</v>
      </c>
      <c r="AW6" s="95" t="s">
        <v>744</v>
      </c>
      <c r="AX6" s="96" t="s">
        <v>744</v>
      </c>
      <c r="AY6" s="97"/>
      <c r="AZ6" s="97" t="s">
        <v>745</v>
      </c>
      <c r="BA6" s="97">
        <v>20</v>
      </c>
      <c r="BB6" s="97">
        <v>10000</v>
      </c>
      <c r="BC6" s="98" t="s">
        <v>746</v>
      </c>
      <c r="BD6" s="99" t="s">
        <v>747</v>
      </c>
      <c r="BE6" s="97" t="s">
        <v>739</v>
      </c>
      <c r="BF6" s="90" t="s">
        <v>739</v>
      </c>
      <c r="BG6" s="84" t="s">
        <v>774</v>
      </c>
      <c r="BH6" s="100" t="s">
        <v>748</v>
      </c>
      <c r="BI6" s="101" t="str">
        <f>IF(ISERROR(VLOOKUP(BH6,[5]PLANOS!B:C,2,0)),"",VLOOKUP(BH6,[5]PLANOS!B:C,2,0))</f>
        <v>PCS-4P6pi</v>
      </c>
      <c r="BJ6" s="102">
        <v>50.1</v>
      </c>
      <c r="BK6" s="103">
        <f>IF(BJ6=0,"",IF(BJ6=VLOOKUP("FIXO",[5]ARBOR!$A:$C,3,0),0.0001,IF(BJ6&gt;VLOOKUP("FIXO",[5]ARBOR!$A:$C,3,0),"Maior que CAP!",IF((DOLLAR(BJ6+(VLOOKUP("FIXO",[5]ARBOR!$A:$C,3,0)*-TRUNC(BJ6/VLOOKUP("FIXO",[5]ARBOR!$A:$C,3,0)-1,4)),6))&lt;&gt;(DOLLAR(VLOOKUP("FIXO",[5]ARBOR!$A:$C,3,0),6)),-TRUNC(BJ6/VLOOKUP("FIXO",[5]ARBOR!$A:$C,3,0)-1,4)+0.0001,-TRUNC(BJ6/VLOOKUP("FIXO",[5]ARBOR!$A:$C,3,0)-1,4)))))</f>
        <v>0.33939999999999998</v>
      </c>
      <c r="BL6" s="104" t="str">
        <f>IF(ISERROR(IF(BK6="","",VLOOKUP(($BH6&amp;BK6&amp;"Template de desconto FLAT bundle - Fixo - Varejo - Ganho Tributário Cross"),[5]BENEFICIOS!$A:$E,5,0))),"Criar",IF(BK6="","",VLOOKUP(($BH6&amp;BK6&amp;"Template de desconto FLAT bundle - Fixo - Varejo - Ganho Tributário Cross"),[5]BENEFICIOS!$A:$E,5,0)))</f>
        <v>Criar</v>
      </c>
      <c r="BM6" s="105"/>
      <c r="BN6" s="106"/>
      <c r="BO6" s="143" t="s">
        <v>766</v>
      </c>
      <c r="BP6" s="108">
        <v>44.9</v>
      </c>
      <c r="BQ6" s="103">
        <f>IF(BP6=0,"",IF(BP6=VLOOKUP("PCS-30874g",[5]ARBOR!$A:$C,3,0),0.0001,IF(BP6&gt;VLOOKUP("PCS-30874g",[5]ARBOR!$A:$C,3,0),"Maior que CAP!",IF((DOLLAR(BP6+(VLOOKUP("PCS-30874g",[5]ARBOR!$A:$C,3,0)*-TRUNC(BP6/VLOOKUP("PCS-30874g",[5]ARBOR!$A:$C,3,0)-1,4)),6))&lt;&gt;(DOLLAR(VLOOKUP("PCS-30874g",[5]ARBOR!$A:$C,3,0),6)),-TRUNC(BP6/VLOOKUP("PCS-30874g",[5]ARBOR!$A:$C,3,0)-1,4)+0.0001,-TRUNC(BP6/VLOOKUP("PCS-30874g",[5]ARBOR!$A:$C,3,0)-1,4)))))</f>
        <v>0.53679999999999994</v>
      </c>
      <c r="BR6" s="104" t="str">
        <f>IF(ISERROR(IF(BQ6="","",VLOOKUP(($BH6&amp;BQ6&amp;"Template de desconto FLAT bundle - Velox XDSL - Varejo"),[5]BENEFICIOS!$A:$E,5,0))),"Criar",IF(BQ6="","",VLOOKUP(($BH6&amp;BQ6&amp;"Template de desconto FLAT bundle - Velox XDSL - Varejo"),[5]BENEFICIOS!$A:$E,5,0)))</f>
        <v>Criar</v>
      </c>
      <c r="BS6" s="143" t="s">
        <v>766</v>
      </c>
      <c r="BT6" s="108">
        <v>44.9</v>
      </c>
      <c r="BU6" s="103">
        <f>IF(BT6=0,"",IF(BT6=VLOOKUP("PCS-30577g",[5]ARBOR!$A:$C,3,0),0.0001,IF(BT6&gt;VLOOKUP("PCS-30577g",[5]ARBOR!$A:$C,3,0),"Maior que CAP!",IF((DOLLAR(BT6+(VLOOKUP("PCS-30577g",[5]ARBOR!$A:$C,3,0)*-TRUNC(BT6/VLOOKUP("PCS-30577g",[5]ARBOR!$A:$C,3,0)-1,4)),6))&lt;&gt;(DOLLAR(VLOOKUP("PCS-30577g",[5]ARBOR!$A:$C,3,0),6)),-TRUNC(BT6/VLOOKUP("PCS-30577g",[5]ARBOR!$A:$C,3,0)-1,4)+0.0001,-TRUNC(BT6/VLOOKUP("PCS-30577g",[5]ARBOR!$A:$C,3,0)-1,4)))))</f>
        <v>0.53679999999999994</v>
      </c>
      <c r="BV6" s="104" t="str">
        <f>IF(ISERROR(IF(BU6="","",VLOOKUP(($BH6&amp;BU6&amp;"Template de desconto FLAT bundle - Velox XDSL - Varejo"),[5]BENEFICIOS!$A:$E,5,0))),"Criar",IF(BU6="","",VLOOKUP(($BH6&amp;BU6&amp;"Template de desconto FLAT bundle - Velox XDSL - Varejo"),[5]BENEFICIOS!$A:$E,5,0)))</f>
        <v>Criar</v>
      </c>
      <c r="BW6" s="143" t="s">
        <v>766</v>
      </c>
      <c r="BX6" s="108">
        <v>44.9</v>
      </c>
      <c r="BY6" s="103">
        <f>IF(BX6=0,"",IF(BX6=VLOOKUP("PCS-30604g",[5]ARBOR!$A:$C,3,0),0.0001,IF(BX6&gt;VLOOKUP("PCS-30604g",[5]ARBOR!$A:$C,3,0),"Maior que CAP!",IF((DOLLAR(BX6+(VLOOKUP("PCS-30604g",[5]ARBOR!$A:$C,3,0)*-TRUNC(BX6/VLOOKUP("PCS-30604g",[5]ARBOR!$A:$C,3,0)-1,4)),6))&lt;&gt;(DOLLAR(VLOOKUP("PCS-30604g",[5]ARBOR!$A:$C,3,0),6)),-TRUNC(BX6/VLOOKUP("PCS-30604g",[5]ARBOR!$A:$C,3,0)-1,4)+0.0001,-TRUNC(BX6/VLOOKUP("PCS-30604g",[5]ARBOR!$A:$C,3,0)-1,4)))))</f>
        <v>0.53679999999999994</v>
      </c>
      <c r="BZ6" s="104" t="str">
        <f>IF(ISERROR(IF(BY6="","",VLOOKUP(($BH6&amp;BY6&amp;"Template de desconto FLAT bundle - Velox XDSL - Varejo"),[5]BENEFICIOS!$A:$E,5,0))),"Criar",IF(BY6="","",VLOOKUP(($BH6&amp;BY6&amp;"Template de desconto FLAT bundle - Velox XDSL - Varejo"),[5]BENEFICIOS!$A:$E,5,0)))</f>
        <v>Criar</v>
      </c>
      <c r="CA6" s="143" t="s">
        <v>766</v>
      </c>
      <c r="CB6" s="108">
        <v>44.9</v>
      </c>
      <c r="CC6" s="103">
        <f>IF(CB6=0,"",IF(CB6=VLOOKUP("PCS-30631g",[5]ARBOR!$A:$C,3,0),0.0001,IF(CB6&gt;VLOOKUP("PCS-30631g",[5]ARBOR!$A:$C,3,0),"Maior que CAP!",IF((DOLLAR(CB6+(VLOOKUP("PCS-30631g",[5]ARBOR!$A:$C,3,0)*-TRUNC(CB6/VLOOKUP("PCS-30631g",[5]ARBOR!$A:$C,3,0)-1,4)),6))&lt;&gt;(DOLLAR(VLOOKUP("PCS-30631g",[5]ARBOR!$A:$C,3,0),6)),-TRUNC(CB6/VLOOKUP("PCS-30631g",[5]ARBOR!$A:$C,3,0)-1,4)+0.0001,-TRUNC(CB6/VLOOKUP("PCS-30631g",[5]ARBOR!$A:$C,3,0)-1,4)))))</f>
        <v>0.54310000000000003</v>
      </c>
      <c r="CD6" s="104" t="str">
        <f>IF(ISERROR(IF(CC6="","",VLOOKUP(($BH6&amp;CC6&amp;"Template de desconto FLAT bundle - Velox XDSL - Varejo"),[5]BENEFICIOS!$A:$E,5,0))),"Criar",IF(CC6="","",VLOOKUP(($BH6&amp;CC6&amp;"Template de desconto FLAT bundle - Velox XDSL - Varejo"),[5]BENEFICIOS!$A:$E,5,0)))</f>
        <v>Criar</v>
      </c>
      <c r="CE6" s="107" t="s">
        <v>687</v>
      </c>
      <c r="CF6" s="108">
        <v>49.9</v>
      </c>
      <c r="CG6" s="103">
        <f>IF(CF6=0,"",IF(CF6=VLOOKUP("PCS-30658g",[5]ARBOR!$A:$C,3,0),0.0001,IF(CF6&gt;VLOOKUP("PCS-30658g",[5]ARBOR!$A:$C,3,0),"Maior que CAP!",IF((DOLLAR(CF6+(VLOOKUP("PCS-30658g",[5]ARBOR!$A:$C,3,0)*-TRUNC(CF6/VLOOKUP("PCS-30658g",[5]ARBOR!$A:$C,3,0)-1,4)),6))&lt;&gt;(DOLLAR(VLOOKUP("PCS-30658g",[5]ARBOR!$A:$C,3,0),6)),-TRUNC(CF6/VLOOKUP("PCS-30658g",[5]ARBOR!$A:$C,3,0)-1,4)+0.0001,-TRUNC(CF6/VLOOKUP("PCS-30658g",[5]ARBOR!$A:$C,3,0)-1,4)))))</f>
        <v>0.55569999999999997</v>
      </c>
      <c r="CH6" s="104" t="str">
        <f>IF(ISERROR(IF(CG6="","",VLOOKUP(($BH6&amp;CG6&amp;"Template de desconto FLAT bundle - Velox XDSL - Varejo"),[5]BENEFICIOS!$A:$E,5,0))),"Criar",IF(CG6="","",VLOOKUP(($BH6&amp;CG6&amp;"Template de desconto FLAT bundle - Velox XDSL - Varejo"),[5]BENEFICIOS!$A:$E,5,0)))</f>
        <v>Criar</v>
      </c>
      <c r="CI6" s="107" t="s">
        <v>687</v>
      </c>
      <c r="CJ6" s="108">
        <v>49.9</v>
      </c>
      <c r="CK6" s="103">
        <f>IF(CJ6=0,"",IF(CJ6=VLOOKUP("PCS-30685g",[5]ARBOR!$A:$C,3,0),0.0001,IF(CJ6&gt;VLOOKUP("PCS-30685g",[5]ARBOR!$A:$C,3,0),"Maior que CAP!",IF((DOLLAR(CJ6+(VLOOKUP("PCS-30685g",[5]ARBOR!$A:$C,3,0)*-TRUNC(CJ6/VLOOKUP("PCS-30685g",[5]ARBOR!$A:$C,3,0)-1,4)),6))&lt;&gt;(DOLLAR(VLOOKUP("PCS-30685g",[5]ARBOR!$A:$C,3,0),6)),-TRUNC(CJ6/VLOOKUP("PCS-30685g",[5]ARBOR!$A:$C,3,0)-1,4)+0.0001,-TRUNC(CJ6/VLOOKUP("PCS-30685g",[5]ARBOR!$A:$C,3,0)-1,4)))))</f>
        <v>0.60509999999999997</v>
      </c>
      <c r="CL6" s="104" t="str">
        <f>IF(ISERROR(IF(CK6="","",VLOOKUP(($BH6&amp;CK6&amp;"Template de desconto FLAT bundle - Velox XDSL - Varejo"),[5]BENEFICIOS!$A:$E,5,0))),"Criar",IF(CK6="","",VLOOKUP(($BH6&amp;CK6&amp;"Template de desconto FLAT bundle - Velox XDSL - Varejo"),[5]BENEFICIOS!$A:$E,5,0)))</f>
        <v>Criar</v>
      </c>
      <c r="CM6" s="107" t="s">
        <v>687</v>
      </c>
      <c r="CN6" s="108">
        <v>49.9</v>
      </c>
      <c r="CO6" s="103">
        <f>IF(CN6=0,"",IF(CN6=VLOOKUP("PCS-30712g",[5]ARBOR!$A:$C,3,0),0.0001,IF(CN6&gt;VLOOKUP("PCS-30712g",[5]ARBOR!$A:$C,3,0),"Maior que CAP!",IF((DOLLAR(CN6+(VLOOKUP("PCS-30712g",[5]ARBOR!$A:$C,3,0)*-TRUNC(CN6/VLOOKUP("PCS-30712g",[5]ARBOR!$A:$C,3,0)-1,4)),6))&lt;&gt;(DOLLAR(VLOOKUP("PCS-30712g",[5]ARBOR!$A:$C,3,0),6)),-TRUNC(CN6/VLOOKUP("PCS-30712g",[5]ARBOR!$A:$C,3,0)-1,4)+0.0001,-TRUNC(CN6/VLOOKUP("PCS-30712g",[5]ARBOR!$A:$C,3,0)-1,4)))))</f>
        <v>0.64459999999999995</v>
      </c>
      <c r="CP6" s="104" t="str">
        <f>IF(ISERROR(IF(CO6="","",VLOOKUP(($BH6&amp;CO6&amp;"Template de desconto FLAT bundle - Velox XDSL - Varejo"),[5]BENEFICIOS!$A:$E,5,0))),"Criar",IF(CO6="","",VLOOKUP(($BH6&amp;CO6&amp;"Template de desconto FLAT bundle - Velox XDSL - Varejo"),[5]BENEFICIOS!$A:$E,5,0)))</f>
        <v>Criar</v>
      </c>
      <c r="CQ6" s="107" t="s">
        <v>687</v>
      </c>
      <c r="CR6" s="108">
        <v>59.9</v>
      </c>
      <c r="CS6" s="103">
        <f>IF(CR6=0,"",IF(CR6=VLOOKUP("PCS-30739g",[5]ARBOR!$A:$C,3,0),0.0001,IF(CR6&gt;VLOOKUP("PCS-30739g",[5]ARBOR!$A:$C,3,0),"Maior que CAP!",IF((DOLLAR(CR6+(VLOOKUP("PCS-30739g",[5]ARBOR!$A:$C,3,0)*-TRUNC(CR6/VLOOKUP("PCS-30739g",[5]ARBOR!$A:$C,3,0)-1,4)),6))&lt;&gt;(DOLLAR(VLOOKUP("PCS-30739g",[5]ARBOR!$A:$C,3,0),6)),-TRUNC(CR6/VLOOKUP("PCS-30739g",[5]ARBOR!$A:$C,3,0)-1,4)+0.0001,-TRUNC(CR6/VLOOKUP("PCS-30739g",[5]ARBOR!$A:$C,3,0)-1,4)))))</f>
        <v>0.71560000000000001</v>
      </c>
      <c r="CT6" s="104" t="str">
        <f>IF(ISERROR(IF(CS6="","",VLOOKUP(($BH6&amp;CS6&amp;"Template de desconto FLAT bundle - Velox XDSL - Varejo"),[5]BENEFICIOS!$A:$E,5,0))),"Criar",IF(CS6="","",VLOOKUP(($BH6&amp;CS6&amp;"Template de desconto FLAT bundle - Velox XDSL - Varejo"),[5]BENEFICIOS!$A:$E,5,0)))</f>
        <v>Criar</v>
      </c>
      <c r="CU6" s="108"/>
      <c r="CV6" s="109"/>
      <c r="CW6" s="103"/>
      <c r="CX6" s="104"/>
      <c r="CY6" s="107" t="s">
        <v>687</v>
      </c>
      <c r="CZ6" s="108">
        <v>59.9</v>
      </c>
      <c r="DA6" s="103">
        <f>IF(CZ6=0,"",IF(CZ6=VLOOKUP("PCS-30766g",[5]ARBOR!$A:$C,3,0),0.0001,IF(CZ6&gt;VLOOKUP("PCS-30766g",[5]ARBOR!$A:$C,3,0),"Maior que CAP!",IF((DOLLAR(CZ6+(VLOOKUP("PCS-30766g",[5]ARBOR!$A:$C,3,0)*-TRUNC(CZ6/VLOOKUP("PCS-30766g",[5]ARBOR!$A:$C,3,0)-1,4)),6))&lt;&gt;(DOLLAR(VLOOKUP("PCS-30766g",[5]ARBOR!$A:$C,3,0),6)),-TRUNC(CZ6/VLOOKUP("PCS-30766g",[5]ARBOR!$A:$C,3,0)-1,4)+0.0001,-TRUNC(CZ6/VLOOKUP("PCS-30766g",[5]ARBOR!$A:$C,3,0)-1,4)))))</f>
        <v>0.78669999999999995</v>
      </c>
      <c r="DB6" s="104" t="str">
        <f>IF(ISERROR(IF(DA6="","",VLOOKUP(($BH6&amp;DA6&amp;"Template de desconto FLAT bundle - Velox XDSL - Varejo"),[5]BENEFICIOS!$A:$E,5,0))),"Criar",IF(DA6="","",VLOOKUP(($BH6&amp;DA6&amp;"Template de desconto FLAT bundle - Velox XDSL - Varejo"),[5]BENEFICIOS!$A:$E,5,0)))</f>
        <v>Criar</v>
      </c>
      <c r="DC6" s="108"/>
      <c r="DD6" s="109"/>
      <c r="DE6" s="103"/>
      <c r="DF6" s="104"/>
      <c r="DG6" s="107" t="s">
        <v>766</v>
      </c>
      <c r="DH6" s="108">
        <v>69.900000000000006</v>
      </c>
      <c r="DI6" s="103">
        <f>IF(DH6=0,"",IF(DH6=VLOOKUP("PCS-30793g",[5]ARBOR!$A:$C,3,0),0.0001,IF(DH6&gt;VLOOKUP("PCS-30793g",[5]ARBOR!$A:$C,3,0),"Maior que CAP!",IF((DOLLAR(DH6+(VLOOKUP("PCS-30793g",[5]ARBOR!$A:$C,3,0)*-TRUNC(DH6/VLOOKUP("PCS-30793g",[5]ARBOR!$A:$C,3,0)-1,4)),6))&lt;&gt;(DOLLAR(VLOOKUP("PCS-30793g",[5]ARBOR!$A:$C,3,0),6)),-TRUNC(DH6/VLOOKUP("PCS-30793g",[5]ARBOR!$A:$C,3,0)-1,4)+0.0001,-TRUNC(DH6/VLOOKUP("PCS-30793g",[5]ARBOR!$A:$C,3,0)-1,4)))))</f>
        <v>0.75109999999999999</v>
      </c>
      <c r="DJ6" s="104" t="str">
        <f>IF(ISERROR(IF(DI6="","",VLOOKUP(($BH6&amp;DI6&amp;"Template de desconto FLAT bundle - Velox XDSL - Varejo"),[5]BENEFICIOS!$A:$E,5,0))),"Criar",IF(DI6="","",VLOOKUP(($BH6&amp;DI6&amp;"Template de desconto FLAT bundle - Velox XDSL - Varejo"),[5]BENEFICIOS!$A:$E,5,0)))</f>
        <v>Criar</v>
      </c>
      <c r="DK6" s="108"/>
      <c r="DL6" s="109"/>
      <c r="DM6" s="103"/>
      <c r="DN6" s="104"/>
      <c r="DO6" s="107" t="s">
        <v>687</v>
      </c>
      <c r="DP6" s="108">
        <v>69.900000000000006</v>
      </c>
      <c r="DQ6" s="103">
        <f>IF(DP6=0,"",IF(DP6=VLOOKUP("PCS-30820g",[5]ARBOR!$A:$C,3,0),0.0001,IF(DP6&gt;VLOOKUP("PCS-30820g",[5]ARBOR!$A:$C,3,0),"Maior que CAP!",IF((DOLLAR(DP6+(VLOOKUP("PCS-30820g",[5]ARBOR!$A:$C,3,0)*-TRUNC(DP6/VLOOKUP("PCS-30820g",[5]ARBOR!$A:$C,3,0)-1,4)),6))&lt;&gt;(DOLLAR(VLOOKUP("PCS-30820g",[5]ARBOR!$A:$C,3,0),6)),-TRUNC(DP6/VLOOKUP("PCS-30820g",[5]ARBOR!$A:$C,3,0)-1,4)+0.0001,-TRUNC(DP6/VLOOKUP("PCS-30820g",[5]ARBOR!$A:$C,3,0)-1,4)))))</f>
        <v>0.75109999999999999</v>
      </c>
      <c r="DR6" s="104" t="str">
        <f>IF(ISERROR(IF(DQ6="","",VLOOKUP(($BH6&amp;DQ6&amp;"Template de desconto FLAT bundle - Velox XDSL - Varejo"),[5]BENEFICIOS!$A:$E,5,0))),"Criar",IF(DQ6="","",VLOOKUP(($BH6&amp;DQ6&amp;"Template de desconto FLAT bundle - Velox XDSL - Varejo"),[5]BENEFICIOS!$A:$E,5,0)))</f>
        <v>Criar</v>
      </c>
      <c r="DS6" s="108"/>
      <c r="DT6" s="109"/>
      <c r="DU6" s="103"/>
      <c r="DV6" s="104"/>
      <c r="DW6" s="110"/>
      <c r="DX6" s="103" t="str">
        <f>IF(DW6=0,"",IF(DW6=VLOOKUP("PCS-21448p2",[5]ARBOR!$A:$C,3,0),0.0001,IF(DW6&gt;VLOOKUP("PCS-21448p2",[5]ARBOR!$A:$C,3,0),"Maior que CAP!",IF((DOLLAR(DW6+(VLOOKUP("PCS-21448p2",[5]ARBOR!$A:$C,3,0)*-TRUNC(DW6/VLOOKUP("PCS-21448p2",[5]ARBOR!$A:$C,3,0)-1,4)),6))&lt;&gt;(DOLLAR(VLOOKUP("PCS-21448p2",[5]ARBOR!$A:$C,3,0),6)),-TRUNC(DW6/VLOOKUP("PCS-21448p2",[5]ARBOR!$A:$C,3,0)-1,4)+0.0001,-TRUNC(DW6/VLOOKUP("PCS-21448p2",[5]ARBOR!$A:$C,3,0)-1,4)))))</f>
        <v/>
      </c>
      <c r="DY6" s="104" t="str">
        <f>IF(ISERROR(IF(DX6="","",VLOOKUP(("Oi Conta Total Plug 10GB Downgrade"&amp;DX6&amp;"Template de desconto percentual BL Móvel - Internet Total - Varejo"),[5]BENEFICIOS!$A:$E,5,0))),"Criar",IF(DX6="","",VLOOKUP(("Oi Conta Total Plug 10GB Downgrade"&amp;DX6&amp;"Template de desconto percentual BL Móvel - Internet Total - Varejo"),[5]BENEFICIOS!$A:$E,5,0)))</f>
        <v/>
      </c>
      <c r="DZ6" s="110">
        <v>19.899999999999999</v>
      </c>
      <c r="EA6" s="111">
        <f>IF(DZ6=0,"",IF(DZ6=VLOOKUP("SVA",[5]ARBOR!$A:$C,3,0),0.0001,IF(DZ6&gt;VLOOKUP("SVA",[5]ARBOR!$A:$C,3,0),"Maior que CAP!",IF((DOLLAR(DZ6+(VLOOKUP("SVA",[5]ARBOR!$A:$C,3,0)*-TRUNC(DZ6/VLOOKUP("SVA",[5]ARBOR!$A:$C,3,0)-1,4)),6))&lt;&gt;(DOLLAR(VLOOKUP("SVA",[5]ARBOR!$A:$C,3,0),6)),-TRUNC(DZ6/VLOOKUP("SVA",[5]ARBOR!$A:$C,3,0)-1,4)+0.0001,-TRUNC(DZ6/VLOOKUP("SVA",[5]ARBOR!$A:$C,3,0)-1,4)))))</f>
        <v>7.1400000000000005E-2</v>
      </c>
      <c r="EB6" s="104" t="s">
        <v>767</v>
      </c>
      <c r="EC6" s="108"/>
      <c r="ED6" s="112"/>
      <c r="EE6" s="113"/>
      <c r="EF6" s="104"/>
      <c r="EG6" s="114">
        <f>IF(BI6="","",VLOOKUP(BI6,[5]ARBOR!A:C,3,0))</f>
        <v>479.46</v>
      </c>
      <c r="EH6" s="108">
        <v>15</v>
      </c>
      <c r="EI6" s="115">
        <f>IF(EH6="","",1-(EH6/VLOOKUP(BI6&amp;"ASS",[5]ARBOR!A:C,3,0)))</f>
        <v>0.34725848563968664</v>
      </c>
      <c r="EJ6" s="116" t="s">
        <v>750</v>
      </c>
      <c r="EK6" s="117" t="s">
        <v>751</v>
      </c>
      <c r="EL6" s="108">
        <v>137.16</v>
      </c>
      <c r="EM6" s="103">
        <f>ROUND(IF(EL6=0,"",IF(EL6=EG6,0.0001,1-((EL6+(VLOOKUP(BI6&amp;"ASS",[5]ARBOR!A:C,3,0)-EH6))/EG6))),4)</f>
        <v>0.69730000000000003</v>
      </c>
      <c r="EN6" s="104" t="str">
        <f>IF(ISERROR(IF(EM6="","",VLOOKUP(($BH6&amp;EM6&amp;"Template de desconto percentual FLAT Móvel - Conta Total - Varejo - Ganho Tributário Cross"),[5]BENEFICIOS!$A:$E,5,0))),"Criar",IF(EM6="","",VLOOKUP(($BH6&amp;EM6&amp;"Template de desconto percentual FLAT Móvel - Conta Total - Varejo - Ganho Tributário Cross"),[5]BENEFICIOS!$A:$E,5,0)))</f>
        <v>Criar</v>
      </c>
      <c r="EO6" s="118"/>
      <c r="EP6" s="103"/>
      <c r="EQ6" s="111"/>
      <c r="ER6" s="111"/>
      <c r="ES6" s="103"/>
      <c r="ET6" s="119"/>
      <c r="EU6" s="120" t="s">
        <v>770</v>
      </c>
      <c r="EV6" s="120" t="s">
        <v>771</v>
      </c>
      <c r="EW6" s="121"/>
      <c r="EX6" s="122"/>
      <c r="EY6" s="123"/>
      <c r="EZ6" s="121"/>
      <c r="FA6" s="122"/>
      <c r="FB6" s="123"/>
      <c r="FC6" s="121">
        <v>8.74</v>
      </c>
      <c r="FD6" s="122">
        <f>IF(FC6=0,"",IF(FC6=VLOOKUP("PCS-10357",[5]ARBOR!$A:$C,3,0),0.0001,IF(FC6&gt;VLOOKUP("PCS-10357",[5]ARBOR!$A:$C,3,0),"Maior que CAP!",ROUND(-1*(FC6/VLOOKUP("PCS-10357",[5]ARBOR!$A:$C,3,0)-1),4))))</f>
        <v>0.8669</v>
      </c>
      <c r="FE6" s="123" t="str">
        <f>IF(ISERROR(IF(FD6="","",VLOOKUP(("Oi Internet Pra Celular 1GB"&amp;FD6&amp;"Template Flat Instância Dados"),[5]BENEFICIOS!$A:$E,5,0))),"Criar",IF(FD6="","",VLOOKUP(("Oi Internet Pra Celular 1GB"&amp;FD6&amp;"Template Flat Instância Dados"),[5]BENEFICIOS!$A:$E,5,0)))</f>
        <v>Criar</v>
      </c>
      <c r="FF6" s="121"/>
      <c r="FG6" s="122" t="str">
        <f>IF(FF6=0,"",IF(FF6=VLOOKUP("PCS-813565",[5]ARBOR!$A:$C,3,0),0.0001,IF(FF6&gt;VLOOKUP("PCS-813565",[5]ARBOR!$A:$C,3,0),"Maior que CAP!",ROUND(-1*(FF6/VLOOKUP("PCS-813565",[5]ARBOR!$A:$C,3,0)-1),4))))</f>
        <v/>
      </c>
      <c r="FH6" s="123" t="str">
        <f>IF(ISERROR(IF(FG6="","",VLOOKUP(("Oi Internet Pra Celular 2GB"&amp;FG6&amp;"Template Flat Instância Dados"),[5]BENEFICIOS!$A:$E,5,0))),"Criar",IF(FG6="","",VLOOKUP(("Oi Internet Pra Celular 2GB"&amp;FG6&amp;"Template Flat Instância Dados"),[5]BENEFICIOS!$A:$E,5,0)))</f>
        <v/>
      </c>
      <c r="FI6" s="121"/>
      <c r="FJ6" s="122" t="str">
        <f>IF(FI6=0,"",IF(FI6=VLOOKUP("PCS-7171B",[5]ARBOR!$A:$C,3,0),0.0001,IF(FI6&gt;VLOOKUP("PCS-7171B",[5]ARBOR!$A:$C,3,0),"Maior que CAP!",ROUND(-1*(FI6/VLOOKUP("PCS-7171B",[5]ARBOR!$A:$C,3,0)-1),4))))</f>
        <v/>
      </c>
      <c r="FK6" s="123" t="str">
        <f>IF(ISERROR(IF(FJ6="","",VLOOKUP(("Oi Internet Pra Celular 3GB"&amp;FJ6&amp;"Template Flat Instância Dados"),[5]BENEFICIOS!$A:$E,5,0))),"Criar",IF(FJ6="","",VLOOKUP(("Oi Internet Pra Celular 3GB"&amp;FJ6&amp;"Template Flat Instância Dados"),[5]BENEFICIOS!$A:$E,5,0)))</f>
        <v/>
      </c>
      <c r="FL6" s="121"/>
      <c r="FM6" s="122" t="str">
        <f>IF(FL6=0,"",IF(FL6=VLOOKUP("PCS-51793o08",[5]ARBOR!$A:$C,3,0),0.0001,IF(FL6&gt;VLOOKUP("PCS-51793o08",[5]ARBOR!$A:$C,3,0),"Maior que CAP!",ROUND(-1*(FL6/VLOOKUP("PCS-51793o08",[5]ARBOR!$A:$C,3,0)-1),4))))</f>
        <v/>
      </c>
      <c r="FN6" s="123" t="str">
        <f>IF(ISERROR(IF(FM6="","",VLOOKUP(("Oi Internet Pra Celular 5GB"&amp;FM6&amp;"Template Flat Instância Dados"),[5]BENEFICIOS!$A:$E,5,0))),"Criar",IF(FM6="","",VLOOKUP(("Oi Internet Pra Celular 5GB"&amp;FM6&amp;"Template Flat Instância Dados"),[5]BENEFICIOS!$A:$E,5,0)))</f>
        <v/>
      </c>
      <c r="FO6" s="121"/>
      <c r="FP6" s="122" t="str">
        <f>IF(FO6=0,"",IF(FO6=VLOOKUP("PCS-7171A",[5]ARBOR!$A:$C,3,0),0.0001,IF(FO6&gt;VLOOKUP("PCS-7171A",[5]ARBOR!$A:$C,3,0),"Maior que CAP!",ROUND(-1*(FO6/VLOOKUP("PCS-7171A",[5]ARBOR!$A:$C,3,0)-1),4))))</f>
        <v/>
      </c>
      <c r="FQ6" s="123" t="str">
        <f>IF(ISERROR(IF(FP6="","",VLOOKUP(("Oi Internet Pra Celular 10GB"&amp;FP6&amp;"Template Flat Instância Dados"),[5]BENEFICIOS!$A:$E,5,0))),"Criar",IF(FP6="","",VLOOKUP(("Oi Internet Pra Celular 10GB"&amp;FP6&amp;"Template Flat Instância Dados"),[5]BENEFICIOS!$A:$E,5,0)))</f>
        <v/>
      </c>
      <c r="FR6" s="124">
        <v>0.74219999999999997</v>
      </c>
      <c r="FS6" s="125" t="s">
        <v>772</v>
      </c>
      <c r="FT6" s="87"/>
      <c r="FU6" s="126"/>
      <c r="FV6" s="127" t="s">
        <v>747</v>
      </c>
      <c r="FW6" s="88" t="s">
        <v>752</v>
      </c>
      <c r="FX6" s="128">
        <v>999</v>
      </c>
      <c r="FY6" s="88">
        <v>12</v>
      </c>
      <c r="FZ6" s="129" t="s">
        <v>753</v>
      </c>
      <c r="GA6" s="130" t="str">
        <f t="shared" si="1"/>
        <v>PCS-Fk83324</v>
      </c>
      <c r="GB6" s="131" t="str">
        <f t="shared" si="2"/>
        <v>PCS-SBL553142</v>
      </c>
      <c r="GC6" s="132" t="s">
        <v>754</v>
      </c>
      <c r="GD6" s="129" t="s">
        <v>755</v>
      </c>
      <c r="GE6" s="131" t="s">
        <v>756</v>
      </c>
      <c r="GF6" s="132" t="s">
        <v>757</v>
      </c>
      <c r="GG6" s="129" t="s">
        <v>758</v>
      </c>
      <c r="GH6" s="131" t="s">
        <v>759</v>
      </c>
      <c r="GI6" s="133" t="s">
        <v>760</v>
      </c>
      <c r="GJ6" s="134">
        <f>FC6+EL6+CN6+BJ6</f>
        <v>245.9</v>
      </c>
      <c r="GK6" s="135"/>
      <c r="GL6" s="136" t="s">
        <v>761</v>
      </c>
      <c r="GM6" s="137" t="s">
        <v>762</v>
      </c>
      <c r="GN6" s="136">
        <f>VLOOKUP($A6,'[5]TABELA COM TUDO'!$A:$AB,25,0)</f>
        <v>14</v>
      </c>
      <c r="GO6" s="138">
        <f>VLOOKUP($A6,'[5]TABELA COM TUDO'!$A:$AB,26,0)</f>
        <v>3.61</v>
      </c>
      <c r="GP6" s="139">
        <f t="shared" si="8"/>
        <v>0.74209999999999998</v>
      </c>
      <c r="GQ6" s="136">
        <f t="shared" si="4"/>
        <v>10.38</v>
      </c>
      <c r="GR6" s="136">
        <f t="shared" si="5"/>
        <v>3.6199999999999992</v>
      </c>
      <c r="GS6" s="140"/>
      <c r="GT6" s="140"/>
      <c r="GU6" s="141" t="b">
        <f t="shared" si="6"/>
        <v>0</v>
      </c>
      <c r="GV6" s="142">
        <f t="shared" si="7"/>
        <v>9.9999999999993427E-3</v>
      </c>
      <c r="GW6" s="83" t="s">
        <v>775</v>
      </c>
      <c r="GX6" s="83" t="s">
        <v>764</v>
      </c>
    </row>
    <row r="7" spans="1:206" s="83" customFormat="1" x14ac:dyDescent="0.25">
      <c r="A7" s="83" t="str">
        <f t="shared" si="0"/>
        <v>Oi Total Fixo + Pós 800 + Banda LargaN12GBMG</v>
      </c>
      <c r="B7" s="84" t="s">
        <v>737</v>
      </c>
      <c r="C7" s="85" t="s">
        <v>653</v>
      </c>
      <c r="D7" s="85" t="s">
        <v>738</v>
      </c>
      <c r="E7" s="86" t="s">
        <v>739</v>
      </c>
      <c r="F7" s="87" t="s">
        <v>740</v>
      </c>
      <c r="G7" s="88"/>
      <c r="H7" s="88"/>
      <c r="I7" s="88"/>
      <c r="J7" s="88" t="s">
        <v>740</v>
      </c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 t="s">
        <v>740</v>
      </c>
      <c r="AC7" s="88" t="s">
        <v>740</v>
      </c>
      <c r="AD7" s="88" t="s">
        <v>740</v>
      </c>
      <c r="AE7" s="88" t="s">
        <v>740</v>
      </c>
      <c r="AF7" s="88" t="s">
        <v>740</v>
      </c>
      <c r="AG7" s="88" t="s">
        <v>740</v>
      </c>
      <c r="AH7" s="89"/>
      <c r="AI7" s="88" t="s">
        <v>740</v>
      </c>
      <c r="AJ7" s="88" t="s">
        <v>740</v>
      </c>
      <c r="AK7" s="88" t="s">
        <v>740</v>
      </c>
      <c r="AL7" s="88" t="s">
        <v>740</v>
      </c>
      <c r="AM7" s="88" t="s">
        <v>740</v>
      </c>
      <c r="AN7" s="88" t="s">
        <v>740</v>
      </c>
      <c r="AO7" s="88" t="s">
        <v>740</v>
      </c>
      <c r="AP7" s="88"/>
      <c r="AQ7" s="90"/>
      <c r="AR7" s="91" t="s">
        <v>776</v>
      </c>
      <c r="AS7" s="85" t="s">
        <v>742</v>
      </c>
      <c r="AT7" s="92" t="s">
        <v>743</v>
      </c>
      <c r="AU7" s="93">
        <v>42972</v>
      </c>
      <c r="AV7" s="94">
        <v>43038</v>
      </c>
      <c r="AW7" s="95" t="s">
        <v>744</v>
      </c>
      <c r="AX7" s="96" t="s">
        <v>744</v>
      </c>
      <c r="AY7" s="97"/>
      <c r="AZ7" s="97" t="s">
        <v>745</v>
      </c>
      <c r="BA7" s="97">
        <v>20</v>
      </c>
      <c r="BB7" s="97">
        <v>10000</v>
      </c>
      <c r="BC7" s="98" t="s">
        <v>746</v>
      </c>
      <c r="BD7" s="99" t="s">
        <v>747</v>
      </c>
      <c r="BE7" s="97" t="s">
        <v>739</v>
      </c>
      <c r="BF7" s="90" t="s">
        <v>739</v>
      </c>
      <c r="BG7" s="84" t="s">
        <v>776</v>
      </c>
      <c r="BH7" s="100" t="s">
        <v>748</v>
      </c>
      <c r="BI7" s="101" t="str">
        <f>IF(ISERROR(VLOOKUP(BH7,[5]PLANOS!B:C,2,0)),"",VLOOKUP(BH7,[5]PLANOS!B:C,2,0))</f>
        <v>PCS-4P6pi</v>
      </c>
      <c r="BJ7" s="102">
        <v>50.1</v>
      </c>
      <c r="BK7" s="103">
        <f>IF(BJ7=0,"",IF(BJ7=VLOOKUP("FIXO",[5]ARBOR!$A:$C,3,0),0.0001,IF(BJ7&gt;VLOOKUP("FIXO",[5]ARBOR!$A:$C,3,0),"Maior que CAP!",IF((DOLLAR(BJ7+(VLOOKUP("FIXO",[5]ARBOR!$A:$C,3,0)*-TRUNC(BJ7/VLOOKUP("FIXO",[5]ARBOR!$A:$C,3,0)-1,4)),6))&lt;&gt;(DOLLAR(VLOOKUP("FIXO",[5]ARBOR!$A:$C,3,0),6)),-TRUNC(BJ7/VLOOKUP("FIXO",[5]ARBOR!$A:$C,3,0)-1,4)+0.0001,-TRUNC(BJ7/VLOOKUP("FIXO",[5]ARBOR!$A:$C,3,0)-1,4)))))</f>
        <v>0.33939999999999998</v>
      </c>
      <c r="BL7" s="104" t="str">
        <f>IF(ISERROR(IF(BK7="","",VLOOKUP(($BH7&amp;BK7&amp;"Template de desconto FLAT bundle - Fixo - Varejo - Ganho Tributário Cross"),[5]BENEFICIOS!$A:$E,5,0))),"Criar",IF(BK7="","",VLOOKUP(($BH7&amp;BK7&amp;"Template de desconto FLAT bundle - Fixo - Varejo - Ganho Tributário Cross"),[5]BENEFICIOS!$A:$E,5,0)))</f>
        <v>Criar</v>
      </c>
      <c r="BM7" s="105"/>
      <c r="BN7" s="106"/>
      <c r="BO7" s="107" t="s">
        <v>687</v>
      </c>
      <c r="BP7" s="108">
        <v>44.9</v>
      </c>
      <c r="BQ7" s="103">
        <f>IF(BP7=0,"",IF(BP7=VLOOKUP("PCS-30874g",[5]ARBOR!$A:$C,3,0),0.0001,IF(BP7&gt;VLOOKUP("PCS-30874g",[5]ARBOR!$A:$C,3,0),"Maior que CAP!",IF((DOLLAR(BP7+(VLOOKUP("PCS-30874g",[5]ARBOR!$A:$C,3,0)*-TRUNC(BP7/VLOOKUP("PCS-30874g",[5]ARBOR!$A:$C,3,0)-1,4)),6))&lt;&gt;(DOLLAR(VLOOKUP("PCS-30874g",[5]ARBOR!$A:$C,3,0),6)),-TRUNC(BP7/VLOOKUP("PCS-30874g",[5]ARBOR!$A:$C,3,0)-1,4)+0.0001,-TRUNC(BP7/VLOOKUP("PCS-30874g",[5]ARBOR!$A:$C,3,0)-1,4)))))</f>
        <v>0.53679999999999994</v>
      </c>
      <c r="BR7" s="104" t="str">
        <f>IF(ISERROR(IF(BQ7="","",VLOOKUP(($BH7&amp;BQ7&amp;"Template de desconto FLAT bundle - Velox XDSL - Varejo"),[5]BENEFICIOS!$A:$E,5,0))),"Criar",IF(BQ7="","",VLOOKUP(($BH7&amp;BQ7&amp;"Template de desconto FLAT bundle - Velox XDSL - Varejo"),[5]BENEFICIOS!$A:$E,5,0)))</f>
        <v>Criar</v>
      </c>
      <c r="BS7" s="107" t="s">
        <v>687</v>
      </c>
      <c r="BT7" s="108">
        <v>44.9</v>
      </c>
      <c r="BU7" s="103">
        <f>IF(BT7=0,"",IF(BT7=VLOOKUP("PCS-30577g",[5]ARBOR!$A:$C,3,0),0.0001,IF(BT7&gt;VLOOKUP("PCS-30577g",[5]ARBOR!$A:$C,3,0),"Maior que CAP!",IF((DOLLAR(BT7+(VLOOKUP("PCS-30577g",[5]ARBOR!$A:$C,3,0)*-TRUNC(BT7/VLOOKUP("PCS-30577g",[5]ARBOR!$A:$C,3,0)-1,4)),6))&lt;&gt;(DOLLAR(VLOOKUP("PCS-30577g",[5]ARBOR!$A:$C,3,0),6)),-TRUNC(BT7/VLOOKUP("PCS-30577g",[5]ARBOR!$A:$C,3,0)-1,4)+0.0001,-TRUNC(BT7/VLOOKUP("PCS-30577g",[5]ARBOR!$A:$C,3,0)-1,4)))))</f>
        <v>0.53679999999999994</v>
      </c>
      <c r="BV7" s="104" t="str">
        <f>IF(ISERROR(IF(BU7="","",VLOOKUP(($BH7&amp;BU7&amp;"Template de desconto FLAT bundle - Velox XDSL - Varejo"),[5]BENEFICIOS!$A:$E,5,0))),"Criar",IF(BU7="","",VLOOKUP(($BH7&amp;BU7&amp;"Template de desconto FLAT bundle - Velox XDSL - Varejo"),[5]BENEFICIOS!$A:$E,5,0)))</f>
        <v>Criar</v>
      </c>
      <c r="BW7" s="107" t="s">
        <v>687</v>
      </c>
      <c r="BX7" s="108">
        <v>44.9</v>
      </c>
      <c r="BY7" s="103">
        <f>IF(BX7=0,"",IF(BX7=VLOOKUP("PCS-30604g",[5]ARBOR!$A:$C,3,0),0.0001,IF(BX7&gt;VLOOKUP("PCS-30604g",[5]ARBOR!$A:$C,3,0),"Maior que CAP!",IF((DOLLAR(BX7+(VLOOKUP("PCS-30604g",[5]ARBOR!$A:$C,3,0)*-TRUNC(BX7/VLOOKUP("PCS-30604g",[5]ARBOR!$A:$C,3,0)-1,4)),6))&lt;&gt;(DOLLAR(VLOOKUP("PCS-30604g",[5]ARBOR!$A:$C,3,0),6)),-TRUNC(BX7/VLOOKUP("PCS-30604g",[5]ARBOR!$A:$C,3,0)-1,4)+0.0001,-TRUNC(BX7/VLOOKUP("PCS-30604g",[5]ARBOR!$A:$C,3,0)-1,4)))))</f>
        <v>0.53679999999999994</v>
      </c>
      <c r="BZ7" s="104" t="str">
        <f>IF(ISERROR(IF(BY7="","",VLOOKUP(($BH7&amp;BY7&amp;"Template de desconto FLAT bundle - Velox XDSL - Varejo"),[5]BENEFICIOS!$A:$E,5,0))),"Criar",IF(BY7="","",VLOOKUP(($BH7&amp;BY7&amp;"Template de desconto FLAT bundle - Velox XDSL - Varejo"),[5]BENEFICIOS!$A:$E,5,0)))</f>
        <v>Criar</v>
      </c>
      <c r="CA7" s="107" t="s">
        <v>687</v>
      </c>
      <c r="CB7" s="108">
        <v>44.9</v>
      </c>
      <c r="CC7" s="103">
        <f>IF(CB7=0,"",IF(CB7=VLOOKUP("PCS-30631g",[5]ARBOR!$A:$C,3,0),0.0001,IF(CB7&gt;VLOOKUP("PCS-30631g",[5]ARBOR!$A:$C,3,0),"Maior que CAP!",IF((DOLLAR(CB7+(VLOOKUP("PCS-30631g",[5]ARBOR!$A:$C,3,0)*-TRUNC(CB7/VLOOKUP("PCS-30631g",[5]ARBOR!$A:$C,3,0)-1,4)),6))&lt;&gt;(DOLLAR(VLOOKUP("PCS-30631g",[5]ARBOR!$A:$C,3,0),6)),-TRUNC(CB7/VLOOKUP("PCS-30631g",[5]ARBOR!$A:$C,3,0)-1,4)+0.0001,-TRUNC(CB7/VLOOKUP("PCS-30631g",[5]ARBOR!$A:$C,3,0)-1,4)))))</f>
        <v>0.54310000000000003</v>
      </c>
      <c r="CD7" s="104" t="str">
        <f>IF(ISERROR(IF(CC7="","",VLOOKUP(($BH7&amp;CC7&amp;"Template de desconto FLAT bundle - Velox XDSL - Varejo"),[5]BENEFICIOS!$A:$E,5,0))),"Criar",IF(CC7="","",VLOOKUP(($BH7&amp;CC7&amp;"Template de desconto FLAT bundle - Velox XDSL - Varejo"),[5]BENEFICIOS!$A:$E,5,0)))</f>
        <v>Criar</v>
      </c>
      <c r="CE7" s="107"/>
      <c r="CF7" s="108"/>
      <c r="CG7" s="103" t="str">
        <f>IF(CF7=0,"",IF(CF7=VLOOKUP("PCS-30658g",[5]ARBOR!$A:$C,3,0),0.0001,IF(CF7&gt;VLOOKUP("PCS-30658g",[5]ARBOR!$A:$C,3,0),"Maior que CAP!",IF((DOLLAR(CF7+(VLOOKUP("PCS-30658g",[5]ARBOR!$A:$C,3,0)*-TRUNC(CF7/VLOOKUP("PCS-30658g",[5]ARBOR!$A:$C,3,0)-1,4)),6))&lt;&gt;(DOLLAR(VLOOKUP("PCS-30658g",[5]ARBOR!$A:$C,3,0),6)),-TRUNC(CF7/VLOOKUP("PCS-30658g",[5]ARBOR!$A:$C,3,0)-1,4)+0.0001,-TRUNC(CF7/VLOOKUP("PCS-30658g",[5]ARBOR!$A:$C,3,0)-1,4)))))</f>
        <v/>
      </c>
      <c r="CH7" s="104" t="str">
        <f>IF(ISERROR(IF(CG7="","",VLOOKUP(($BH7&amp;CG7&amp;"Template de desconto FLAT bundle - Velox XDSL - Varejo"),[5]BENEFICIOS!$A:$E,5,0))),"Criar",IF(CG7="","",VLOOKUP(($BH7&amp;CG7&amp;"Template de desconto FLAT bundle - Velox XDSL - Varejo"),[5]BENEFICIOS!$A:$E,5,0)))</f>
        <v/>
      </c>
      <c r="CI7" s="107"/>
      <c r="CJ7" s="108"/>
      <c r="CK7" s="103" t="str">
        <f>IF(CJ7=0,"",IF(CJ7=VLOOKUP("PCS-30685g",[5]ARBOR!$A:$C,3,0),0.0001,IF(CJ7&gt;VLOOKUP("PCS-30685g",[5]ARBOR!$A:$C,3,0),"Maior que CAP!",IF((DOLLAR(CJ7+(VLOOKUP("PCS-30685g",[5]ARBOR!$A:$C,3,0)*-TRUNC(CJ7/VLOOKUP("PCS-30685g",[5]ARBOR!$A:$C,3,0)-1,4)),6))&lt;&gt;(DOLLAR(VLOOKUP("PCS-30685g",[5]ARBOR!$A:$C,3,0),6)),-TRUNC(CJ7/VLOOKUP("PCS-30685g",[5]ARBOR!$A:$C,3,0)-1,4)+0.0001,-TRUNC(CJ7/VLOOKUP("PCS-30685g",[5]ARBOR!$A:$C,3,0)-1,4)))))</f>
        <v/>
      </c>
      <c r="CL7" s="104" t="str">
        <f>IF(ISERROR(IF(CK7="","",VLOOKUP(($BH7&amp;CK7&amp;"Template de desconto FLAT bundle - Velox XDSL - Varejo"),[5]BENEFICIOS!$A:$E,5,0))),"Criar",IF(CK7="","",VLOOKUP(($BH7&amp;CK7&amp;"Template de desconto FLAT bundle - Velox XDSL - Varejo"),[5]BENEFICIOS!$A:$E,5,0)))</f>
        <v/>
      </c>
      <c r="CM7" s="107"/>
      <c r="CN7" s="108"/>
      <c r="CO7" s="103" t="str">
        <f>IF(CN7=0,"",IF(CN7=VLOOKUP("PCS-30712g",[5]ARBOR!$A:$C,3,0),0.0001,IF(CN7&gt;VLOOKUP("PCS-30712g",[5]ARBOR!$A:$C,3,0),"Maior que CAP!",IF((DOLLAR(CN7+(VLOOKUP("PCS-30712g",[5]ARBOR!$A:$C,3,0)*-TRUNC(CN7/VLOOKUP("PCS-30712g",[5]ARBOR!$A:$C,3,0)-1,4)),6))&lt;&gt;(DOLLAR(VLOOKUP("PCS-30712g",[5]ARBOR!$A:$C,3,0),6)),-TRUNC(CN7/VLOOKUP("PCS-30712g",[5]ARBOR!$A:$C,3,0)-1,4)+0.0001,-TRUNC(CN7/VLOOKUP("PCS-30712g",[5]ARBOR!$A:$C,3,0)-1,4)))))</f>
        <v/>
      </c>
      <c r="CP7" s="104" t="str">
        <f>IF(ISERROR(IF(CO7="","",VLOOKUP(($BH7&amp;CO7&amp;"Template de desconto FLAT bundle - Velox XDSL - Varejo"),[5]BENEFICIOS!$A:$E,5,0))),"Criar",IF(CO7="","",VLOOKUP(($BH7&amp;CO7&amp;"Template de desconto FLAT bundle - Velox XDSL - Varejo"),[5]BENEFICIOS!$A:$E,5,0)))</f>
        <v/>
      </c>
      <c r="CQ7" s="107"/>
      <c r="CR7" s="108"/>
      <c r="CS7" s="103" t="str">
        <f>IF(CR7=0,"",IF(CR7=VLOOKUP("PCS-30739g",[5]ARBOR!$A:$C,3,0),0.0001,IF(CR7&gt;VLOOKUP("PCS-30739g",[5]ARBOR!$A:$C,3,0),"Maior que CAP!",IF((DOLLAR(CR7+(VLOOKUP("PCS-30739g",[5]ARBOR!$A:$C,3,0)*-TRUNC(CR7/VLOOKUP("PCS-30739g",[5]ARBOR!$A:$C,3,0)-1,4)),6))&lt;&gt;(DOLLAR(VLOOKUP("PCS-30739g",[5]ARBOR!$A:$C,3,0),6)),-TRUNC(CR7/VLOOKUP("PCS-30739g",[5]ARBOR!$A:$C,3,0)-1,4)+0.0001,-TRUNC(CR7/VLOOKUP("PCS-30739g",[5]ARBOR!$A:$C,3,0)-1,4)))))</f>
        <v/>
      </c>
      <c r="CT7" s="104" t="str">
        <f>IF(ISERROR(IF(CS7="","",VLOOKUP(($BH7&amp;CS7&amp;"Template de desconto FLAT bundle - Velox XDSL - Varejo"),[5]BENEFICIOS!$A:$E,5,0))),"Criar",IF(CS7="","",VLOOKUP(($BH7&amp;CS7&amp;"Template de desconto FLAT bundle - Velox XDSL - Varejo"),[5]BENEFICIOS!$A:$E,5,0)))</f>
        <v/>
      </c>
      <c r="CU7" s="108"/>
      <c r="CV7" s="109"/>
      <c r="CW7" s="103"/>
      <c r="CX7" s="104"/>
      <c r="CY7" s="107"/>
      <c r="CZ7" s="108"/>
      <c r="DA7" s="103" t="str">
        <f>IF(CZ7=0,"",IF(CZ7=VLOOKUP("PCS-30766g",[5]ARBOR!$A:$C,3,0),0.0001,IF(CZ7&gt;VLOOKUP("PCS-30766g",[5]ARBOR!$A:$C,3,0),"Maior que CAP!",IF((DOLLAR(CZ7+(VLOOKUP("PCS-30766g",[5]ARBOR!$A:$C,3,0)*-TRUNC(CZ7/VLOOKUP("PCS-30766g",[5]ARBOR!$A:$C,3,0)-1,4)),6))&lt;&gt;(DOLLAR(VLOOKUP("PCS-30766g",[5]ARBOR!$A:$C,3,0),6)),-TRUNC(CZ7/VLOOKUP("PCS-30766g",[5]ARBOR!$A:$C,3,0)-1,4)+0.0001,-TRUNC(CZ7/VLOOKUP("PCS-30766g",[5]ARBOR!$A:$C,3,0)-1,4)))))</f>
        <v/>
      </c>
      <c r="DB7" s="104" t="str">
        <f>IF(ISERROR(IF(DA7="","",VLOOKUP(($BH7&amp;DA7&amp;"Template de desconto FLAT bundle - Velox XDSL - Varejo"),[5]BENEFICIOS!$A:$E,5,0))),"Criar",IF(DA7="","",VLOOKUP(($BH7&amp;DA7&amp;"Template de desconto FLAT bundle - Velox XDSL - Varejo"),[5]BENEFICIOS!$A:$E,5,0)))</f>
        <v/>
      </c>
      <c r="DC7" s="108"/>
      <c r="DD7" s="109"/>
      <c r="DE7" s="103"/>
      <c r="DF7" s="104"/>
      <c r="DG7" s="107"/>
      <c r="DH7" s="108"/>
      <c r="DI7" s="103" t="str">
        <f>IF(DH7=0,"",IF(DH7=VLOOKUP("PCS-30793g",[5]ARBOR!$A:$C,3,0),0.0001,IF(DH7&gt;VLOOKUP("PCS-30793g",[5]ARBOR!$A:$C,3,0),"Maior que CAP!",IF((DOLLAR(DH7+(VLOOKUP("PCS-30793g",[5]ARBOR!$A:$C,3,0)*-TRUNC(DH7/VLOOKUP("PCS-30793g",[5]ARBOR!$A:$C,3,0)-1,4)),6))&lt;&gt;(DOLLAR(VLOOKUP("PCS-30793g",[5]ARBOR!$A:$C,3,0),6)),-TRUNC(DH7/VLOOKUP("PCS-30793g",[5]ARBOR!$A:$C,3,0)-1,4)+0.0001,-TRUNC(DH7/VLOOKUP("PCS-30793g",[5]ARBOR!$A:$C,3,0)-1,4)))))</f>
        <v/>
      </c>
      <c r="DJ7" s="104" t="str">
        <f>IF(ISERROR(IF(DI7="","",VLOOKUP(($BH7&amp;DI7&amp;"Template de desconto FLAT bundle - Velox XDSL - Varejo"),[5]BENEFICIOS!$A:$E,5,0))),"Criar",IF(DI7="","",VLOOKUP(($BH7&amp;DI7&amp;"Template de desconto FLAT bundle - Velox XDSL - Varejo"),[5]BENEFICIOS!$A:$E,5,0)))</f>
        <v/>
      </c>
      <c r="DK7" s="108"/>
      <c r="DL7" s="109"/>
      <c r="DM7" s="103"/>
      <c r="DN7" s="104"/>
      <c r="DO7" s="107"/>
      <c r="DP7" s="108"/>
      <c r="DQ7" s="103" t="str">
        <f>IF(DP7=0,"",IF(DP7=VLOOKUP("PCS-30820g",[5]ARBOR!$A:$C,3,0),0.0001,IF(DP7&gt;VLOOKUP("PCS-30820g",[5]ARBOR!$A:$C,3,0),"Maior que CAP!",IF((DOLLAR(DP7+(VLOOKUP("PCS-30820g",[5]ARBOR!$A:$C,3,0)*-TRUNC(DP7/VLOOKUP("PCS-30820g",[5]ARBOR!$A:$C,3,0)-1,4)),6))&lt;&gt;(DOLLAR(VLOOKUP("PCS-30820g",[5]ARBOR!$A:$C,3,0),6)),-TRUNC(DP7/VLOOKUP("PCS-30820g",[5]ARBOR!$A:$C,3,0)-1,4)+0.0001,-TRUNC(DP7/VLOOKUP("PCS-30820g",[5]ARBOR!$A:$C,3,0)-1,4)))))</f>
        <v/>
      </c>
      <c r="DR7" s="104" t="str">
        <f>IF(ISERROR(IF(DQ7="","",VLOOKUP(($BH7&amp;DQ7&amp;"Template de desconto FLAT bundle - Velox XDSL - Varejo"),[5]BENEFICIOS!$A:$E,5,0))),"Criar",IF(DQ7="","",VLOOKUP(($BH7&amp;DQ7&amp;"Template de desconto FLAT bundle - Velox XDSL - Varejo"),[5]BENEFICIOS!$A:$E,5,0)))</f>
        <v/>
      </c>
      <c r="DS7" s="108"/>
      <c r="DT7" s="109"/>
      <c r="DU7" s="103"/>
      <c r="DV7" s="104"/>
      <c r="DW7" s="110">
        <v>44.9</v>
      </c>
      <c r="DX7" s="103">
        <f>IF(DW7=0,"",IF(DW7=VLOOKUP("PCS-21448p2",[5]ARBOR!$A:$C,3,0),0.0001,IF(DW7&gt;VLOOKUP("PCS-21448p2",[5]ARBOR!$A:$C,3,0),"Maior que CAP!",IF((DOLLAR(DW7+(VLOOKUP("PCS-21448p2",[5]ARBOR!$A:$C,3,0)*-TRUNC(DW7/VLOOKUP("PCS-21448p2",[5]ARBOR!$A:$C,3,0)-1,4)),6))&lt;&gt;(DOLLAR(VLOOKUP("PCS-21448p2",[5]ARBOR!$A:$C,3,0),6)),-TRUNC(DW7/VLOOKUP("PCS-21448p2",[5]ARBOR!$A:$C,3,0)-1,4)+0.0001,-TRUNC(DW7/VLOOKUP("PCS-21448p2",[5]ARBOR!$A:$C,3,0)-1,4)))))</f>
        <v>0.64900000000000002</v>
      </c>
      <c r="DY7" s="104" t="str">
        <f>IF(ISERROR(IF(DX7="","",VLOOKUP(("Oi Conta Total Plug 10GB Downgrade"&amp;DX7&amp;"Template de desconto percentual BL Móvel - Internet Total - Varejo"),[5]BENEFICIOS!$A:$E,5,0))),"Criar",IF(DX7="","",VLOOKUP(("Oi Conta Total Plug 10GB Downgrade"&amp;DX7&amp;"Template de desconto percentual BL Móvel - Internet Total - Varejo"),[5]BENEFICIOS!$A:$E,5,0)))</f>
        <v>Criar</v>
      </c>
      <c r="DZ7" s="110">
        <v>16.5</v>
      </c>
      <c r="EA7" s="111">
        <f>IF(DZ7=0,"",IF(DZ7=VLOOKUP("SVA",[5]ARBOR!$A:$C,3,0),0.0001,IF(DZ7&gt;VLOOKUP("SVA",[5]ARBOR!$A:$C,3,0),"Maior que CAP!",IF((DOLLAR(DZ7+(VLOOKUP("SVA",[5]ARBOR!$A:$C,3,0)*-TRUNC(DZ7/VLOOKUP("SVA",[5]ARBOR!$A:$C,3,0)-1,4)),6))&lt;&gt;(DOLLAR(VLOOKUP("SVA",[5]ARBOR!$A:$C,3,0),6)),-TRUNC(DZ7/VLOOKUP("SVA",[5]ARBOR!$A:$C,3,0)-1,4)+0.0001,-TRUNC(DZ7/VLOOKUP("SVA",[5]ARBOR!$A:$C,3,0)-1,4)))))</f>
        <v>0.2301</v>
      </c>
      <c r="EB7" s="104" t="s">
        <v>749</v>
      </c>
      <c r="EC7" s="108"/>
      <c r="ED7" s="112"/>
      <c r="EE7" s="113"/>
      <c r="EF7" s="104"/>
      <c r="EG7" s="114">
        <f>IF(BI7="","",VLOOKUP(BI7,[5]ARBOR!A:C,3,0))</f>
        <v>479.46</v>
      </c>
      <c r="EH7" s="108">
        <v>15</v>
      </c>
      <c r="EI7" s="115">
        <f>IF(EH7="","",1-(EH7/VLOOKUP(BI7&amp;"ASS",[5]ARBOR!A:C,3,0)))</f>
        <v>0.34725848563968664</v>
      </c>
      <c r="EJ7" s="116" t="s">
        <v>750</v>
      </c>
      <c r="EK7" s="117" t="s">
        <v>751</v>
      </c>
      <c r="EL7" s="108">
        <v>147.12999999999997</v>
      </c>
      <c r="EM7" s="103">
        <f>ROUND(IF(EL7=0,"",IF(EL7=EG7,0.0001,1-((EL7+(VLOOKUP(BI7&amp;"ASS",[5]ARBOR!A:C,3,0)-EH7))/EG7))),4)</f>
        <v>0.67649999999999999</v>
      </c>
      <c r="EN7" s="104" t="str">
        <f>IF(ISERROR(IF(EM7="","",VLOOKUP(($BH7&amp;EM7&amp;"Template de desconto percentual FLAT Móvel - Conta Total - Varejo - Ganho Tributário Cross"),[5]BENEFICIOS!$A:$E,5,0))),"Criar",IF(EM7="","",VLOOKUP(($BH7&amp;EM7&amp;"Template de desconto percentual FLAT Móvel - Conta Total - Varejo - Ganho Tributário Cross"),[5]BENEFICIOS!$A:$E,5,0)))</f>
        <v>Criar</v>
      </c>
      <c r="EO7" s="118"/>
      <c r="EP7" s="103"/>
      <c r="EQ7" s="111"/>
      <c r="ER7" s="111"/>
      <c r="ES7" s="103"/>
      <c r="ET7" s="119"/>
      <c r="EU7" s="120" t="s">
        <v>770</v>
      </c>
      <c r="EV7" s="120" t="s">
        <v>777</v>
      </c>
      <c r="EW7" s="121"/>
      <c r="EX7" s="122"/>
      <c r="EY7" s="123"/>
      <c r="EZ7" s="121"/>
      <c r="FA7" s="122"/>
      <c r="FB7" s="123"/>
      <c r="FC7" s="121"/>
      <c r="FD7" s="122" t="str">
        <f>IF(FC7=0,"",IF(FC7=VLOOKUP("PCS-10357",[5]ARBOR!$A:$C,3,0),0.0001,IF(FC7&gt;VLOOKUP("PCS-10357",[5]ARBOR!$A:$C,3,0),"Maior que CAP!",ROUND(-1*(FC7/VLOOKUP("PCS-10357",[5]ARBOR!$A:$C,3,0)-1),4))))</f>
        <v/>
      </c>
      <c r="FE7" s="123" t="str">
        <f>IF(ISERROR(IF(FD7="","",VLOOKUP(("Oi Internet Pra Celular 1GB"&amp;FD7&amp;"Template Flat Instância Dados"),[5]BENEFICIOS!$A:$E,5,0))),"Criar",IF(FD7="","",VLOOKUP(("Oi Internet Pra Celular 1GB"&amp;FD7&amp;"Template Flat Instância Dados"),[5]BENEFICIOS!$A:$E,5,0)))</f>
        <v/>
      </c>
      <c r="FF7" s="121">
        <v>9.77</v>
      </c>
      <c r="FG7" s="122">
        <f>IF(FF7=0,"",IF(FF7=VLOOKUP("PCS-813565",[5]ARBOR!$A:$C,3,0),0.0001,IF(FF7&gt;VLOOKUP("PCS-813565",[5]ARBOR!$A:$C,3,0),"Maior que CAP!",ROUND(-1*(FF7/VLOOKUP("PCS-813565",[5]ARBOR!$A:$C,3,0)-1),4))))</f>
        <v>0.74260000000000004</v>
      </c>
      <c r="FH7" s="123" t="str">
        <f>IF(ISERROR(IF(FG7="","",VLOOKUP(("Oi Internet Pra Celular 2GB"&amp;FG7&amp;"Template Flat Instância Dados"),[5]BENEFICIOS!$A:$E,5,0))),"Criar",IF(FG7="","",VLOOKUP(("Oi Internet Pra Celular 2GB"&amp;FG7&amp;"Template Flat Instância Dados"),[5]BENEFICIOS!$A:$E,5,0)))</f>
        <v>Criar</v>
      </c>
      <c r="FI7" s="121"/>
      <c r="FJ7" s="122" t="str">
        <f>IF(FI7=0,"",IF(FI7=VLOOKUP("PCS-7171B",[5]ARBOR!$A:$C,3,0),0.0001,IF(FI7&gt;VLOOKUP("PCS-7171B",[5]ARBOR!$A:$C,3,0),"Maior que CAP!",ROUND(-1*(FI7/VLOOKUP("PCS-7171B",[5]ARBOR!$A:$C,3,0)-1),4))))</f>
        <v/>
      </c>
      <c r="FK7" s="123" t="str">
        <f>IF(ISERROR(IF(FJ7="","",VLOOKUP(("Oi Internet Pra Celular 3GB"&amp;FJ7&amp;"Template Flat Instância Dados"),[5]BENEFICIOS!$A:$E,5,0))),"Criar",IF(FJ7="","",VLOOKUP(("Oi Internet Pra Celular 3GB"&amp;FJ7&amp;"Template Flat Instância Dados"),[5]BENEFICIOS!$A:$E,5,0)))</f>
        <v/>
      </c>
      <c r="FL7" s="121"/>
      <c r="FM7" s="122" t="str">
        <f>IF(FL7=0,"",IF(FL7=VLOOKUP("PCS-51793o08",[5]ARBOR!$A:$C,3,0),0.0001,IF(FL7&gt;VLOOKUP("PCS-51793o08",[5]ARBOR!$A:$C,3,0),"Maior que CAP!",ROUND(-1*(FL7/VLOOKUP("PCS-51793o08",[5]ARBOR!$A:$C,3,0)-1),4))))</f>
        <v/>
      </c>
      <c r="FN7" s="123" t="str">
        <f>IF(ISERROR(IF(FM7="","",VLOOKUP(("Oi Internet Pra Celular 5GB"&amp;FM7&amp;"Template Flat Instância Dados"),[5]BENEFICIOS!$A:$E,5,0))),"Criar",IF(FM7="","",VLOOKUP(("Oi Internet Pra Celular 5GB"&amp;FM7&amp;"Template Flat Instância Dados"),[5]BENEFICIOS!$A:$E,5,0)))</f>
        <v/>
      </c>
      <c r="FO7" s="121"/>
      <c r="FP7" s="122" t="str">
        <f>IF(FO7=0,"",IF(FO7=VLOOKUP("PCS-7171A",[5]ARBOR!$A:$C,3,0),0.0001,IF(FO7&gt;VLOOKUP("PCS-7171A",[5]ARBOR!$A:$C,3,0),"Maior que CAP!",ROUND(-1*(FO7/VLOOKUP("PCS-7171A",[5]ARBOR!$A:$C,3,0)-1),4))))</f>
        <v/>
      </c>
      <c r="FQ7" s="123" t="str">
        <f>IF(ISERROR(IF(FP7="","",VLOOKUP(("Oi Internet Pra Celular 10GB"&amp;FP7&amp;"Template Flat Instância Dados"),[5]BENEFICIOS!$A:$E,5,0))),"Criar",IF(FP7="","",VLOOKUP(("Oi Internet Pra Celular 10GB"&amp;FP7&amp;"Template Flat Instância Dados"),[5]BENEFICIOS!$A:$E,5,0)))</f>
        <v/>
      </c>
      <c r="FR7" s="124">
        <v>0.74219999999999997</v>
      </c>
      <c r="FS7" s="125" t="s">
        <v>772</v>
      </c>
      <c r="FT7" s="87"/>
      <c r="FU7" s="126"/>
      <c r="FV7" s="127" t="s">
        <v>747</v>
      </c>
      <c r="FW7" s="88" t="s">
        <v>752</v>
      </c>
      <c r="FX7" s="128">
        <v>999</v>
      </c>
      <c r="FY7" s="88">
        <v>12</v>
      </c>
      <c r="FZ7" s="129" t="s">
        <v>753</v>
      </c>
      <c r="GA7" s="130" t="str">
        <f t="shared" si="1"/>
        <v>PCS-Fk83324</v>
      </c>
      <c r="GB7" s="131" t="str">
        <f t="shared" si="2"/>
        <v>PCS-SBL553142</v>
      </c>
      <c r="GC7" s="132" t="s">
        <v>754</v>
      </c>
      <c r="GD7" s="129" t="s">
        <v>755</v>
      </c>
      <c r="GE7" s="131" t="s">
        <v>756</v>
      </c>
      <c r="GF7" s="132" t="s">
        <v>757</v>
      </c>
      <c r="GG7" s="129" t="s">
        <v>758</v>
      </c>
      <c r="GH7" s="131" t="s">
        <v>759</v>
      </c>
      <c r="GI7" s="133" t="s">
        <v>760</v>
      </c>
      <c r="GJ7" s="134">
        <f>FF7+EL7+CB7+BJ7</f>
        <v>251.89999999999998</v>
      </c>
      <c r="GK7" s="135"/>
      <c r="GL7" s="136" t="s">
        <v>761</v>
      </c>
      <c r="GM7" s="137" t="s">
        <v>762</v>
      </c>
      <c r="GN7" s="136">
        <f>VLOOKUP($A7,'[5]TABELA COM TUDO'!$A:$AB,25,0)</f>
        <v>14</v>
      </c>
      <c r="GO7" s="138">
        <f>VLOOKUP($A7,'[5]TABELA COM TUDO'!$A:$AB,26,0)</f>
        <v>3.61</v>
      </c>
      <c r="GP7" s="139">
        <f t="shared" si="8"/>
        <v>0.74209999999999998</v>
      </c>
      <c r="GQ7" s="136">
        <f t="shared" si="4"/>
        <v>10.38</v>
      </c>
      <c r="GR7" s="136">
        <f t="shared" si="5"/>
        <v>3.6199999999999992</v>
      </c>
      <c r="GS7" s="140"/>
      <c r="GT7" s="140"/>
      <c r="GU7" s="141" t="b">
        <f t="shared" si="6"/>
        <v>0</v>
      </c>
      <c r="GV7" s="142">
        <f t="shared" si="7"/>
        <v>9.9999999999993427E-3</v>
      </c>
      <c r="GW7" s="83" t="s">
        <v>778</v>
      </c>
      <c r="GX7" s="83" t="s">
        <v>764</v>
      </c>
    </row>
    <row r="8" spans="1:206" s="83" customFormat="1" x14ac:dyDescent="0.25">
      <c r="A8" s="83" t="str">
        <f t="shared" si="0"/>
        <v>Oi Total Fixo + Pós 800 + Banda LargaN12GBMG</v>
      </c>
      <c r="B8" s="84" t="s">
        <v>737</v>
      </c>
      <c r="C8" s="85" t="s">
        <v>653</v>
      </c>
      <c r="D8" s="85" t="s">
        <v>738</v>
      </c>
      <c r="E8" s="86" t="s">
        <v>739</v>
      </c>
      <c r="F8" s="87" t="s">
        <v>740</v>
      </c>
      <c r="G8" s="88"/>
      <c r="H8" s="88"/>
      <c r="I8" s="88"/>
      <c r="J8" s="88" t="s">
        <v>740</v>
      </c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 t="s">
        <v>740</v>
      </c>
      <c r="AC8" s="88" t="s">
        <v>740</v>
      </c>
      <c r="AD8" s="88" t="s">
        <v>740</v>
      </c>
      <c r="AE8" s="88" t="s">
        <v>740</v>
      </c>
      <c r="AF8" s="88" t="s">
        <v>740</v>
      </c>
      <c r="AG8" s="88" t="s">
        <v>740</v>
      </c>
      <c r="AH8" s="89"/>
      <c r="AI8" s="88" t="s">
        <v>740</v>
      </c>
      <c r="AJ8" s="88" t="s">
        <v>740</v>
      </c>
      <c r="AK8" s="88" t="s">
        <v>740</v>
      </c>
      <c r="AL8" s="88" t="s">
        <v>740</v>
      </c>
      <c r="AM8" s="88" t="s">
        <v>740</v>
      </c>
      <c r="AN8" s="88" t="s">
        <v>740</v>
      </c>
      <c r="AO8" s="88" t="s">
        <v>740</v>
      </c>
      <c r="AP8" s="88"/>
      <c r="AQ8" s="90"/>
      <c r="AR8" s="91" t="s">
        <v>779</v>
      </c>
      <c r="AS8" s="85" t="s">
        <v>742</v>
      </c>
      <c r="AT8" s="92" t="s">
        <v>743</v>
      </c>
      <c r="AU8" s="93">
        <v>42972</v>
      </c>
      <c r="AV8" s="94">
        <v>43038</v>
      </c>
      <c r="AW8" s="95" t="s">
        <v>744</v>
      </c>
      <c r="AX8" s="96" t="s">
        <v>744</v>
      </c>
      <c r="AY8" s="97"/>
      <c r="AZ8" s="97" t="s">
        <v>745</v>
      </c>
      <c r="BA8" s="97">
        <v>20</v>
      </c>
      <c r="BB8" s="97">
        <v>10000</v>
      </c>
      <c r="BC8" s="98" t="s">
        <v>746</v>
      </c>
      <c r="BD8" s="99" t="s">
        <v>747</v>
      </c>
      <c r="BE8" s="97" t="s">
        <v>739</v>
      </c>
      <c r="BF8" s="90" t="s">
        <v>739</v>
      </c>
      <c r="BG8" s="84" t="s">
        <v>779</v>
      </c>
      <c r="BH8" s="100" t="s">
        <v>748</v>
      </c>
      <c r="BI8" s="101" t="str">
        <f>IF(ISERROR(VLOOKUP(BH8,[5]PLANOS!B:C,2,0)),"",VLOOKUP(BH8,[5]PLANOS!B:C,2,0))</f>
        <v>PCS-4P6pi</v>
      </c>
      <c r="BJ8" s="102">
        <v>50.1</v>
      </c>
      <c r="BK8" s="103">
        <f>IF(BJ8=0,"",IF(BJ8=VLOOKUP("FIXO",[5]ARBOR!$A:$C,3,0),0.0001,IF(BJ8&gt;VLOOKUP("FIXO",[5]ARBOR!$A:$C,3,0),"Maior que CAP!",IF((DOLLAR(BJ8+(VLOOKUP("FIXO",[5]ARBOR!$A:$C,3,0)*-TRUNC(BJ8/VLOOKUP("FIXO",[5]ARBOR!$A:$C,3,0)-1,4)),6))&lt;&gt;(DOLLAR(VLOOKUP("FIXO",[5]ARBOR!$A:$C,3,0),6)),-TRUNC(BJ8/VLOOKUP("FIXO",[5]ARBOR!$A:$C,3,0)-1,4)+0.0001,-TRUNC(BJ8/VLOOKUP("FIXO",[5]ARBOR!$A:$C,3,0)-1,4)))))</f>
        <v>0.33939999999999998</v>
      </c>
      <c r="BL8" s="104" t="str">
        <f>IF(ISERROR(IF(BK8="","",VLOOKUP(($BH8&amp;BK8&amp;"Template de desconto FLAT bundle - Fixo - Varejo - Ganho Tributário Cross"),[5]BENEFICIOS!$A:$E,5,0))),"Criar",IF(BK8="","",VLOOKUP(($BH8&amp;BK8&amp;"Template de desconto FLAT bundle - Fixo - Varejo - Ganho Tributário Cross"),[5]BENEFICIOS!$A:$E,5,0)))</f>
        <v>Criar</v>
      </c>
      <c r="BM8" s="105"/>
      <c r="BN8" s="106"/>
      <c r="BO8" s="143" t="s">
        <v>766</v>
      </c>
      <c r="BP8" s="108">
        <v>44.9</v>
      </c>
      <c r="BQ8" s="103">
        <f>IF(BP8=0,"",IF(BP8=VLOOKUP("PCS-30874g",[5]ARBOR!$A:$C,3,0),0.0001,IF(BP8&gt;VLOOKUP("PCS-30874g",[5]ARBOR!$A:$C,3,0),"Maior que CAP!",IF((DOLLAR(BP8+(VLOOKUP("PCS-30874g",[5]ARBOR!$A:$C,3,0)*-TRUNC(BP8/VLOOKUP("PCS-30874g",[5]ARBOR!$A:$C,3,0)-1,4)),6))&lt;&gt;(DOLLAR(VLOOKUP("PCS-30874g",[5]ARBOR!$A:$C,3,0),6)),-TRUNC(BP8/VLOOKUP("PCS-30874g",[5]ARBOR!$A:$C,3,0)-1,4)+0.0001,-TRUNC(BP8/VLOOKUP("PCS-30874g",[5]ARBOR!$A:$C,3,0)-1,4)))))</f>
        <v>0.53679999999999994</v>
      </c>
      <c r="BR8" s="104" t="str">
        <f>IF(ISERROR(IF(BQ8="","",VLOOKUP(($BH8&amp;BQ8&amp;"Template de desconto FLAT bundle - Velox XDSL - Varejo"),[5]BENEFICIOS!$A:$E,5,0))),"Criar",IF(BQ8="","",VLOOKUP(($BH8&amp;BQ8&amp;"Template de desconto FLAT bundle - Velox XDSL - Varejo"),[5]BENEFICIOS!$A:$E,5,0)))</f>
        <v>Criar</v>
      </c>
      <c r="BS8" s="143" t="s">
        <v>766</v>
      </c>
      <c r="BT8" s="108">
        <v>44.9</v>
      </c>
      <c r="BU8" s="103">
        <f>IF(BT8=0,"",IF(BT8=VLOOKUP("PCS-30577g",[5]ARBOR!$A:$C,3,0),0.0001,IF(BT8&gt;VLOOKUP("PCS-30577g",[5]ARBOR!$A:$C,3,0),"Maior que CAP!",IF((DOLLAR(BT8+(VLOOKUP("PCS-30577g",[5]ARBOR!$A:$C,3,0)*-TRUNC(BT8/VLOOKUP("PCS-30577g",[5]ARBOR!$A:$C,3,0)-1,4)),6))&lt;&gt;(DOLLAR(VLOOKUP("PCS-30577g",[5]ARBOR!$A:$C,3,0),6)),-TRUNC(BT8/VLOOKUP("PCS-30577g",[5]ARBOR!$A:$C,3,0)-1,4)+0.0001,-TRUNC(BT8/VLOOKUP("PCS-30577g",[5]ARBOR!$A:$C,3,0)-1,4)))))</f>
        <v>0.53679999999999994</v>
      </c>
      <c r="BV8" s="104" t="str">
        <f>IF(ISERROR(IF(BU8="","",VLOOKUP(($BH8&amp;BU8&amp;"Template de desconto FLAT bundle - Velox XDSL - Varejo"),[5]BENEFICIOS!$A:$E,5,0))),"Criar",IF(BU8="","",VLOOKUP(($BH8&amp;BU8&amp;"Template de desconto FLAT bundle - Velox XDSL - Varejo"),[5]BENEFICIOS!$A:$E,5,0)))</f>
        <v>Criar</v>
      </c>
      <c r="BW8" s="143" t="s">
        <v>766</v>
      </c>
      <c r="BX8" s="108">
        <v>44.9</v>
      </c>
      <c r="BY8" s="103">
        <f>IF(BX8=0,"",IF(BX8=VLOOKUP("PCS-30604g",[5]ARBOR!$A:$C,3,0),0.0001,IF(BX8&gt;VLOOKUP("PCS-30604g",[5]ARBOR!$A:$C,3,0),"Maior que CAP!",IF((DOLLAR(BX8+(VLOOKUP("PCS-30604g",[5]ARBOR!$A:$C,3,0)*-TRUNC(BX8/VLOOKUP("PCS-30604g",[5]ARBOR!$A:$C,3,0)-1,4)),6))&lt;&gt;(DOLLAR(VLOOKUP("PCS-30604g",[5]ARBOR!$A:$C,3,0),6)),-TRUNC(BX8/VLOOKUP("PCS-30604g",[5]ARBOR!$A:$C,3,0)-1,4)+0.0001,-TRUNC(BX8/VLOOKUP("PCS-30604g",[5]ARBOR!$A:$C,3,0)-1,4)))))</f>
        <v>0.53679999999999994</v>
      </c>
      <c r="BZ8" s="104" t="str">
        <f>IF(ISERROR(IF(BY8="","",VLOOKUP(($BH8&amp;BY8&amp;"Template de desconto FLAT bundle - Velox XDSL - Varejo"),[5]BENEFICIOS!$A:$E,5,0))),"Criar",IF(BY8="","",VLOOKUP(($BH8&amp;BY8&amp;"Template de desconto FLAT bundle - Velox XDSL - Varejo"),[5]BENEFICIOS!$A:$E,5,0)))</f>
        <v>Criar</v>
      </c>
      <c r="CA8" s="143" t="s">
        <v>766</v>
      </c>
      <c r="CB8" s="108">
        <v>44.9</v>
      </c>
      <c r="CC8" s="103">
        <f>IF(CB8=0,"",IF(CB8=VLOOKUP("PCS-30631g",[5]ARBOR!$A:$C,3,0),0.0001,IF(CB8&gt;VLOOKUP("PCS-30631g",[5]ARBOR!$A:$C,3,0),"Maior que CAP!",IF((DOLLAR(CB8+(VLOOKUP("PCS-30631g",[5]ARBOR!$A:$C,3,0)*-TRUNC(CB8/VLOOKUP("PCS-30631g",[5]ARBOR!$A:$C,3,0)-1,4)),6))&lt;&gt;(DOLLAR(VLOOKUP("PCS-30631g",[5]ARBOR!$A:$C,3,0),6)),-TRUNC(CB8/VLOOKUP("PCS-30631g",[5]ARBOR!$A:$C,3,0)-1,4)+0.0001,-TRUNC(CB8/VLOOKUP("PCS-30631g",[5]ARBOR!$A:$C,3,0)-1,4)))))</f>
        <v>0.54310000000000003</v>
      </c>
      <c r="CD8" s="104" t="str">
        <f>IF(ISERROR(IF(CC8="","",VLOOKUP(($BH8&amp;CC8&amp;"Template de desconto FLAT bundle - Velox XDSL - Varejo"),[5]BENEFICIOS!$A:$E,5,0))),"Criar",IF(CC8="","",VLOOKUP(($BH8&amp;CC8&amp;"Template de desconto FLAT bundle - Velox XDSL - Varejo"),[5]BENEFICIOS!$A:$E,5,0)))</f>
        <v>Criar</v>
      </c>
      <c r="CE8" s="107" t="s">
        <v>687</v>
      </c>
      <c r="CF8" s="108">
        <v>49.9</v>
      </c>
      <c r="CG8" s="103">
        <f>IF(CF8=0,"",IF(CF8=VLOOKUP("PCS-30658g",[5]ARBOR!$A:$C,3,0),0.0001,IF(CF8&gt;VLOOKUP("PCS-30658g",[5]ARBOR!$A:$C,3,0),"Maior que CAP!",IF((DOLLAR(CF8+(VLOOKUP("PCS-30658g",[5]ARBOR!$A:$C,3,0)*-TRUNC(CF8/VLOOKUP("PCS-30658g",[5]ARBOR!$A:$C,3,0)-1,4)),6))&lt;&gt;(DOLLAR(VLOOKUP("PCS-30658g",[5]ARBOR!$A:$C,3,0),6)),-TRUNC(CF8/VLOOKUP("PCS-30658g",[5]ARBOR!$A:$C,3,0)-1,4)+0.0001,-TRUNC(CF8/VLOOKUP("PCS-30658g",[5]ARBOR!$A:$C,3,0)-1,4)))))</f>
        <v>0.55569999999999997</v>
      </c>
      <c r="CH8" s="104" t="str">
        <f>IF(ISERROR(IF(CG8="","",VLOOKUP(($BH8&amp;CG8&amp;"Template de desconto FLAT bundle - Velox XDSL - Varejo"),[5]BENEFICIOS!$A:$E,5,0))),"Criar",IF(CG8="","",VLOOKUP(($BH8&amp;CG8&amp;"Template de desconto FLAT bundle - Velox XDSL - Varejo"),[5]BENEFICIOS!$A:$E,5,0)))</f>
        <v>Criar</v>
      </c>
      <c r="CI8" s="107" t="s">
        <v>687</v>
      </c>
      <c r="CJ8" s="108">
        <v>49.9</v>
      </c>
      <c r="CK8" s="103">
        <f>IF(CJ8=0,"",IF(CJ8=VLOOKUP("PCS-30685g",[5]ARBOR!$A:$C,3,0),0.0001,IF(CJ8&gt;VLOOKUP("PCS-30685g",[5]ARBOR!$A:$C,3,0),"Maior que CAP!",IF((DOLLAR(CJ8+(VLOOKUP("PCS-30685g",[5]ARBOR!$A:$C,3,0)*-TRUNC(CJ8/VLOOKUP("PCS-30685g",[5]ARBOR!$A:$C,3,0)-1,4)),6))&lt;&gt;(DOLLAR(VLOOKUP("PCS-30685g",[5]ARBOR!$A:$C,3,0),6)),-TRUNC(CJ8/VLOOKUP("PCS-30685g",[5]ARBOR!$A:$C,3,0)-1,4)+0.0001,-TRUNC(CJ8/VLOOKUP("PCS-30685g",[5]ARBOR!$A:$C,3,0)-1,4)))))</f>
        <v>0.60509999999999997</v>
      </c>
      <c r="CL8" s="104" t="str">
        <f>IF(ISERROR(IF(CK8="","",VLOOKUP(($BH8&amp;CK8&amp;"Template de desconto FLAT bundle - Velox XDSL - Varejo"),[5]BENEFICIOS!$A:$E,5,0))),"Criar",IF(CK8="","",VLOOKUP(($BH8&amp;CK8&amp;"Template de desconto FLAT bundle - Velox XDSL - Varejo"),[5]BENEFICIOS!$A:$E,5,0)))</f>
        <v>Criar</v>
      </c>
      <c r="CM8" s="107" t="s">
        <v>687</v>
      </c>
      <c r="CN8" s="108">
        <v>49.9</v>
      </c>
      <c r="CO8" s="103">
        <f>IF(CN8=0,"",IF(CN8=VLOOKUP("PCS-30712g",[5]ARBOR!$A:$C,3,0),0.0001,IF(CN8&gt;VLOOKUP("PCS-30712g",[5]ARBOR!$A:$C,3,0),"Maior que CAP!",IF((DOLLAR(CN8+(VLOOKUP("PCS-30712g",[5]ARBOR!$A:$C,3,0)*-TRUNC(CN8/VLOOKUP("PCS-30712g",[5]ARBOR!$A:$C,3,0)-1,4)),6))&lt;&gt;(DOLLAR(VLOOKUP("PCS-30712g",[5]ARBOR!$A:$C,3,0),6)),-TRUNC(CN8/VLOOKUP("PCS-30712g",[5]ARBOR!$A:$C,3,0)-1,4)+0.0001,-TRUNC(CN8/VLOOKUP("PCS-30712g",[5]ARBOR!$A:$C,3,0)-1,4)))))</f>
        <v>0.64459999999999995</v>
      </c>
      <c r="CP8" s="104" t="str">
        <f>IF(ISERROR(IF(CO8="","",VLOOKUP(($BH8&amp;CO8&amp;"Template de desconto FLAT bundle - Velox XDSL - Varejo"),[5]BENEFICIOS!$A:$E,5,0))),"Criar",IF(CO8="","",VLOOKUP(($BH8&amp;CO8&amp;"Template de desconto FLAT bundle - Velox XDSL - Varejo"),[5]BENEFICIOS!$A:$E,5,0)))</f>
        <v>Criar</v>
      </c>
      <c r="CQ8" s="107" t="s">
        <v>687</v>
      </c>
      <c r="CR8" s="108">
        <v>59.9</v>
      </c>
      <c r="CS8" s="103">
        <f>IF(CR8=0,"",IF(CR8=VLOOKUP("PCS-30739g",[5]ARBOR!$A:$C,3,0),0.0001,IF(CR8&gt;VLOOKUP("PCS-30739g",[5]ARBOR!$A:$C,3,0),"Maior que CAP!",IF((DOLLAR(CR8+(VLOOKUP("PCS-30739g",[5]ARBOR!$A:$C,3,0)*-TRUNC(CR8/VLOOKUP("PCS-30739g",[5]ARBOR!$A:$C,3,0)-1,4)),6))&lt;&gt;(DOLLAR(VLOOKUP("PCS-30739g",[5]ARBOR!$A:$C,3,0),6)),-TRUNC(CR8/VLOOKUP("PCS-30739g",[5]ARBOR!$A:$C,3,0)-1,4)+0.0001,-TRUNC(CR8/VLOOKUP("PCS-30739g",[5]ARBOR!$A:$C,3,0)-1,4)))))</f>
        <v>0.71560000000000001</v>
      </c>
      <c r="CT8" s="104" t="str">
        <f>IF(ISERROR(IF(CS8="","",VLOOKUP(($BH8&amp;CS8&amp;"Template de desconto FLAT bundle - Velox XDSL - Varejo"),[5]BENEFICIOS!$A:$E,5,0))),"Criar",IF(CS8="","",VLOOKUP(($BH8&amp;CS8&amp;"Template de desconto FLAT bundle - Velox XDSL - Varejo"),[5]BENEFICIOS!$A:$E,5,0)))</f>
        <v>Criar</v>
      </c>
      <c r="CU8" s="108"/>
      <c r="CV8" s="109"/>
      <c r="CW8" s="103"/>
      <c r="CX8" s="104"/>
      <c r="CY8" s="107" t="s">
        <v>687</v>
      </c>
      <c r="CZ8" s="108">
        <v>59.9</v>
      </c>
      <c r="DA8" s="103">
        <f>IF(CZ8=0,"",IF(CZ8=VLOOKUP("PCS-30766g",[5]ARBOR!$A:$C,3,0),0.0001,IF(CZ8&gt;VLOOKUP("PCS-30766g",[5]ARBOR!$A:$C,3,0),"Maior que CAP!",IF((DOLLAR(CZ8+(VLOOKUP("PCS-30766g",[5]ARBOR!$A:$C,3,0)*-TRUNC(CZ8/VLOOKUP("PCS-30766g",[5]ARBOR!$A:$C,3,0)-1,4)),6))&lt;&gt;(DOLLAR(VLOOKUP("PCS-30766g",[5]ARBOR!$A:$C,3,0),6)),-TRUNC(CZ8/VLOOKUP("PCS-30766g",[5]ARBOR!$A:$C,3,0)-1,4)+0.0001,-TRUNC(CZ8/VLOOKUP("PCS-30766g",[5]ARBOR!$A:$C,3,0)-1,4)))))</f>
        <v>0.78669999999999995</v>
      </c>
      <c r="DB8" s="104" t="str">
        <f>IF(ISERROR(IF(DA8="","",VLOOKUP(($BH8&amp;DA8&amp;"Template de desconto FLAT bundle - Velox XDSL - Varejo"),[5]BENEFICIOS!$A:$E,5,0))),"Criar",IF(DA8="","",VLOOKUP(($BH8&amp;DA8&amp;"Template de desconto FLAT bundle - Velox XDSL - Varejo"),[5]BENEFICIOS!$A:$E,5,0)))</f>
        <v>Criar</v>
      </c>
      <c r="DC8" s="108"/>
      <c r="DD8" s="109"/>
      <c r="DE8" s="103"/>
      <c r="DF8" s="104"/>
      <c r="DG8" s="107" t="s">
        <v>766</v>
      </c>
      <c r="DH8" s="108">
        <v>69.900000000000006</v>
      </c>
      <c r="DI8" s="103">
        <f>IF(DH8=0,"",IF(DH8=VLOOKUP("PCS-30793g",[5]ARBOR!$A:$C,3,0),0.0001,IF(DH8&gt;VLOOKUP("PCS-30793g",[5]ARBOR!$A:$C,3,0),"Maior que CAP!",IF((DOLLAR(DH8+(VLOOKUP("PCS-30793g",[5]ARBOR!$A:$C,3,0)*-TRUNC(DH8/VLOOKUP("PCS-30793g",[5]ARBOR!$A:$C,3,0)-1,4)),6))&lt;&gt;(DOLLAR(VLOOKUP("PCS-30793g",[5]ARBOR!$A:$C,3,0),6)),-TRUNC(DH8/VLOOKUP("PCS-30793g",[5]ARBOR!$A:$C,3,0)-1,4)+0.0001,-TRUNC(DH8/VLOOKUP("PCS-30793g",[5]ARBOR!$A:$C,3,0)-1,4)))))</f>
        <v>0.75109999999999999</v>
      </c>
      <c r="DJ8" s="104" t="str">
        <f>IF(ISERROR(IF(DI8="","",VLOOKUP(($BH8&amp;DI8&amp;"Template de desconto FLAT bundle - Velox XDSL - Varejo"),[5]BENEFICIOS!$A:$E,5,0))),"Criar",IF(DI8="","",VLOOKUP(($BH8&amp;DI8&amp;"Template de desconto FLAT bundle - Velox XDSL - Varejo"),[5]BENEFICIOS!$A:$E,5,0)))</f>
        <v>Criar</v>
      </c>
      <c r="DK8" s="108"/>
      <c r="DL8" s="109"/>
      <c r="DM8" s="103"/>
      <c r="DN8" s="104"/>
      <c r="DO8" s="107" t="s">
        <v>687</v>
      </c>
      <c r="DP8" s="108">
        <v>69.900000000000006</v>
      </c>
      <c r="DQ8" s="103">
        <f>IF(DP8=0,"",IF(DP8=VLOOKUP("PCS-30820g",[5]ARBOR!$A:$C,3,0),0.0001,IF(DP8&gt;VLOOKUP("PCS-30820g",[5]ARBOR!$A:$C,3,0),"Maior que CAP!",IF((DOLLAR(DP8+(VLOOKUP("PCS-30820g",[5]ARBOR!$A:$C,3,0)*-TRUNC(DP8/VLOOKUP("PCS-30820g",[5]ARBOR!$A:$C,3,0)-1,4)),6))&lt;&gt;(DOLLAR(VLOOKUP("PCS-30820g",[5]ARBOR!$A:$C,3,0),6)),-TRUNC(DP8/VLOOKUP("PCS-30820g",[5]ARBOR!$A:$C,3,0)-1,4)+0.0001,-TRUNC(DP8/VLOOKUP("PCS-30820g",[5]ARBOR!$A:$C,3,0)-1,4)))))</f>
        <v>0.75109999999999999</v>
      </c>
      <c r="DR8" s="104" t="str">
        <f>IF(ISERROR(IF(DQ8="","",VLOOKUP(($BH8&amp;DQ8&amp;"Template de desconto FLAT bundle - Velox XDSL - Varejo"),[5]BENEFICIOS!$A:$E,5,0))),"Criar",IF(DQ8="","",VLOOKUP(($BH8&amp;DQ8&amp;"Template de desconto FLAT bundle - Velox XDSL - Varejo"),[5]BENEFICIOS!$A:$E,5,0)))</f>
        <v>Criar</v>
      </c>
      <c r="DS8" s="108"/>
      <c r="DT8" s="109"/>
      <c r="DU8" s="103"/>
      <c r="DV8" s="104"/>
      <c r="DW8" s="110"/>
      <c r="DX8" s="103" t="str">
        <f>IF(DW8=0,"",IF(DW8=VLOOKUP("PCS-21448p2",[5]ARBOR!$A:$C,3,0),0.0001,IF(DW8&gt;VLOOKUP("PCS-21448p2",[5]ARBOR!$A:$C,3,0),"Maior que CAP!",IF((DOLLAR(DW8+(VLOOKUP("PCS-21448p2",[5]ARBOR!$A:$C,3,0)*-TRUNC(DW8/VLOOKUP("PCS-21448p2",[5]ARBOR!$A:$C,3,0)-1,4)),6))&lt;&gt;(DOLLAR(VLOOKUP("PCS-21448p2",[5]ARBOR!$A:$C,3,0),6)),-TRUNC(DW8/VLOOKUP("PCS-21448p2",[5]ARBOR!$A:$C,3,0)-1,4)+0.0001,-TRUNC(DW8/VLOOKUP("PCS-21448p2",[5]ARBOR!$A:$C,3,0)-1,4)))))</f>
        <v/>
      </c>
      <c r="DY8" s="104" t="str">
        <f>IF(ISERROR(IF(DX8="","",VLOOKUP(("Oi Conta Total Plug 10GB Downgrade"&amp;DX8&amp;"Template de desconto percentual BL Móvel - Internet Total - Varejo"),[5]BENEFICIOS!$A:$E,5,0))),"Criar",IF(DX8="","",VLOOKUP(("Oi Conta Total Plug 10GB Downgrade"&amp;DX8&amp;"Template de desconto percentual BL Móvel - Internet Total - Varejo"),[5]BENEFICIOS!$A:$E,5,0)))</f>
        <v/>
      </c>
      <c r="DZ8" s="110">
        <v>19.899999999999999</v>
      </c>
      <c r="EA8" s="111">
        <f>IF(DZ8=0,"",IF(DZ8=VLOOKUP("SVA",[5]ARBOR!$A:$C,3,0),0.0001,IF(DZ8&gt;VLOOKUP("SVA",[5]ARBOR!$A:$C,3,0),"Maior que CAP!",IF((DOLLAR(DZ8+(VLOOKUP("SVA",[5]ARBOR!$A:$C,3,0)*-TRUNC(DZ8/VLOOKUP("SVA",[5]ARBOR!$A:$C,3,0)-1,4)),6))&lt;&gt;(DOLLAR(VLOOKUP("SVA",[5]ARBOR!$A:$C,3,0),6)),-TRUNC(DZ8/VLOOKUP("SVA",[5]ARBOR!$A:$C,3,0)-1,4)+0.0001,-TRUNC(DZ8/VLOOKUP("SVA",[5]ARBOR!$A:$C,3,0)-1,4)))))</f>
        <v>7.1400000000000005E-2</v>
      </c>
      <c r="EB8" s="104" t="s">
        <v>767</v>
      </c>
      <c r="EC8" s="108"/>
      <c r="ED8" s="112"/>
      <c r="EE8" s="113"/>
      <c r="EF8" s="104"/>
      <c r="EG8" s="114">
        <f>IF(BI8="","",VLOOKUP(BI8,[5]ARBOR!A:C,3,0))</f>
        <v>479.46</v>
      </c>
      <c r="EH8" s="108">
        <v>15</v>
      </c>
      <c r="EI8" s="115">
        <f>IF(EH8="","",1-(EH8/VLOOKUP(BI8&amp;"ASS",[5]ARBOR!A:C,3,0)))</f>
        <v>0.34725848563968664</v>
      </c>
      <c r="EJ8" s="116" t="s">
        <v>750</v>
      </c>
      <c r="EK8" s="117" t="s">
        <v>751</v>
      </c>
      <c r="EL8" s="108">
        <v>147.12999999999997</v>
      </c>
      <c r="EM8" s="103">
        <f>ROUND(IF(EL8=0,"",IF(EL8=EG8,0.0001,1-((EL8+(VLOOKUP(BI8&amp;"ASS",[5]ARBOR!A:C,3,0)-EH8))/EG8))),4)</f>
        <v>0.67649999999999999</v>
      </c>
      <c r="EN8" s="104" t="str">
        <f>IF(ISERROR(IF(EM8="","",VLOOKUP(($BH8&amp;EM8&amp;"Template de desconto percentual FLAT Móvel - Conta Total - Varejo - Ganho Tributário Cross"),[5]BENEFICIOS!$A:$E,5,0))),"Criar",IF(EM8="","",VLOOKUP(($BH8&amp;EM8&amp;"Template de desconto percentual FLAT Móvel - Conta Total - Varejo - Ganho Tributário Cross"),[5]BENEFICIOS!$A:$E,5,0)))</f>
        <v>Criar</v>
      </c>
      <c r="EO8" s="118"/>
      <c r="EP8" s="103"/>
      <c r="EQ8" s="111"/>
      <c r="ER8" s="111"/>
      <c r="ES8" s="103"/>
      <c r="ET8" s="119"/>
      <c r="EU8" s="120" t="s">
        <v>770</v>
      </c>
      <c r="EV8" s="120" t="s">
        <v>777</v>
      </c>
      <c r="EW8" s="121"/>
      <c r="EX8" s="122"/>
      <c r="EY8" s="123"/>
      <c r="EZ8" s="121"/>
      <c r="FA8" s="122"/>
      <c r="FB8" s="123"/>
      <c r="FC8" s="121"/>
      <c r="FD8" s="122" t="str">
        <f>IF(FC8=0,"",IF(FC8=VLOOKUP("PCS-10357",[5]ARBOR!$A:$C,3,0),0.0001,IF(FC8&gt;VLOOKUP("PCS-10357",[5]ARBOR!$A:$C,3,0),"Maior que CAP!",ROUND(-1*(FC8/VLOOKUP("PCS-10357",[5]ARBOR!$A:$C,3,0)-1),4))))</f>
        <v/>
      </c>
      <c r="FE8" s="123" t="str">
        <f>IF(ISERROR(IF(FD8="","",VLOOKUP(("Oi Internet Pra Celular 1GB"&amp;FD8&amp;"Template Flat Instância Dados"),[5]BENEFICIOS!$A:$E,5,0))),"Criar",IF(FD8="","",VLOOKUP(("Oi Internet Pra Celular 1GB"&amp;FD8&amp;"Template Flat Instância Dados"),[5]BENEFICIOS!$A:$E,5,0)))</f>
        <v/>
      </c>
      <c r="FF8" s="121">
        <v>9.77</v>
      </c>
      <c r="FG8" s="122">
        <f>IF(FF8=0,"",IF(FF8=VLOOKUP("PCS-813565",[5]ARBOR!$A:$C,3,0),0.0001,IF(FF8&gt;VLOOKUP("PCS-813565",[5]ARBOR!$A:$C,3,0),"Maior que CAP!",ROUND(-1*(FF8/VLOOKUP("PCS-813565",[5]ARBOR!$A:$C,3,0)-1),4))))</f>
        <v>0.74260000000000004</v>
      </c>
      <c r="FH8" s="123" t="str">
        <f>IF(ISERROR(IF(FG8="","",VLOOKUP(("Oi Internet Pra Celular 2GB"&amp;FG8&amp;"Template Flat Instância Dados"),[5]BENEFICIOS!$A:$E,5,0))),"Criar",IF(FG8="","",VLOOKUP(("Oi Internet Pra Celular 2GB"&amp;FG8&amp;"Template Flat Instância Dados"),[5]BENEFICIOS!$A:$E,5,0)))</f>
        <v>Criar</v>
      </c>
      <c r="FI8" s="121"/>
      <c r="FJ8" s="122" t="str">
        <f>IF(FI8=0,"",IF(FI8=VLOOKUP("PCS-7171B",[5]ARBOR!$A:$C,3,0),0.0001,IF(FI8&gt;VLOOKUP("PCS-7171B",[5]ARBOR!$A:$C,3,0),"Maior que CAP!",ROUND(-1*(FI8/VLOOKUP("PCS-7171B",[5]ARBOR!$A:$C,3,0)-1),4))))</f>
        <v/>
      </c>
      <c r="FK8" s="123" t="str">
        <f>IF(ISERROR(IF(FJ8="","",VLOOKUP(("Oi Internet Pra Celular 3GB"&amp;FJ8&amp;"Template Flat Instância Dados"),[5]BENEFICIOS!$A:$E,5,0))),"Criar",IF(FJ8="","",VLOOKUP(("Oi Internet Pra Celular 3GB"&amp;FJ8&amp;"Template Flat Instância Dados"),[5]BENEFICIOS!$A:$E,5,0)))</f>
        <v/>
      </c>
      <c r="FL8" s="121"/>
      <c r="FM8" s="122" t="str">
        <f>IF(FL8=0,"",IF(FL8=VLOOKUP("PCS-51793o08",[5]ARBOR!$A:$C,3,0),0.0001,IF(FL8&gt;VLOOKUP("PCS-51793o08",[5]ARBOR!$A:$C,3,0),"Maior que CAP!",ROUND(-1*(FL8/VLOOKUP("PCS-51793o08",[5]ARBOR!$A:$C,3,0)-1),4))))</f>
        <v/>
      </c>
      <c r="FN8" s="123" t="str">
        <f>IF(ISERROR(IF(FM8="","",VLOOKUP(("Oi Internet Pra Celular 5GB"&amp;FM8&amp;"Template Flat Instância Dados"),[5]BENEFICIOS!$A:$E,5,0))),"Criar",IF(FM8="","",VLOOKUP(("Oi Internet Pra Celular 5GB"&amp;FM8&amp;"Template Flat Instância Dados"),[5]BENEFICIOS!$A:$E,5,0)))</f>
        <v/>
      </c>
      <c r="FO8" s="121"/>
      <c r="FP8" s="122" t="str">
        <f>IF(FO8=0,"",IF(FO8=VLOOKUP("PCS-7171A",[5]ARBOR!$A:$C,3,0),0.0001,IF(FO8&gt;VLOOKUP("PCS-7171A",[5]ARBOR!$A:$C,3,0),"Maior que CAP!",ROUND(-1*(FO8/VLOOKUP("PCS-7171A",[5]ARBOR!$A:$C,3,0)-1),4))))</f>
        <v/>
      </c>
      <c r="FQ8" s="123" t="str">
        <f>IF(ISERROR(IF(FP8="","",VLOOKUP(("Oi Internet Pra Celular 10GB"&amp;FP8&amp;"Template Flat Instância Dados"),[5]BENEFICIOS!$A:$E,5,0))),"Criar",IF(FP8="","",VLOOKUP(("Oi Internet Pra Celular 10GB"&amp;FP8&amp;"Template Flat Instância Dados"),[5]BENEFICIOS!$A:$E,5,0)))</f>
        <v/>
      </c>
      <c r="FR8" s="124">
        <v>0.74219999999999997</v>
      </c>
      <c r="FS8" s="125" t="s">
        <v>772</v>
      </c>
      <c r="FT8" s="87"/>
      <c r="FU8" s="126"/>
      <c r="FV8" s="127" t="s">
        <v>747</v>
      </c>
      <c r="FW8" s="88" t="s">
        <v>752</v>
      </c>
      <c r="FX8" s="128">
        <v>999</v>
      </c>
      <c r="FY8" s="88">
        <v>12</v>
      </c>
      <c r="FZ8" s="129" t="s">
        <v>753</v>
      </c>
      <c r="GA8" s="130" t="str">
        <f t="shared" si="1"/>
        <v>PCS-Fk83324</v>
      </c>
      <c r="GB8" s="131" t="str">
        <f t="shared" si="2"/>
        <v>PCS-SBL553142</v>
      </c>
      <c r="GC8" s="132" t="s">
        <v>754</v>
      </c>
      <c r="GD8" s="129" t="s">
        <v>755</v>
      </c>
      <c r="GE8" s="131" t="s">
        <v>756</v>
      </c>
      <c r="GF8" s="132" t="s">
        <v>757</v>
      </c>
      <c r="GG8" s="129" t="s">
        <v>758</v>
      </c>
      <c r="GH8" s="131" t="s">
        <v>759</v>
      </c>
      <c r="GI8" s="133" t="s">
        <v>760</v>
      </c>
      <c r="GJ8" s="134">
        <f>FF8+EL8+CN8+BJ8</f>
        <v>256.89999999999998</v>
      </c>
      <c r="GK8" s="135"/>
      <c r="GL8" s="136" t="s">
        <v>761</v>
      </c>
      <c r="GM8" s="137" t="s">
        <v>762</v>
      </c>
      <c r="GN8" s="136">
        <f>VLOOKUP($A8,'[5]TABELA COM TUDO'!$A:$AB,25,0)</f>
        <v>14</v>
      </c>
      <c r="GO8" s="138">
        <f>VLOOKUP($A8,'[5]TABELA COM TUDO'!$A:$AB,26,0)</f>
        <v>3.61</v>
      </c>
      <c r="GP8" s="139">
        <f t="shared" si="8"/>
        <v>0.74209999999999998</v>
      </c>
      <c r="GQ8" s="136">
        <f t="shared" si="4"/>
        <v>10.38</v>
      </c>
      <c r="GR8" s="136">
        <f t="shared" si="5"/>
        <v>3.6199999999999992</v>
      </c>
      <c r="GS8" s="140"/>
      <c r="GT8" s="140"/>
      <c r="GU8" s="141" t="b">
        <f t="shared" si="6"/>
        <v>0</v>
      </c>
      <c r="GV8" s="142">
        <f t="shared" si="7"/>
        <v>9.9999999999993427E-3</v>
      </c>
      <c r="GW8" s="83" t="s">
        <v>780</v>
      </c>
      <c r="GX8" s="83" t="s">
        <v>764</v>
      </c>
    </row>
    <row r="9" spans="1:206" s="83" customFormat="1" x14ac:dyDescent="0.25">
      <c r="A9" s="83" t="str">
        <f t="shared" si="0"/>
        <v>Oi Total Fixo + Pós 800 + Banda LargaN13GBMG</v>
      </c>
      <c r="B9" s="84" t="s">
        <v>737</v>
      </c>
      <c r="C9" s="85" t="s">
        <v>653</v>
      </c>
      <c r="D9" s="85" t="s">
        <v>738</v>
      </c>
      <c r="E9" s="86" t="s">
        <v>739</v>
      </c>
      <c r="F9" s="87" t="s">
        <v>740</v>
      </c>
      <c r="G9" s="88"/>
      <c r="H9" s="88"/>
      <c r="I9" s="88"/>
      <c r="J9" s="88" t="s">
        <v>740</v>
      </c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 t="s">
        <v>740</v>
      </c>
      <c r="AC9" s="88" t="s">
        <v>740</v>
      </c>
      <c r="AD9" s="88" t="s">
        <v>740</v>
      </c>
      <c r="AE9" s="88" t="s">
        <v>740</v>
      </c>
      <c r="AF9" s="88" t="s">
        <v>740</v>
      </c>
      <c r="AG9" s="88" t="s">
        <v>740</v>
      </c>
      <c r="AH9" s="89"/>
      <c r="AI9" s="88" t="s">
        <v>740</v>
      </c>
      <c r="AJ9" s="88" t="s">
        <v>740</v>
      </c>
      <c r="AK9" s="88" t="s">
        <v>740</v>
      </c>
      <c r="AL9" s="88" t="s">
        <v>740</v>
      </c>
      <c r="AM9" s="88" t="s">
        <v>740</v>
      </c>
      <c r="AN9" s="88" t="s">
        <v>740</v>
      </c>
      <c r="AO9" s="88" t="s">
        <v>740</v>
      </c>
      <c r="AP9" s="88"/>
      <c r="AQ9" s="90"/>
      <c r="AR9" s="91" t="s">
        <v>781</v>
      </c>
      <c r="AS9" s="85" t="s">
        <v>742</v>
      </c>
      <c r="AT9" s="92" t="s">
        <v>743</v>
      </c>
      <c r="AU9" s="93">
        <v>42972</v>
      </c>
      <c r="AV9" s="94">
        <v>43038</v>
      </c>
      <c r="AW9" s="95" t="s">
        <v>744</v>
      </c>
      <c r="AX9" s="96" t="s">
        <v>744</v>
      </c>
      <c r="AY9" s="97"/>
      <c r="AZ9" s="97" t="s">
        <v>745</v>
      </c>
      <c r="BA9" s="97">
        <v>20</v>
      </c>
      <c r="BB9" s="97">
        <v>10000</v>
      </c>
      <c r="BC9" s="98" t="s">
        <v>746</v>
      </c>
      <c r="BD9" s="99" t="s">
        <v>747</v>
      </c>
      <c r="BE9" s="97" t="s">
        <v>739</v>
      </c>
      <c r="BF9" s="90" t="s">
        <v>739</v>
      </c>
      <c r="BG9" s="84" t="s">
        <v>781</v>
      </c>
      <c r="BH9" s="100" t="s">
        <v>748</v>
      </c>
      <c r="BI9" s="101" t="str">
        <f>IF(ISERROR(VLOOKUP(BH9,[5]PLANOS!B:C,2,0)),"",VLOOKUP(BH9,[5]PLANOS!B:C,2,0))</f>
        <v>PCS-4P6pi</v>
      </c>
      <c r="BJ9" s="102">
        <v>50.1</v>
      </c>
      <c r="BK9" s="103">
        <f>IF(BJ9=0,"",IF(BJ9=VLOOKUP("FIXO",[5]ARBOR!$A:$C,3,0),0.0001,IF(BJ9&gt;VLOOKUP("FIXO",[5]ARBOR!$A:$C,3,0),"Maior que CAP!",IF((DOLLAR(BJ9+(VLOOKUP("FIXO",[5]ARBOR!$A:$C,3,0)*-TRUNC(BJ9/VLOOKUP("FIXO",[5]ARBOR!$A:$C,3,0)-1,4)),6))&lt;&gt;(DOLLAR(VLOOKUP("FIXO",[5]ARBOR!$A:$C,3,0),6)),-TRUNC(BJ9/VLOOKUP("FIXO",[5]ARBOR!$A:$C,3,0)-1,4)+0.0001,-TRUNC(BJ9/VLOOKUP("FIXO",[5]ARBOR!$A:$C,3,0)-1,4)))))</f>
        <v>0.33939999999999998</v>
      </c>
      <c r="BL9" s="104" t="str">
        <f>IF(ISERROR(IF(BK9="","",VLOOKUP(($BH9&amp;BK9&amp;"Template de desconto FLAT bundle - Fixo - Varejo - Ganho Tributário Cross"),[5]BENEFICIOS!$A:$E,5,0))),"Criar",IF(BK9="","",VLOOKUP(($BH9&amp;BK9&amp;"Template de desconto FLAT bundle - Fixo - Varejo - Ganho Tributário Cross"),[5]BENEFICIOS!$A:$E,5,0)))</f>
        <v>Criar</v>
      </c>
      <c r="BM9" s="105"/>
      <c r="BN9" s="106"/>
      <c r="BO9" s="107" t="s">
        <v>687</v>
      </c>
      <c r="BP9" s="108">
        <v>44.9</v>
      </c>
      <c r="BQ9" s="103">
        <f>IF(BP9=0,"",IF(BP9=VLOOKUP("PCS-30874g",[5]ARBOR!$A:$C,3,0),0.0001,IF(BP9&gt;VLOOKUP("PCS-30874g",[5]ARBOR!$A:$C,3,0),"Maior que CAP!",IF((DOLLAR(BP9+(VLOOKUP("PCS-30874g",[5]ARBOR!$A:$C,3,0)*-TRUNC(BP9/VLOOKUP("PCS-30874g",[5]ARBOR!$A:$C,3,0)-1,4)),6))&lt;&gt;(DOLLAR(VLOOKUP("PCS-30874g",[5]ARBOR!$A:$C,3,0),6)),-TRUNC(BP9/VLOOKUP("PCS-30874g",[5]ARBOR!$A:$C,3,0)-1,4)+0.0001,-TRUNC(BP9/VLOOKUP("PCS-30874g",[5]ARBOR!$A:$C,3,0)-1,4)))))</f>
        <v>0.53679999999999994</v>
      </c>
      <c r="BR9" s="104" t="str">
        <f>IF(ISERROR(IF(BQ9="","",VLOOKUP(($BH9&amp;BQ9&amp;"Template de desconto FLAT bundle - Velox XDSL - Varejo"),[5]BENEFICIOS!$A:$E,5,0))),"Criar",IF(BQ9="","",VLOOKUP(($BH9&amp;BQ9&amp;"Template de desconto FLAT bundle - Velox XDSL - Varejo"),[5]BENEFICIOS!$A:$E,5,0)))</f>
        <v>Criar</v>
      </c>
      <c r="BS9" s="107" t="s">
        <v>687</v>
      </c>
      <c r="BT9" s="108">
        <v>44.9</v>
      </c>
      <c r="BU9" s="103">
        <f>IF(BT9=0,"",IF(BT9=VLOOKUP("PCS-30577g",[5]ARBOR!$A:$C,3,0),0.0001,IF(BT9&gt;VLOOKUP("PCS-30577g",[5]ARBOR!$A:$C,3,0),"Maior que CAP!",IF((DOLLAR(BT9+(VLOOKUP("PCS-30577g",[5]ARBOR!$A:$C,3,0)*-TRUNC(BT9/VLOOKUP("PCS-30577g",[5]ARBOR!$A:$C,3,0)-1,4)),6))&lt;&gt;(DOLLAR(VLOOKUP("PCS-30577g",[5]ARBOR!$A:$C,3,0),6)),-TRUNC(BT9/VLOOKUP("PCS-30577g",[5]ARBOR!$A:$C,3,0)-1,4)+0.0001,-TRUNC(BT9/VLOOKUP("PCS-30577g",[5]ARBOR!$A:$C,3,0)-1,4)))))</f>
        <v>0.53679999999999994</v>
      </c>
      <c r="BV9" s="104" t="str">
        <f>IF(ISERROR(IF(BU9="","",VLOOKUP(($BH9&amp;BU9&amp;"Template de desconto FLAT bundle - Velox XDSL - Varejo"),[5]BENEFICIOS!$A:$E,5,0))),"Criar",IF(BU9="","",VLOOKUP(($BH9&amp;BU9&amp;"Template de desconto FLAT bundle - Velox XDSL - Varejo"),[5]BENEFICIOS!$A:$E,5,0)))</f>
        <v>Criar</v>
      </c>
      <c r="BW9" s="107" t="s">
        <v>687</v>
      </c>
      <c r="BX9" s="108">
        <v>44.9</v>
      </c>
      <c r="BY9" s="103">
        <f>IF(BX9=0,"",IF(BX9=VLOOKUP("PCS-30604g",[5]ARBOR!$A:$C,3,0),0.0001,IF(BX9&gt;VLOOKUP("PCS-30604g",[5]ARBOR!$A:$C,3,0),"Maior que CAP!",IF((DOLLAR(BX9+(VLOOKUP("PCS-30604g",[5]ARBOR!$A:$C,3,0)*-TRUNC(BX9/VLOOKUP("PCS-30604g",[5]ARBOR!$A:$C,3,0)-1,4)),6))&lt;&gt;(DOLLAR(VLOOKUP("PCS-30604g",[5]ARBOR!$A:$C,3,0),6)),-TRUNC(BX9/VLOOKUP("PCS-30604g",[5]ARBOR!$A:$C,3,0)-1,4)+0.0001,-TRUNC(BX9/VLOOKUP("PCS-30604g",[5]ARBOR!$A:$C,3,0)-1,4)))))</f>
        <v>0.53679999999999994</v>
      </c>
      <c r="BZ9" s="104" t="str">
        <f>IF(ISERROR(IF(BY9="","",VLOOKUP(($BH9&amp;BY9&amp;"Template de desconto FLAT bundle - Velox XDSL - Varejo"),[5]BENEFICIOS!$A:$E,5,0))),"Criar",IF(BY9="","",VLOOKUP(($BH9&amp;BY9&amp;"Template de desconto FLAT bundle - Velox XDSL - Varejo"),[5]BENEFICIOS!$A:$E,5,0)))</f>
        <v>Criar</v>
      </c>
      <c r="CA9" s="107" t="s">
        <v>687</v>
      </c>
      <c r="CB9" s="108">
        <v>44.9</v>
      </c>
      <c r="CC9" s="103">
        <f>IF(CB9=0,"",IF(CB9=VLOOKUP("PCS-30631g",[5]ARBOR!$A:$C,3,0),0.0001,IF(CB9&gt;VLOOKUP("PCS-30631g",[5]ARBOR!$A:$C,3,0),"Maior que CAP!",IF((DOLLAR(CB9+(VLOOKUP("PCS-30631g",[5]ARBOR!$A:$C,3,0)*-TRUNC(CB9/VLOOKUP("PCS-30631g",[5]ARBOR!$A:$C,3,0)-1,4)),6))&lt;&gt;(DOLLAR(VLOOKUP("PCS-30631g",[5]ARBOR!$A:$C,3,0),6)),-TRUNC(CB9/VLOOKUP("PCS-30631g",[5]ARBOR!$A:$C,3,0)-1,4)+0.0001,-TRUNC(CB9/VLOOKUP("PCS-30631g",[5]ARBOR!$A:$C,3,0)-1,4)))))</f>
        <v>0.54310000000000003</v>
      </c>
      <c r="CD9" s="104" t="str">
        <f>IF(ISERROR(IF(CC9="","",VLOOKUP(($BH9&amp;CC9&amp;"Template de desconto FLAT bundle - Velox XDSL - Varejo"),[5]BENEFICIOS!$A:$E,5,0))),"Criar",IF(CC9="","",VLOOKUP(($BH9&amp;CC9&amp;"Template de desconto FLAT bundle - Velox XDSL - Varejo"),[5]BENEFICIOS!$A:$E,5,0)))</f>
        <v>Criar</v>
      </c>
      <c r="CE9" s="107"/>
      <c r="CF9" s="108"/>
      <c r="CG9" s="103" t="str">
        <f>IF(CF9=0,"",IF(CF9=VLOOKUP("PCS-30658g",[5]ARBOR!$A:$C,3,0),0.0001,IF(CF9&gt;VLOOKUP("PCS-30658g",[5]ARBOR!$A:$C,3,0),"Maior que CAP!",IF((DOLLAR(CF9+(VLOOKUP("PCS-30658g",[5]ARBOR!$A:$C,3,0)*-TRUNC(CF9/VLOOKUP("PCS-30658g",[5]ARBOR!$A:$C,3,0)-1,4)),6))&lt;&gt;(DOLLAR(VLOOKUP("PCS-30658g",[5]ARBOR!$A:$C,3,0),6)),-TRUNC(CF9/VLOOKUP("PCS-30658g",[5]ARBOR!$A:$C,3,0)-1,4)+0.0001,-TRUNC(CF9/VLOOKUP("PCS-30658g",[5]ARBOR!$A:$C,3,0)-1,4)))))</f>
        <v/>
      </c>
      <c r="CH9" s="104" t="str">
        <f>IF(ISERROR(IF(CG9="","",VLOOKUP(($BH9&amp;CG9&amp;"Template de desconto FLAT bundle - Velox XDSL - Varejo"),[5]BENEFICIOS!$A:$E,5,0))),"Criar",IF(CG9="","",VLOOKUP(($BH9&amp;CG9&amp;"Template de desconto FLAT bundle - Velox XDSL - Varejo"),[5]BENEFICIOS!$A:$E,5,0)))</f>
        <v/>
      </c>
      <c r="CI9" s="107"/>
      <c r="CJ9" s="108"/>
      <c r="CK9" s="103" t="str">
        <f>IF(CJ9=0,"",IF(CJ9=VLOOKUP("PCS-30685g",[5]ARBOR!$A:$C,3,0),0.0001,IF(CJ9&gt;VLOOKUP("PCS-30685g",[5]ARBOR!$A:$C,3,0),"Maior que CAP!",IF((DOLLAR(CJ9+(VLOOKUP("PCS-30685g",[5]ARBOR!$A:$C,3,0)*-TRUNC(CJ9/VLOOKUP("PCS-30685g",[5]ARBOR!$A:$C,3,0)-1,4)),6))&lt;&gt;(DOLLAR(VLOOKUP("PCS-30685g",[5]ARBOR!$A:$C,3,0),6)),-TRUNC(CJ9/VLOOKUP("PCS-30685g",[5]ARBOR!$A:$C,3,0)-1,4)+0.0001,-TRUNC(CJ9/VLOOKUP("PCS-30685g",[5]ARBOR!$A:$C,3,0)-1,4)))))</f>
        <v/>
      </c>
      <c r="CL9" s="104" t="str">
        <f>IF(ISERROR(IF(CK9="","",VLOOKUP(($BH9&amp;CK9&amp;"Template de desconto FLAT bundle - Velox XDSL - Varejo"),[5]BENEFICIOS!$A:$E,5,0))),"Criar",IF(CK9="","",VLOOKUP(($BH9&amp;CK9&amp;"Template de desconto FLAT bundle - Velox XDSL - Varejo"),[5]BENEFICIOS!$A:$E,5,0)))</f>
        <v/>
      </c>
      <c r="CM9" s="107"/>
      <c r="CN9" s="108"/>
      <c r="CO9" s="103" t="str">
        <f>IF(CN9=0,"",IF(CN9=VLOOKUP("PCS-30712g",[5]ARBOR!$A:$C,3,0),0.0001,IF(CN9&gt;VLOOKUP("PCS-30712g",[5]ARBOR!$A:$C,3,0),"Maior que CAP!",IF((DOLLAR(CN9+(VLOOKUP("PCS-30712g",[5]ARBOR!$A:$C,3,0)*-TRUNC(CN9/VLOOKUP("PCS-30712g",[5]ARBOR!$A:$C,3,0)-1,4)),6))&lt;&gt;(DOLLAR(VLOOKUP("PCS-30712g",[5]ARBOR!$A:$C,3,0),6)),-TRUNC(CN9/VLOOKUP("PCS-30712g",[5]ARBOR!$A:$C,3,0)-1,4)+0.0001,-TRUNC(CN9/VLOOKUP("PCS-30712g",[5]ARBOR!$A:$C,3,0)-1,4)))))</f>
        <v/>
      </c>
      <c r="CP9" s="104" t="str">
        <f>IF(ISERROR(IF(CO9="","",VLOOKUP(($BH9&amp;CO9&amp;"Template de desconto FLAT bundle - Velox XDSL - Varejo"),[5]BENEFICIOS!$A:$E,5,0))),"Criar",IF(CO9="","",VLOOKUP(($BH9&amp;CO9&amp;"Template de desconto FLAT bundle - Velox XDSL - Varejo"),[5]BENEFICIOS!$A:$E,5,0)))</f>
        <v/>
      </c>
      <c r="CQ9" s="107"/>
      <c r="CR9" s="108"/>
      <c r="CS9" s="103" t="str">
        <f>IF(CR9=0,"",IF(CR9=VLOOKUP("PCS-30739g",[5]ARBOR!$A:$C,3,0),0.0001,IF(CR9&gt;VLOOKUP("PCS-30739g",[5]ARBOR!$A:$C,3,0),"Maior que CAP!",IF((DOLLAR(CR9+(VLOOKUP("PCS-30739g",[5]ARBOR!$A:$C,3,0)*-TRUNC(CR9/VLOOKUP("PCS-30739g",[5]ARBOR!$A:$C,3,0)-1,4)),6))&lt;&gt;(DOLLAR(VLOOKUP("PCS-30739g",[5]ARBOR!$A:$C,3,0),6)),-TRUNC(CR9/VLOOKUP("PCS-30739g",[5]ARBOR!$A:$C,3,0)-1,4)+0.0001,-TRUNC(CR9/VLOOKUP("PCS-30739g",[5]ARBOR!$A:$C,3,0)-1,4)))))</f>
        <v/>
      </c>
      <c r="CT9" s="104" t="str">
        <f>IF(ISERROR(IF(CS9="","",VLOOKUP(($BH9&amp;CS9&amp;"Template de desconto FLAT bundle - Velox XDSL - Varejo"),[5]BENEFICIOS!$A:$E,5,0))),"Criar",IF(CS9="","",VLOOKUP(($BH9&amp;CS9&amp;"Template de desconto FLAT bundle - Velox XDSL - Varejo"),[5]BENEFICIOS!$A:$E,5,0)))</f>
        <v/>
      </c>
      <c r="CU9" s="108"/>
      <c r="CV9" s="109"/>
      <c r="CW9" s="103"/>
      <c r="CX9" s="104"/>
      <c r="CY9" s="107"/>
      <c r="CZ9" s="108"/>
      <c r="DA9" s="103" t="str">
        <f>IF(CZ9=0,"",IF(CZ9=VLOOKUP("PCS-30766g",[5]ARBOR!$A:$C,3,0),0.0001,IF(CZ9&gt;VLOOKUP("PCS-30766g",[5]ARBOR!$A:$C,3,0),"Maior que CAP!",IF((DOLLAR(CZ9+(VLOOKUP("PCS-30766g",[5]ARBOR!$A:$C,3,0)*-TRUNC(CZ9/VLOOKUP("PCS-30766g",[5]ARBOR!$A:$C,3,0)-1,4)),6))&lt;&gt;(DOLLAR(VLOOKUP("PCS-30766g",[5]ARBOR!$A:$C,3,0),6)),-TRUNC(CZ9/VLOOKUP("PCS-30766g",[5]ARBOR!$A:$C,3,0)-1,4)+0.0001,-TRUNC(CZ9/VLOOKUP("PCS-30766g",[5]ARBOR!$A:$C,3,0)-1,4)))))</f>
        <v/>
      </c>
      <c r="DB9" s="104" t="str">
        <f>IF(ISERROR(IF(DA9="","",VLOOKUP(($BH9&amp;DA9&amp;"Template de desconto FLAT bundle - Velox XDSL - Varejo"),[5]BENEFICIOS!$A:$E,5,0))),"Criar",IF(DA9="","",VLOOKUP(($BH9&amp;DA9&amp;"Template de desconto FLAT bundle - Velox XDSL - Varejo"),[5]BENEFICIOS!$A:$E,5,0)))</f>
        <v/>
      </c>
      <c r="DC9" s="108"/>
      <c r="DD9" s="109"/>
      <c r="DE9" s="103"/>
      <c r="DF9" s="104"/>
      <c r="DG9" s="107"/>
      <c r="DH9" s="108"/>
      <c r="DI9" s="103" t="str">
        <f>IF(DH9=0,"",IF(DH9=VLOOKUP("PCS-30793g",[5]ARBOR!$A:$C,3,0),0.0001,IF(DH9&gt;VLOOKUP("PCS-30793g",[5]ARBOR!$A:$C,3,0),"Maior que CAP!",IF((DOLLAR(DH9+(VLOOKUP("PCS-30793g",[5]ARBOR!$A:$C,3,0)*-TRUNC(DH9/VLOOKUP("PCS-30793g",[5]ARBOR!$A:$C,3,0)-1,4)),6))&lt;&gt;(DOLLAR(VLOOKUP("PCS-30793g",[5]ARBOR!$A:$C,3,0),6)),-TRUNC(DH9/VLOOKUP("PCS-30793g",[5]ARBOR!$A:$C,3,0)-1,4)+0.0001,-TRUNC(DH9/VLOOKUP("PCS-30793g",[5]ARBOR!$A:$C,3,0)-1,4)))))</f>
        <v/>
      </c>
      <c r="DJ9" s="104" t="str">
        <f>IF(ISERROR(IF(DI9="","",VLOOKUP(($BH9&amp;DI9&amp;"Template de desconto FLAT bundle - Velox XDSL - Varejo"),[5]BENEFICIOS!$A:$E,5,0))),"Criar",IF(DI9="","",VLOOKUP(($BH9&amp;DI9&amp;"Template de desconto FLAT bundle - Velox XDSL - Varejo"),[5]BENEFICIOS!$A:$E,5,0)))</f>
        <v/>
      </c>
      <c r="DK9" s="108"/>
      <c r="DL9" s="109"/>
      <c r="DM9" s="103"/>
      <c r="DN9" s="104"/>
      <c r="DO9" s="107"/>
      <c r="DP9" s="108"/>
      <c r="DQ9" s="103" t="str">
        <f>IF(DP9=0,"",IF(DP9=VLOOKUP("PCS-30820g",[5]ARBOR!$A:$C,3,0),0.0001,IF(DP9&gt;VLOOKUP("PCS-30820g",[5]ARBOR!$A:$C,3,0),"Maior que CAP!",IF((DOLLAR(DP9+(VLOOKUP("PCS-30820g",[5]ARBOR!$A:$C,3,0)*-TRUNC(DP9/VLOOKUP("PCS-30820g",[5]ARBOR!$A:$C,3,0)-1,4)),6))&lt;&gt;(DOLLAR(VLOOKUP("PCS-30820g",[5]ARBOR!$A:$C,3,0),6)),-TRUNC(DP9/VLOOKUP("PCS-30820g",[5]ARBOR!$A:$C,3,0)-1,4)+0.0001,-TRUNC(DP9/VLOOKUP("PCS-30820g",[5]ARBOR!$A:$C,3,0)-1,4)))))</f>
        <v/>
      </c>
      <c r="DR9" s="104" t="str">
        <f>IF(ISERROR(IF(DQ9="","",VLOOKUP(($BH9&amp;DQ9&amp;"Template de desconto FLAT bundle - Velox XDSL - Varejo"),[5]BENEFICIOS!$A:$E,5,0))),"Criar",IF(DQ9="","",VLOOKUP(($BH9&amp;DQ9&amp;"Template de desconto FLAT bundle - Velox XDSL - Varejo"),[5]BENEFICIOS!$A:$E,5,0)))</f>
        <v/>
      </c>
      <c r="DS9" s="108"/>
      <c r="DT9" s="109"/>
      <c r="DU9" s="103"/>
      <c r="DV9" s="104"/>
      <c r="DW9" s="110">
        <v>44.9</v>
      </c>
      <c r="DX9" s="103">
        <f>IF(DW9=0,"",IF(DW9=VLOOKUP("PCS-21448p2",[5]ARBOR!$A:$C,3,0),0.0001,IF(DW9&gt;VLOOKUP("PCS-21448p2",[5]ARBOR!$A:$C,3,0),"Maior que CAP!",IF((DOLLAR(DW9+(VLOOKUP("PCS-21448p2",[5]ARBOR!$A:$C,3,0)*-TRUNC(DW9/VLOOKUP("PCS-21448p2",[5]ARBOR!$A:$C,3,0)-1,4)),6))&lt;&gt;(DOLLAR(VLOOKUP("PCS-21448p2",[5]ARBOR!$A:$C,3,0),6)),-TRUNC(DW9/VLOOKUP("PCS-21448p2",[5]ARBOR!$A:$C,3,0)-1,4)+0.0001,-TRUNC(DW9/VLOOKUP("PCS-21448p2",[5]ARBOR!$A:$C,3,0)-1,4)))))</f>
        <v>0.64900000000000002</v>
      </c>
      <c r="DY9" s="104" t="str">
        <f>IF(ISERROR(IF(DX9="","",VLOOKUP(("Oi Conta Total Plug 10GB Downgrade"&amp;DX9&amp;"Template de desconto percentual BL Móvel - Internet Total - Varejo"),[5]BENEFICIOS!$A:$E,5,0))),"Criar",IF(DX9="","",VLOOKUP(("Oi Conta Total Plug 10GB Downgrade"&amp;DX9&amp;"Template de desconto percentual BL Móvel - Internet Total - Varejo"),[5]BENEFICIOS!$A:$E,5,0)))</f>
        <v>Criar</v>
      </c>
      <c r="DZ9" s="110">
        <v>16.5</v>
      </c>
      <c r="EA9" s="111">
        <f>IF(DZ9=0,"",IF(DZ9=VLOOKUP("SVA",[5]ARBOR!$A:$C,3,0),0.0001,IF(DZ9&gt;VLOOKUP("SVA",[5]ARBOR!$A:$C,3,0),"Maior que CAP!",IF((DOLLAR(DZ9+(VLOOKUP("SVA",[5]ARBOR!$A:$C,3,0)*-TRUNC(DZ9/VLOOKUP("SVA",[5]ARBOR!$A:$C,3,0)-1,4)),6))&lt;&gt;(DOLLAR(VLOOKUP("SVA",[5]ARBOR!$A:$C,3,0),6)),-TRUNC(DZ9/VLOOKUP("SVA",[5]ARBOR!$A:$C,3,0)-1,4)+0.0001,-TRUNC(DZ9/VLOOKUP("SVA",[5]ARBOR!$A:$C,3,0)-1,4)))))</f>
        <v>0.2301</v>
      </c>
      <c r="EB9" s="104" t="s">
        <v>749</v>
      </c>
      <c r="EC9" s="108"/>
      <c r="ED9" s="112"/>
      <c r="EE9" s="113"/>
      <c r="EF9" s="104"/>
      <c r="EG9" s="114">
        <f>IF(BI9="","",VLOOKUP(BI9,[5]ARBOR!A:C,3,0))</f>
        <v>479.46</v>
      </c>
      <c r="EH9" s="108">
        <v>15</v>
      </c>
      <c r="EI9" s="115">
        <f>IF(EH9="","",1-(EH9/VLOOKUP(BI9&amp;"ASS",[5]ARBOR!A:C,3,0)))</f>
        <v>0.34725848563968664</v>
      </c>
      <c r="EJ9" s="116" t="s">
        <v>750</v>
      </c>
      <c r="EK9" s="117" t="s">
        <v>751</v>
      </c>
      <c r="EL9" s="108">
        <v>154.54999999999998</v>
      </c>
      <c r="EM9" s="103">
        <f>ROUND(IF(EL9=0,"",IF(EL9=EG9,0.0001,1-((EL9+(VLOOKUP(BI9&amp;"ASS",[5]ARBOR!A:C,3,0)-EH9))/EG9))),4)</f>
        <v>0.66100000000000003</v>
      </c>
      <c r="EN9" s="104" t="str">
        <f>IF(ISERROR(IF(EM9="","",VLOOKUP(($BH9&amp;EM9&amp;"Template de desconto percentual FLAT Móvel - Conta Total - Varejo - Ganho Tributário Cross"),[5]BENEFICIOS!$A:$E,5,0))),"Criar",IF(EM9="","",VLOOKUP(($BH9&amp;EM9&amp;"Template de desconto percentual FLAT Móvel - Conta Total - Varejo - Ganho Tributário Cross"),[5]BENEFICIOS!$A:$E,5,0)))</f>
        <v>Criar</v>
      </c>
      <c r="EO9" s="118"/>
      <c r="EP9" s="103"/>
      <c r="EQ9" s="111"/>
      <c r="ER9" s="111"/>
      <c r="ES9" s="103"/>
      <c r="ET9" s="119"/>
      <c r="EU9" s="120" t="s">
        <v>770</v>
      </c>
      <c r="EV9" s="120" t="s">
        <v>782</v>
      </c>
      <c r="EW9" s="121"/>
      <c r="EX9" s="122"/>
      <c r="EY9" s="123"/>
      <c r="EZ9" s="121"/>
      <c r="FA9" s="122"/>
      <c r="FB9" s="123"/>
      <c r="FC9" s="121"/>
      <c r="FD9" s="122" t="str">
        <f>IF(FC9=0,"",IF(FC9=VLOOKUP("PCS-10357",[5]ARBOR!$A:$C,3,0),0.0001,IF(FC9&gt;VLOOKUP("PCS-10357",[5]ARBOR!$A:$C,3,0),"Maior que CAP!",ROUND(-1*(FC9/VLOOKUP("PCS-10357",[5]ARBOR!$A:$C,3,0)-1),4))))</f>
        <v/>
      </c>
      <c r="FE9" s="123" t="str">
        <f>IF(ISERROR(IF(FD9="","",VLOOKUP(("Oi Internet Pra Celular 1GB"&amp;FD9&amp;"Template Flat Instância Dados"),[5]BENEFICIOS!$A:$E,5,0))),"Criar",IF(FD9="","",VLOOKUP(("Oi Internet Pra Celular 1GB"&amp;FD9&amp;"Template Flat Instância Dados"),[5]BENEFICIOS!$A:$E,5,0)))</f>
        <v/>
      </c>
      <c r="FF9" s="121"/>
      <c r="FG9" s="122" t="str">
        <f>IF(FF9=0,"",IF(FF9=VLOOKUP("PCS-813565",[5]ARBOR!$A:$C,3,0),0.0001,IF(FF9&gt;VLOOKUP("PCS-813565",[5]ARBOR!$A:$C,3,0),"Maior que CAP!",ROUND(-1*(FF9/VLOOKUP("PCS-813565",[5]ARBOR!$A:$C,3,0)-1),4))))</f>
        <v/>
      </c>
      <c r="FH9" s="123" t="str">
        <f>IF(ISERROR(IF(FG9="","",VLOOKUP(("Oi Internet Pra Celular 2GB"&amp;FG9&amp;"Template Flat Instância Dados"),[5]BENEFICIOS!$A:$E,5,0))),"Criar",IF(FG9="","",VLOOKUP(("Oi Internet Pra Celular 2GB"&amp;FG9&amp;"Template Flat Instância Dados"),[5]BENEFICIOS!$A:$E,5,0)))</f>
        <v/>
      </c>
      <c r="FI9" s="121">
        <v>12.35</v>
      </c>
      <c r="FJ9" s="122">
        <f>IF(FI9=0,"",IF(FI9=VLOOKUP("PCS-7171B",[5]ARBOR!$A:$C,3,0),0.0001,IF(FI9&gt;VLOOKUP("PCS-7171B",[5]ARBOR!$A:$C,3,0),"Maior que CAP!",ROUND(-1*(FI9/VLOOKUP("PCS-7171B",[5]ARBOR!$A:$C,3,0)-1),4))))</f>
        <v>0.87419999999999998</v>
      </c>
      <c r="FK9" s="123" t="str">
        <f>IF(ISERROR(IF(FJ9="","",VLOOKUP(("Oi Internet Pra Celular 3GB"&amp;FJ9&amp;"Template Flat Instância Dados"),[5]BENEFICIOS!$A:$E,5,0))),"Criar",IF(FJ9="","",VLOOKUP(("Oi Internet Pra Celular 3GB"&amp;FJ9&amp;"Template Flat Instância Dados"),[5]BENEFICIOS!$A:$E,5,0)))</f>
        <v>Criar</v>
      </c>
      <c r="FL9" s="121"/>
      <c r="FM9" s="122" t="str">
        <f>IF(FL9=0,"",IF(FL9=VLOOKUP("PCS-51793o08",[5]ARBOR!$A:$C,3,0),0.0001,IF(FL9&gt;VLOOKUP("PCS-51793o08",[5]ARBOR!$A:$C,3,0),"Maior que CAP!",ROUND(-1*(FL9/VLOOKUP("PCS-51793o08",[5]ARBOR!$A:$C,3,0)-1),4))))</f>
        <v/>
      </c>
      <c r="FN9" s="123" t="str">
        <f>IF(ISERROR(IF(FM9="","",VLOOKUP(("Oi Internet Pra Celular 5GB"&amp;FM9&amp;"Template Flat Instância Dados"),[5]BENEFICIOS!$A:$E,5,0))),"Criar",IF(FM9="","",VLOOKUP(("Oi Internet Pra Celular 5GB"&amp;FM9&amp;"Template Flat Instância Dados"),[5]BENEFICIOS!$A:$E,5,0)))</f>
        <v/>
      </c>
      <c r="FO9" s="121"/>
      <c r="FP9" s="122" t="str">
        <f>IF(FO9=0,"",IF(FO9=VLOOKUP("PCS-7171A",[5]ARBOR!$A:$C,3,0),0.0001,IF(FO9&gt;VLOOKUP("PCS-7171A",[5]ARBOR!$A:$C,3,0),"Maior que CAP!",ROUND(-1*(FO9/VLOOKUP("PCS-7171A",[5]ARBOR!$A:$C,3,0)-1),4))))</f>
        <v/>
      </c>
      <c r="FQ9" s="123" t="str">
        <f>IF(ISERROR(IF(FP9="","",VLOOKUP(("Oi Internet Pra Celular 10GB"&amp;FP9&amp;"Template Flat Instância Dados"),[5]BENEFICIOS!$A:$E,5,0))),"Criar",IF(FP9="","",VLOOKUP(("Oi Internet Pra Celular 10GB"&amp;FP9&amp;"Template Flat Instância Dados"),[5]BENEFICIOS!$A:$E,5,0)))</f>
        <v/>
      </c>
      <c r="FR9" s="124">
        <v>0.74219999999999997</v>
      </c>
      <c r="FS9" s="125" t="s">
        <v>772</v>
      </c>
      <c r="FT9" s="87"/>
      <c r="FU9" s="126"/>
      <c r="FV9" s="127" t="s">
        <v>747</v>
      </c>
      <c r="FW9" s="88" t="s">
        <v>752</v>
      </c>
      <c r="FX9" s="128">
        <v>999</v>
      </c>
      <c r="FY9" s="88">
        <v>12</v>
      </c>
      <c r="FZ9" s="129" t="s">
        <v>753</v>
      </c>
      <c r="GA9" s="130" t="str">
        <f t="shared" si="1"/>
        <v>PCS-Fk83324</v>
      </c>
      <c r="GB9" s="131" t="str">
        <f t="shared" si="2"/>
        <v>PCS-SBL553142</v>
      </c>
      <c r="GC9" s="132" t="s">
        <v>754</v>
      </c>
      <c r="GD9" s="129" t="s">
        <v>755</v>
      </c>
      <c r="GE9" s="131" t="s">
        <v>756</v>
      </c>
      <c r="GF9" s="132" t="s">
        <v>757</v>
      </c>
      <c r="GG9" s="129" t="s">
        <v>758</v>
      </c>
      <c r="GH9" s="131" t="s">
        <v>759</v>
      </c>
      <c r="GI9" s="133" t="s">
        <v>760</v>
      </c>
      <c r="GJ9" s="134">
        <f>FI9+EL9+DW9+BJ9</f>
        <v>261.89999999999998</v>
      </c>
      <c r="GK9" s="135"/>
      <c r="GL9" s="136" t="s">
        <v>761</v>
      </c>
      <c r="GM9" s="137" t="s">
        <v>762</v>
      </c>
      <c r="GN9" s="136">
        <f>VLOOKUP($A9,'[5]TABELA COM TUDO'!$A:$AB,25,0)</f>
        <v>14</v>
      </c>
      <c r="GO9" s="138">
        <f>VLOOKUP($A9,'[5]TABELA COM TUDO'!$A:$AB,26,0)</f>
        <v>3.61</v>
      </c>
      <c r="GP9" s="139">
        <f t="shared" si="8"/>
        <v>0.74209999999999998</v>
      </c>
      <c r="GQ9" s="136">
        <f t="shared" si="4"/>
        <v>10.38</v>
      </c>
      <c r="GR9" s="136">
        <f t="shared" si="5"/>
        <v>3.6199999999999992</v>
      </c>
      <c r="GS9" s="140"/>
      <c r="GT9" s="140"/>
      <c r="GU9" s="141" t="b">
        <f t="shared" si="6"/>
        <v>0</v>
      </c>
      <c r="GV9" s="142">
        <f t="shared" si="7"/>
        <v>9.9999999999993427E-3</v>
      </c>
      <c r="GW9" s="83" t="s">
        <v>783</v>
      </c>
      <c r="GX9" s="83" t="s">
        <v>764</v>
      </c>
    </row>
    <row r="10" spans="1:206" s="83" customFormat="1" x14ac:dyDescent="0.25">
      <c r="A10" s="83" t="str">
        <f t="shared" si="0"/>
        <v>Oi Total Fixo + Pós 800 + Banda LargaN13GBMG</v>
      </c>
      <c r="B10" s="84" t="s">
        <v>737</v>
      </c>
      <c r="C10" s="85" t="s">
        <v>653</v>
      </c>
      <c r="D10" s="85" t="s">
        <v>738</v>
      </c>
      <c r="E10" s="86" t="s">
        <v>739</v>
      </c>
      <c r="F10" s="87" t="s">
        <v>740</v>
      </c>
      <c r="G10" s="88"/>
      <c r="H10" s="88"/>
      <c r="I10" s="88"/>
      <c r="J10" s="88" t="s">
        <v>740</v>
      </c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 t="s">
        <v>740</v>
      </c>
      <c r="AC10" s="88" t="s">
        <v>740</v>
      </c>
      <c r="AD10" s="88" t="s">
        <v>740</v>
      </c>
      <c r="AE10" s="88" t="s">
        <v>740</v>
      </c>
      <c r="AF10" s="88" t="s">
        <v>740</v>
      </c>
      <c r="AG10" s="88" t="s">
        <v>740</v>
      </c>
      <c r="AH10" s="89"/>
      <c r="AI10" s="88" t="s">
        <v>740</v>
      </c>
      <c r="AJ10" s="88" t="s">
        <v>740</v>
      </c>
      <c r="AK10" s="88" t="s">
        <v>740</v>
      </c>
      <c r="AL10" s="88" t="s">
        <v>740</v>
      </c>
      <c r="AM10" s="88" t="s">
        <v>740</v>
      </c>
      <c r="AN10" s="88" t="s">
        <v>740</v>
      </c>
      <c r="AO10" s="88" t="s">
        <v>740</v>
      </c>
      <c r="AP10" s="88"/>
      <c r="AQ10" s="90"/>
      <c r="AR10" s="91" t="s">
        <v>784</v>
      </c>
      <c r="AS10" s="85" t="s">
        <v>742</v>
      </c>
      <c r="AT10" s="92" t="s">
        <v>743</v>
      </c>
      <c r="AU10" s="93">
        <v>42972</v>
      </c>
      <c r="AV10" s="94">
        <v>43038</v>
      </c>
      <c r="AW10" s="95" t="s">
        <v>744</v>
      </c>
      <c r="AX10" s="96" t="s">
        <v>744</v>
      </c>
      <c r="AY10" s="97"/>
      <c r="AZ10" s="97" t="s">
        <v>745</v>
      </c>
      <c r="BA10" s="97">
        <v>20</v>
      </c>
      <c r="BB10" s="97">
        <v>10000</v>
      </c>
      <c r="BC10" s="98" t="s">
        <v>746</v>
      </c>
      <c r="BD10" s="99" t="s">
        <v>747</v>
      </c>
      <c r="BE10" s="97" t="s">
        <v>739</v>
      </c>
      <c r="BF10" s="90" t="s">
        <v>739</v>
      </c>
      <c r="BG10" s="84" t="s">
        <v>784</v>
      </c>
      <c r="BH10" s="100" t="s">
        <v>748</v>
      </c>
      <c r="BI10" s="101" t="str">
        <f>IF(ISERROR(VLOOKUP(BH10,[5]PLANOS!B:C,2,0)),"",VLOOKUP(BH10,[5]PLANOS!B:C,2,0))</f>
        <v>PCS-4P6pi</v>
      </c>
      <c r="BJ10" s="102">
        <v>50.1</v>
      </c>
      <c r="BK10" s="103">
        <f>IF(BJ10=0,"",IF(BJ10=VLOOKUP("FIXO",[5]ARBOR!$A:$C,3,0),0.0001,IF(BJ10&gt;VLOOKUP("FIXO",[5]ARBOR!$A:$C,3,0),"Maior que CAP!",IF((DOLLAR(BJ10+(VLOOKUP("FIXO",[5]ARBOR!$A:$C,3,0)*-TRUNC(BJ10/VLOOKUP("FIXO",[5]ARBOR!$A:$C,3,0)-1,4)),6))&lt;&gt;(DOLLAR(VLOOKUP("FIXO",[5]ARBOR!$A:$C,3,0),6)),-TRUNC(BJ10/VLOOKUP("FIXO",[5]ARBOR!$A:$C,3,0)-1,4)+0.0001,-TRUNC(BJ10/VLOOKUP("FIXO",[5]ARBOR!$A:$C,3,0)-1,4)))))</f>
        <v>0.33939999999999998</v>
      </c>
      <c r="BL10" s="104" t="str">
        <f>IF(ISERROR(IF(BK10="","",VLOOKUP(($BH10&amp;BK10&amp;"Template de desconto FLAT bundle - Fixo - Varejo - Ganho Tributário Cross"),[5]BENEFICIOS!$A:$E,5,0))),"Criar",IF(BK10="","",VLOOKUP(($BH10&amp;BK10&amp;"Template de desconto FLAT bundle - Fixo - Varejo - Ganho Tributário Cross"),[5]BENEFICIOS!$A:$E,5,0)))</f>
        <v>Criar</v>
      </c>
      <c r="BM10" s="105"/>
      <c r="BN10" s="106"/>
      <c r="BO10" s="143" t="s">
        <v>766</v>
      </c>
      <c r="BP10" s="108">
        <v>44.9</v>
      </c>
      <c r="BQ10" s="103">
        <f>IF(BP10=0,"",IF(BP10=VLOOKUP("PCS-30874g",[5]ARBOR!$A:$C,3,0),0.0001,IF(BP10&gt;VLOOKUP("PCS-30874g",[5]ARBOR!$A:$C,3,0),"Maior que CAP!",IF((DOLLAR(BP10+(VLOOKUP("PCS-30874g",[5]ARBOR!$A:$C,3,0)*-TRUNC(BP10/VLOOKUP("PCS-30874g",[5]ARBOR!$A:$C,3,0)-1,4)),6))&lt;&gt;(DOLLAR(VLOOKUP("PCS-30874g",[5]ARBOR!$A:$C,3,0),6)),-TRUNC(BP10/VLOOKUP("PCS-30874g",[5]ARBOR!$A:$C,3,0)-1,4)+0.0001,-TRUNC(BP10/VLOOKUP("PCS-30874g",[5]ARBOR!$A:$C,3,0)-1,4)))))</f>
        <v>0.53679999999999994</v>
      </c>
      <c r="BR10" s="104" t="str">
        <f>IF(ISERROR(IF(BQ10="","",VLOOKUP(($BH10&amp;BQ10&amp;"Template de desconto FLAT bundle - Velox XDSL - Varejo"),[5]BENEFICIOS!$A:$E,5,0))),"Criar",IF(BQ10="","",VLOOKUP(($BH10&amp;BQ10&amp;"Template de desconto FLAT bundle - Velox XDSL - Varejo"),[5]BENEFICIOS!$A:$E,5,0)))</f>
        <v>Criar</v>
      </c>
      <c r="BS10" s="143" t="s">
        <v>766</v>
      </c>
      <c r="BT10" s="108">
        <v>44.9</v>
      </c>
      <c r="BU10" s="103">
        <f>IF(BT10=0,"",IF(BT10=VLOOKUP("PCS-30577g",[5]ARBOR!$A:$C,3,0),0.0001,IF(BT10&gt;VLOOKUP("PCS-30577g",[5]ARBOR!$A:$C,3,0),"Maior que CAP!",IF((DOLLAR(BT10+(VLOOKUP("PCS-30577g",[5]ARBOR!$A:$C,3,0)*-TRUNC(BT10/VLOOKUP("PCS-30577g",[5]ARBOR!$A:$C,3,0)-1,4)),6))&lt;&gt;(DOLLAR(VLOOKUP("PCS-30577g",[5]ARBOR!$A:$C,3,0),6)),-TRUNC(BT10/VLOOKUP("PCS-30577g",[5]ARBOR!$A:$C,3,0)-1,4)+0.0001,-TRUNC(BT10/VLOOKUP("PCS-30577g",[5]ARBOR!$A:$C,3,0)-1,4)))))</f>
        <v>0.53679999999999994</v>
      </c>
      <c r="BV10" s="104" t="str">
        <f>IF(ISERROR(IF(BU10="","",VLOOKUP(($BH10&amp;BU10&amp;"Template de desconto FLAT bundle - Velox XDSL - Varejo"),[5]BENEFICIOS!$A:$E,5,0))),"Criar",IF(BU10="","",VLOOKUP(($BH10&amp;BU10&amp;"Template de desconto FLAT bundle - Velox XDSL - Varejo"),[5]BENEFICIOS!$A:$E,5,0)))</f>
        <v>Criar</v>
      </c>
      <c r="BW10" s="143" t="s">
        <v>766</v>
      </c>
      <c r="BX10" s="108">
        <v>44.9</v>
      </c>
      <c r="BY10" s="103">
        <f>IF(BX10=0,"",IF(BX10=VLOOKUP("PCS-30604g",[5]ARBOR!$A:$C,3,0),0.0001,IF(BX10&gt;VLOOKUP("PCS-30604g",[5]ARBOR!$A:$C,3,0),"Maior que CAP!",IF((DOLLAR(BX10+(VLOOKUP("PCS-30604g",[5]ARBOR!$A:$C,3,0)*-TRUNC(BX10/VLOOKUP("PCS-30604g",[5]ARBOR!$A:$C,3,0)-1,4)),6))&lt;&gt;(DOLLAR(VLOOKUP("PCS-30604g",[5]ARBOR!$A:$C,3,0),6)),-TRUNC(BX10/VLOOKUP("PCS-30604g",[5]ARBOR!$A:$C,3,0)-1,4)+0.0001,-TRUNC(BX10/VLOOKUP("PCS-30604g",[5]ARBOR!$A:$C,3,0)-1,4)))))</f>
        <v>0.53679999999999994</v>
      </c>
      <c r="BZ10" s="104" t="str">
        <f>IF(ISERROR(IF(BY10="","",VLOOKUP(($BH10&amp;BY10&amp;"Template de desconto FLAT bundle - Velox XDSL - Varejo"),[5]BENEFICIOS!$A:$E,5,0))),"Criar",IF(BY10="","",VLOOKUP(($BH10&amp;BY10&amp;"Template de desconto FLAT bundle - Velox XDSL - Varejo"),[5]BENEFICIOS!$A:$E,5,0)))</f>
        <v>Criar</v>
      </c>
      <c r="CA10" s="143" t="s">
        <v>766</v>
      </c>
      <c r="CB10" s="108">
        <v>44.9</v>
      </c>
      <c r="CC10" s="103">
        <f>IF(CB10=0,"",IF(CB10=VLOOKUP("PCS-30631g",[5]ARBOR!$A:$C,3,0),0.0001,IF(CB10&gt;VLOOKUP("PCS-30631g",[5]ARBOR!$A:$C,3,0),"Maior que CAP!",IF((DOLLAR(CB10+(VLOOKUP("PCS-30631g",[5]ARBOR!$A:$C,3,0)*-TRUNC(CB10/VLOOKUP("PCS-30631g",[5]ARBOR!$A:$C,3,0)-1,4)),6))&lt;&gt;(DOLLAR(VLOOKUP("PCS-30631g",[5]ARBOR!$A:$C,3,0),6)),-TRUNC(CB10/VLOOKUP("PCS-30631g",[5]ARBOR!$A:$C,3,0)-1,4)+0.0001,-TRUNC(CB10/VLOOKUP("PCS-30631g",[5]ARBOR!$A:$C,3,0)-1,4)))))</f>
        <v>0.54310000000000003</v>
      </c>
      <c r="CD10" s="104" t="str">
        <f>IF(ISERROR(IF(CC10="","",VLOOKUP(($BH10&amp;CC10&amp;"Template de desconto FLAT bundle - Velox XDSL - Varejo"),[5]BENEFICIOS!$A:$E,5,0))),"Criar",IF(CC10="","",VLOOKUP(($BH10&amp;CC10&amp;"Template de desconto FLAT bundle - Velox XDSL - Varejo"),[5]BENEFICIOS!$A:$E,5,0)))</f>
        <v>Criar</v>
      </c>
      <c r="CE10" s="107" t="s">
        <v>687</v>
      </c>
      <c r="CF10" s="108">
        <v>49.9</v>
      </c>
      <c r="CG10" s="103">
        <f>IF(CF10=0,"",IF(CF10=VLOOKUP("PCS-30658g",[5]ARBOR!$A:$C,3,0),0.0001,IF(CF10&gt;VLOOKUP("PCS-30658g",[5]ARBOR!$A:$C,3,0),"Maior que CAP!",IF((DOLLAR(CF10+(VLOOKUP("PCS-30658g",[5]ARBOR!$A:$C,3,0)*-TRUNC(CF10/VLOOKUP("PCS-30658g",[5]ARBOR!$A:$C,3,0)-1,4)),6))&lt;&gt;(DOLLAR(VLOOKUP("PCS-30658g",[5]ARBOR!$A:$C,3,0),6)),-TRUNC(CF10/VLOOKUP("PCS-30658g",[5]ARBOR!$A:$C,3,0)-1,4)+0.0001,-TRUNC(CF10/VLOOKUP("PCS-30658g",[5]ARBOR!$A:$C,3,0)-1,4)))))</f>
        <v>0.55569999999999997</v>
      </c>
      <c r="CH10" s="104" t="str">
        <f>IF(ISERROR(IF(CG10="","",VLOOKUP(($BH10&amp;CG10&amp;"Template de desconto FLAT bundle - Velox XDSL - Varejo"),[5]BENEFICIOS!$A:$E,5,0))),"Criar",IF(CG10="","",VLOOKUP(($BH10&amp;CG10&amp;"Template de desconto FLAT bundle - Velox XDSL - Varejo"),[5]BENEFICIOS!$A:$E,5,0)))</f>
        <v>Criar</v>
      </c>
      <c r="CI10" s="107" t="s">
        <v>687</v>
      </c>
      <c r="CJ10" s="108">
        <v>49.9</v>
      </c>
      <c r="CK10" s="103">
        <f>IF(CJ10=0,"",IF(CJ10=VLOOKUP("PCS-30685g",[5]ARBOR!$A:$C,3,0),0.0001,IF(CJ10&gt;VLOOKUP("PCS-30685g",[5]ARBOR!$A:$C,3,0),"Maior que CAP!",IF((DOLLAR(CJ10+(VLOOKUP("PCS-30685g",[5]ARBOR!$A:$C,3,0)*-TRUNC(CJ10/VLOOKUP("PCS-30685g",[5]ARBOR!$A:$C,3,0)-1,4)),6))&lt;&gt;(DOLLAR(VLOOKUP("PCS-30685g",[5]ARBOR!$A:$C,3,0),6)),-TRUNC(CJ10/VLOOKUP("PCS-30685g",[5]ARBOR!$A:$C,3,0)-1,4)+0.0001,-TRUNC(CJ10/VLOOKUP("PCS-30685g",[5]ARBOR!$A:$C,3,0)-1,4)))))</f>
        <v>0.60509999999999997</v>
      </c>
      <c r="CL10" s="104" t="str">
        <f>IF(ISERROR(IF(CK10="","",VLOOKUP(($BH10&amp;CK10&amp;"Template de desconto FLAT bundle - Velox XDSL - Varejo"),[5]BENEFICIOS!$A:$E,5,0))),"Criar",IF(CK10="","",VLOOKUP(($BH10&amp;CK10&amp;"Template de desconto FLAT bundle - Velox XDSL - Varejo"),[5]BENEFICIOS!$A:$E,5,0)))</f>
        <v>Criar</v>
      </c>
      <c r="CM10" s="107" t="s">
        <v>687</v>
      </c>
      <c r="CN10" s="108">
        <v>49.9</v>
      </c>
      <c r="CO10" s="103">
        <f>IF(CN10=0,"",IF(CN10=VLOOKUP("PCS-30712g",[5]ARBOR!$A:$C,3,0),0.0001,IF(CN10&gt;VLOOKUP("PCS-30712g",[5]ARBOR!$A:$C,3,0),"Maior que CAP!",IF((DOLLAR(CN10+(VLOOKUP("PCS-30712g",[5]ARBOR!$A:$C,3,0)*-TRUNC(CN10/VLOOKUP("PCS-30712g",[5]ARBOR!$A:$C,3,0)-1,4)),6))&lt;&gt;(DOLLAR(VLOOKUP("PCS-30712g",[5]ARBOR!$A:$C,3,0),6)),-TRUNC(CN10/VLOOKUP("PCS-30712g",[5]ARBOR!$A:$C,3,0)-1,4)+0.0001,-TRUNC(CN10/VLOOKUP("PCS-30712g",[5]ARBOR!$A:$C,3,0)-1,4)))))</f>
        <v>0.64459999999999995</v>
      </c>
      <c r="CP10" s="104" t="str">
        <f>IF(ISERROR(IF(CO10="","",VLOOKUP(($BH10&amp;CO10&amp;"Template de desconto FLAT bundle - Velox XDSL - Varejo"),[5]BENEFICIOS!$A:$E,5,0))),"Criar",IF(CO10="","",VLOOKUP(($BH10&amp;CO10&amp;"Template de desconto FLAT bundle - Velox XDSL - Varejo"),[5]BENEFICIOS!$A:$E,5,0)))</f>
        <v>Criar</v>
      </c>
      <c r="CQ10" s="107" t="s">
        <v>687</v>
      </c>
      <c r="CR10" s="108">
        <v>59.9</v>
      </c>
      <c r="CS10" s="103">
        <f>IF(CR10=0,"",IF(CR10=VLOOKUP("PCS-30739g",[5]ARBOR!$A:$C,3,0),0.0001,IF(CR10&gt;VLOOKUP("PCS-30739g",[5]ARBOR!$A:$C,3,0),"Maior que CAP!",IF((DOLLAR(CR10+(VLOOKUP("PCS-30739g",[5]ARBOR!$A:$C,3,0)*-TRUNC(CR10/VLOOKUP("PCS-30739g",[5]ARBOR!$A:$C,3,0)-1,4)),6))&lt;&gt;(DOLLAR(VLOOKUP("PCS-30739g",[5]ARBOR!$A:$C,3,0),6)),-TRUNC(CR10/VLOOKUP("PCS-30739g",[5]ARBOR!$A:$C,3,0)-1,4)+0.0001,-TRUNC(CR10/VLOOKUP("PCS-30739g",[5]ARBOR!$A:$C,3,0)-1,4)))))</f>
        <v>0.71560000000000001</v>
      </c>
      <c r="CT10" s="104" t="str">
        <f>IF(ISERROR(IF(CS10="","",VLOOKUP(($BH10&amp;CS10&amp;"Template de desconto FLAT bundle - Velox XDSL - Varejo"),[5]BENEFICIOS!$A:$E,5,0))),"Criar",IF(CS10="","",VLOOKUP(($BH10&amp;CS10&amp;"Template de desconto FLAT bundle - Velox XDSL - Varejo"),[5]BENEFICIOS!$A:$E,5,0)))</f>
        <v>Criar</v>
      </c>
      <c r="CU10" s="108"/>
      <c r="CV10" s="109"/>
      <c r="CW10" s="103"/>
      <c r="CX10" s="104"/>
      <c r="CY10" s="107" t="s">
        <v>687</v>
      </c>
      <c r="CZ10" s="108">
        <v>59.9</v>
      </c>
      <c r="DA10" s="103">
        <f>IF(CZ10=0,"",IF(CZ10=VLOOKUP("PCS-30766g",[5]ARBOR!$A:$C,3,0),0.0001,IF(CZ10&gt;VLOOKUP("PCS-30766g",[5]ARBOR!$A:$C,3,0),"Maior que CAP!",IF((DOLLAR(CZ10+(VLOOKUP("PCS-30766g",[5]ARBOR!$A:$C,3,0)*-TRUNC(CZ10/VLOOKUP("PCS-30766g",[5]ARBOR!$A:$C,3,0)-1,4)),6))&lt;&gt;(DOLLAR(VLOOKUP("PCS-30766g",[5]ARBOR!$A:$C,3,0),6)),-TRUNC(CZ10/VLOOKUP("PCS-30766g",[5]ARBOR!$A:$C,3,0)-1,4)+0.0001,-TRUNC(CZ10/VLOOKUP("PCS-30766g",[5]ARBOR!$A:$C,3,0)-1,4)))))</f>
        <v>0.78669999999999995</v>
      </c>
      <c r="DB10" s="104" t="str">
        <f>IF(ISERROR(IF(DA10="","",VLOOKUP(($BH10&amp;DA10&amp;"Template de desconto FLAT bundle - Velox XDSL - Varejo"),[5]BENEFICIOS!$A:$E,5,0))),"Criar",IF(DA10="","",VLOOKUP(($BH10&amp;DA10&amp;"Template de desconto FLAT bundle - Velox XDSL - Varejo"),[5]BENEFICIOS!$A:$E,5,0)))</f>
        <v>Criar</v>
      </c>
      <c r="DC10" s="108"/>
      <c r="DD10" s="109"/>
      <c r="DE10" s="103"/>
      <c r="DF10" s="104"/>
      <c r="DG10" s="107" t="s">
        <v>766</v>
      </c>
      <c r="DH10" s="108">
        <v>69.900000000000006</v>
      </c>
      <c r="DI10" s="103">
        <f>IF(DH10=0,"",IF(DH10=VLOOKUP("PCS-30793g",[5]ARBOR!$A:$C,3,0),0.0001,IF(DH10&gt;VLOOKUP("PCS-30793g",[5]ARBOR!$A:$C,3,0),"Maior que CAP!",IF((DOLLAR(DH10+(VLOOKUP("PCS-30793g",[5]ARBOR!$A:$C,3,0)*-TRUNC(DH10/VLOOKUP("PCS-30793g",[5]ARBOR!$A:$C,3,0)-1,4)),6))&lt;&gt;(DOLLAR(VLOOKUP("PCS-30793g",[5]ARBOR!$A:$C,3,0),6)),-TRUNC(DH10/VLOOKUP("PCS-30793g",[5]ARBOR!$A:$C,3,0)-1,4)+0.0001,-TRUNC(DH10/VLOOKUP("PCS-30793g",[5]ARBOR!$A:$C,3,0)-1,4)))))</f>
        <v>0.75109999999999999</v>
      </c>
      <c r="DJ10" s="104" t="str">
        <f>IF(ISERROR(IF(DI10="","",VLOOKUP(($BH10&amp;DI10&amp;"Template de desconto FLAT bundle - Velox XDSL - Varejo"),[5]BENEFICIOS!$A:$E,5,0))),"Criar",IF(DI10="","",VLOOKUP(($BH10&amp;DI10&amp;"Template de desconto FLAT bundle - Velox XDSL - Varejo"),[5]BENEFICIOS!$A:$E,5,0)))</f>
        <v>Criar</v>
      </c>
      <c r="DK10" s="108"/>
      <c r="DL10" s="109"/>
      <c r="DM10" s="103"/>
      <c r="DN10" s="104"/>
      <c r="DO10" s="107" t="s">
        <v>687</v>
      </c>
      <c r="DP10" s="108">
        <v>69.900000000000006</v>
      </c>
      <c r="DQ10" s="103">
        <f>IF(DP10=0,"",IF(DP10=VLOOKUP("PCS-30820g",[5]ARBOR!$A:$C,3,0),0.0001,IF(DP10&gt;VLOOKUP("PCS-30820g",[5]ARBOR!$A:$C,3,0),"Maior que CAP!",IF((DOLLAR(DP10+(VLOOKUP("PCS-30820g",[5]ARBOR!$A:$C,3,0)*-TRUNC(DP10/VLOOKUP("PCS-30820g",[5]ARBOR!$A:$C,3,0)-1,4)),6))&lt;&gt;(DOLLAR(VLOOKUP("PCS-30820g",[5]ARBOR!$A:$C,3,0),6)),-TRUNC(DP10/VLOOKUP("PCS-30820g",[5]ARBOR!$A:$C,3,0)-1,4)+0.0001,-TRUNC(DP10/VLOOKUP("PCS-30820g",[5]ARBOR!$A:$C,3,0)-1,4)))))</f>
        <v>0.75109999999999999</v>
      </c>
      <c r="DR10" s="104" t="str">
        <f>IF(ISERROR(IF(DQ10="","",VLOOKUP(($BH10&amp;DQ10&amp;"Template de desconto FLAT bundle - Velox XDSL - Varejo"),[5]BENEFICIOS!$A:$E,5,0))),"Criar",IF(DQ10="","",VLOOKUP(($BH10&amp;DQ10&amp;"Template de desconto FLAT bundle - Velox XDSL - Varejo"),[5]BENEFICIOS!$A:$E,5,0)))</f>
        <v>Criar</v>
      </c>
      <c r="DS10" s="108"/>
      <c r="DT10" s="109"/>
      <c r="DU10" s="103"/>
      <c r="DV10" s="104"/>
      <c r="DW10" s="110"/>
      <c r="DX10" s="103" t="str">
        <f>IF(DW10=0,"",IF(DW10=VLOOKUP("PCS-21448p2",[5]ARBOR!$A:$C,3,0),0.0001,IF(DW10&gt;VLOOKUP("PCS-21448p2",[5]ARBOR!$A:$C,3,0),"Maior que CAP!",IF((DOLLAR(DW10+(VLOOKUP("PCS-21448p2",[5]ARBOR!$A:$C,3,0)*-TRUNC(DW10/VLOOKUP("PCS-21448p2",[5]ARBOR!$A:$C,3,0)-1,4)),6))&lt;&gt;(DOLLAR(VLOOKUP("PCS-21448p2",[5]ARBOR!$A:$C,3,0),6)),-TRUNC(DW10/VLOOKUP("PCS-21448p2",[5]ARBOR!$A:$C,3,0)-1,4)+0.0001,-TRUNC(DW10/VLOOKUP("PCS-21448p2",[5]ARBOR!$A:$C,3,0)-1,4)))))</f>
        <v/>
      </c>
      <c r="DY10" s="104" t="str">
        <f>IF(ISERROR(IF(DX10="","",VLOOKUP(("Oi Conta Total Plug 10GB Downgrade"&amp;DX10&amp;"Template de desconto percentual BL Móvel - Internet Total - Varejo"),[5]BENEFICIOS!$A:$E,5,0))),"Criar",IF(DX10="","",VLOOKUP(("Oi Conta Total Plug 10GB Downgrade"&amp;DX10&amp;"Template de desconto percentual BL Móvel - Internet Total - Varejo"),[5]BENEFICIOS!$A:$E,5,0)))</f>
        <v/>
      </c>
      <c r="DZ10" s="110">
        <v>19.899999999999999</v>
      </c>
      <c r="EA10" s="111">
        <f>IF(DZ10=0,"",IF(DZ10=VLOOKUP("SVA",[5]ARBOR!$A:$C,3,0),0.0001,IF(DZ10&gt;VLOOKUP("SVA",[5]ARBOR!$A:$C,3,0),"Maior que CAP!",IF((DOLLAR(DZ10+(VLOOKUP("SVA",[5]ARBOR!$A:$C,3,0)*-TRUNC(DZ10/VLOOKUP("SVA",[5]ARBOR!$A:$C,3,0)-1,4)),6))&lt;&gt;(DOLLAR(VLOOKUP("SVA",[5]ARBOR!$A:$C,3,0),6)),-TRUNC(DZ10/VLOOKUP("SVA",[5]ARBOR!$A:$C,3,0)-1,4)+0.0001,-TRUNC(DZ10/VLOOKUP("SVA",[5]ARBOR!$A:$C,3,0)-1,4)))))</f>
        <v>7.1400000000000005E-2</v>
      </c>
      <c r="EB10" s="104" t="s">
        <v>767</v>
      </c>
      <c r="EC10" s="108"/>
      <c r="ED10" s="112"/>
      <c r="EE10" s="113"/>
      <c r="EF10" s="104"/>
      <c r="EG10" s="114">
        <f>IF(BI10="","",VLOOKUP(BI10,[5]ARBOR!A:C,3,0))</f>
        <v>479.46</v>
      </c>
      <c r="EH10" s="108">
        <v>15</v>
      </c>
      <c r="EI10" s="115">
        <f>IF(EH10="","",1-(EH10/VLOOKUP(BI10&amp;"ASS",[5]ARBOR!A:C,3,0)))</f>
        <v>0.34725848563968664</v>
      </c>
      <c r="EJ10" s="116" t="s">
        <v>750</v>
      </c>
      <c r="EK10" s="117" t="s">
        <v>751</v>
      </c>
      <c r="EL10" s="108">
        <v>154.54999999999998</v>
      </c>
      <c r="EM10" s="103">
        <f>ROUND(IF(EL10=0,"",IF(EL10=EG10,0.0001,1-((EL10+(VLOOKUP(BI10&amp;"ASS",[5]ARBOR!A:C,3,0)-EH10))/EG10))),4)</f>
        <v>0.66100000000000003</v>
      </c>
      <c r="EN10" s="104" t="str">
        <f>IF(ISERROR(IF(EM10="","",VLOOKUP(($BH10&amp;EM10&amp;"Template de desconto percentual FLAT Móvel - Conta Total - Varejo - Ganho Tributário Cross"),[5]BENEFICIOS!$A:$E,5,0))),"Criar",IF(EM10="","",VLOOKUP(($BH10&amp;EM10&amp;"Template de desconto percentual FLAT Móvel - Conta Total - Varejo - Ganho Tributário Cross"),[5]BENEFICIOS!$A:$E,5,0)))</f>
        <v>Criar</v>
      </c>
      <c r="EO10" s="118"/>
      <c r="EP10" s="103"/>
      <c r="EQ10" s="111"/>
      <c r="ER10" s="111"/>
      <c r="ES10" s="103"/>
      <c r="ET10" s="119"/>
      <c r="EU10" s="120" t="s">
        <v>770</v>
      </c>
      <c r="EV10" s="120" t="s">
        <v>782</v>
      </c>
      <c r="EW10" s="121"/>
      <c r="EX10" s="122"/>
      <c r="EY10" s="123"/>
      <c r="EZ10" s="121"/>
      <c r="FA10" s="122"/>
      <c r="FB10" s="123"/>
      <c r="FC10" s="121"/>
      <c r="FD10" s="122" t="str">
        <f>IF(FC10=0,"",IF(FC10=VLOOKUP("PCS-10357",[5]ARBOR!$A:$C,3,0),0.0001,IF(FC10&gt;VLOOKUP("PCS-10357",[5]ARBOR!$A:$C,3,0),"Maior que CAP!",ROUND(-1*(FC10/VLOOKUP("PCS-10357",[5]ARBOR!$A:$C,3,0)-1),4))))</f>
        <v/>
      </c>
      <c r="FE10" s="123" t="str">
        <f>IF(ISERROR(IF(FD10="","",VLOOKUP(("Oi Internet Pra Celular 1GB"&amp;FD10&amp;"Template Flat Instância Dados"),[5]BENEFICIOS!$A:$E,5,0))),"Criar",IF(FD10="","",VLOOKUP(("Oi Internet Pra Celular 1GB"&amp;FD10&amp;"Template Flat Instância Dados"),[5]BENEFICIOS!$A:$E,5,0)))</f>
        <v/>
      </c>
      <c r="FF10" s="121"/>
      <c r="FG10" s="122" t="str">
        <f>IF(FF10=0,"",IF(FF10=VLOOKUP("PCS-813565",[5]ARBOR!$A:$C,3,0),0.0001,IF(FF10&gt;VLOOKUP("PCS-813565",[5]ARBOR!$A:$C,3,0),"Maior que CAP!",ROUND(-1*(FF10/VLOOKUP("PCS-813565",[5]ARBOR!$A:$C,3,0)-1),4))))</f>
        <v/>
      </c>
      <c r="FH10" s="123" t="str">
        <f>IF(ISERROR(IF(FG10="","",VLOOKUP(("Oi Internet Pra Celular 2GB"&amp;FG10&amp;"Template Flat Instância Dados"),[5]BENEFICIOS!$A:$E,5,0))),"Criar",IF(FG10="","",VLOOKUP(("Oi Internet Pra Celular 2GB"&amp;FG10&amp;"Template Flat Instância Dados"),[5]BENEFICIOS!$A:$E,5,0)))</f>
        <v/>
      </c>
      <c r="FI10" s="121">
        <v>12.35</v>
      </c>
      <c r="FJ10" s="122">
        <f>IF(FI10=0,"",IF(FI10=VLOOKUP("PCS-7171B",[5]ARBOR!$A:$C,3,0),0.0001,IF(FI10&gt;VLOOKUP("PCS-7171B",[5]ARBOR!$A:$C,3,0),"Maior que CAP!",ROUND(-1*(FI10/VLOOKUP("PCS-7171B",[5]ARBOR!$A:$C,3,0)-1),4))))</f>
        <v>0.87419999999999998</v>
      </c>
      <c r="FK10" s="123" t="str">
        <f>IF(ISERROR(IF(FJ10="","",VLOOKUP(("Oi Internet Pra Celular 3GB"&amp;FJ10&amp;"Template Flat Instância Dados"),[5]BENEFICIOS!$A:$E,5,0))),"Criar",IF(FJ10="","",VLOOKUP(("Oi Internet Pra Celular 3GB"&amp;FJ10&amp;"Template Flat Instância Dados"),[5]BENEFICIOS!$A:$E,5,0)))</f>
        <v>Criar</v>
      </c>
      <c r="FL10" s="121"/>
      <c r="FM10" s="122" t="str">
        <f>IF(FL10=0,"",IF(FL10=VLOOKUP("PCS-51793o08",[5]ARBOR!$A:$C,3,0),0.0001,IF(FL10&gt;VLOOKUP("PCS-51793o08",[5]ARBOR!$A:$C,3,0),"Maior que CAP!",ROUND(-1*(FL10/VLOOKUP("PCS-51793o08",[5]ARBOR!$A:$C,3,0)-1),4))))</f>
        <v/>
      </c>
      <c r="FN10" s="123" t="str">
        <f>IF(ISERROR(IF(FM10="","",VLOOKUP(("Oi Internet Pra Celular 5GB"&amp;FM10&amp;"Template Flat Instância Dados"),[5]BENEFICIOS!$A:$E,5,0))),"Criar",IF(FM10="","",VLOOKUP(("Oi Internet Pra Celular 5GB"&amp;FM10&amp;"Template Flat Instância Dados"),[5]BENEFICIOS!$A:$E,5,0)))</f>
        <v/>
      </c>
      <c r="FO10" s="121"/>
      <c r="FP10" s="122" t="str">
        <f>IF(FO10=0,"",IF(FO10=VLOOKUP("PCS-7171A",[5]ARBOR!$A:$C,3,0),0.0001,IF(FO10&gt;VLOOKUP("PCS-7171A",[5]ARBOR!$A:$C,3,0),"Maior que CAP!",ROUND(-1*(FO10/VLOOKUP("PCS-7171A",[5]ARBOR!$A:$C,3,0)-1),4))))</f>
        <v/>
      </c>
      <c r="FQ10" s="123" t="str">
        <f>IF(ISERROR(IF(FP10="","",VLOOKUP(("Oi Internet Pra Celular 10GB"&amp;FP10&amp;"Template Flat Instância Dados"),[5]BENEFICIOS!$A:$E,5,0))),"Criar",IF(FP10="","",VLOOKUP(("Oi Internet Pra Celular 10GB"&amp;FP10&amp;"Template Flat Instância Dados"),[5]BENEFICIOS!$A:$E,5,0)))</f>
        <v/>
      </c>
      <c r="FR10" s="124">
        <v>0.74219999999999997</v>
      </c>
      <c r="FS10" s="125" t="s">
        <v>772</v>
      </c>
      <c r="FT10" s="87"/>
      <c r="FU10" s="126"/>
      <c r="FV10" s="127" t="s">
        <v>747</v>
      </c>
      <c r="FW10" s="88" t="s">
        <v>752</v>
      </c>
      <c r="FX10" s="128">
        <v>999</v>
      </c>
      <c r="FY10" s="88">
        <v>12</v>
      </c>
      <c r="FZ10" s="129" t="s">
        <v>753</v>
      </c>
      <c r="GA10" s="130" t="str">
        <f t="shared" si="1"/>
        <v>PCS-Fk83324</v>
      </c>
      <c r="GB10" s="131" t="str">
        <f t="shared" si="2"/>
        <v>PCS-SBL553142</v>
      </c>
      <c r="GC10" s="132" t="s">
        <v>754</v>
      </c>
      <c r="GD10" s="129" t="s">
        <v>755</v>
      </c>
      <c r="GE10" s="131" t="s">
        <v>756</v>
      </c>
      <c r="GF10" s="132" t="s">
        <v>757</v>
      </c>
      <c r="GG10" s="129" t="s">
        <v>758</v>
      </c>
      <c r="GH10" s="131" t="s">
        <v>759</v>
      </c>
      <c r="GI10" s="133" t="s">
        <v>760</v>
      </c>
      <c r="GJ10" s="134">
        <f>FI10+EL10+CN10+BJ10</f>
        <v>266.89999999999998</v>
      </c>
      <c r="GK10" s="135"/>
      <c r="GL10" s="136" t="s">
        <v>761</v>
      </c>
      <c r="GM10" s="137" t="s">
        <v>762</v>
      </c>
      <c r="GN10" s="136">
        <f>VLOOKUP($A10,'[5]TABELA COM TUDO'!$A:$AB,25,0)</f>
        <v>14</v>
      </c>
      <c r="GO10" s="138">
        <f>VLOOKUP($A10,'[5]TABELA COM TUDO'!$A:$AB,26,0)</f>
        <v>3.61</v>
      </c>
      <c r="GP10" s="139">
        <f t="shared" si="8"/>
        <v>0.74209999999999998</v>
      </c>
      <c r="GQ10" s="136">
        <f t="shared" si="4"/>
        <v>10.38</v>
      </c>
      <c r="GR10" s="136">
        <f t="shared" si="5"/>
        <v>3.6199999999999992</v>
      </c>
      <c r="GS10" s="140"/>
      <c r="GT10" s="140"/>
      <c r="GU10" s="141" t="b">
        <f t="shared" si="6"/>
        <v>0</v>
      </c>
      <c r="GV10" s="142">
        <f t="shared" si="7"/>
        <v>9.9999999999993427E-3</v>
      </c>
      <c r="GW10" s="83" t="s">
        <v>785</v>
      </c>
      <c r="GX10" s="83" t="s">
        <v>764</v>
      </c>
    </row>
    <row r="11" spans="1:206" s="83" customFormat="1" x14ac:dyDescent="0.25">
      <c r="A11" s="83" t="str">
        <f t="shared" si="0"/>
        <v>Oi Total Fixo + Pós 800 + Banda LargaN15GBMG</v>
      </c>
      <c r="B11" s="84" t="s">
        <v>737</v>
      </c>
      <c r="C11" s="85" t="s">
        <v>653</v>
      </c>
      <c r="D11" s="85" t="s">
        <v>738</v>
      </c>
      <c r="E11" s="86" t="s">
        <v>739</v>
      </c>
      <c r="F11" s="87" t="s">
        <v>740</v>
      </c>
      <c r="G11" s="88"/>
      <c r="H11" s="88"/>
      <c r="I11" s="88"/>
      <c r="J11" s="88" t="s">
        <v>740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 t="s">
        <v>740</v>
      </c>
      <c r="AC11" s="88" t="s">
        <v>740</v>
      </c>
      <c r="AD11" s="88" t="s">
        <v>740</v>
      </c>
      <c r="AE11" s="88" t="s">
        <v>740</v>
      </c>
      <c r="AF11" s="88" t="s">
        <v>740</v>
      </c>
      <c r="AG11" s="88" t="s">
        <v>740</v>
      </c>
      <c r="AH11" s="89"/>
      <c r="AI11" s="88" t="s">
        <v>740</v>
      </c>
      <c r="AJ11" s="88" t="s">
        <v>740</v>
      </c>
      <c r="AK11" s="88" t="s">
        <v>740</v>
      </c>
      <c r="AL11" s="88" t="s">
        <v>740</v>
      </c>
      <c r="AM11" s="88" t="s">
        <v>740</v>
      </c>
      <c r="AN11" s="88" t="s">
        <v>740</v>
      </c>
      <c r="AO11" s="88" t="s">
        <v>740</v>
      </c>
      <c r="AP11" s="88"/>
      <c r="AQ11" s="90"/>
      <c r="AR11" s="91" t="s">
        <v>786</v>
      </c>
      <c r="AS11" s="85" t="s">
        <v>742</v>
      </c>
      <c r="AT11" s="92" t="s">
        <v>743</v>
      </c>
      <c r="AU11" s="93">
        <v>42972</v>
      </c>
      <c r="AV11" s="94">
        <v>43038</v>
      </c>
      <c r="AW11" s="95" t="s">
        <v>744</v>
      </c>
      <c r="AX11" s="96" t="s">
        <v>744</v>
      </c>
      <c r="AY11" s="97"/>
      <c r="AZ11" s="97" t="s">
        <v>745</v>
      </c>
      <c r="BA11" s="97">
        <v>20</v>
      </c>
      <c r="BB11" s="97">
        <v>10000</v>
      </c>
      <c r="BC11" s="98" t="s">
        <v>746</v>
      </c>
      <c r="BD11" s="99" t="s">
        <v>747</v>
      </c>
      <c r="BE11" s="97" t="s">
        <v>739</v>
      </c>
      <c r="BF11" s="90" t="s">
        <v>739</v>
      </c>
      <c r="BG11" s="84" t="s">
        <v>786</v>
      </c>
      <c r="BH11" s="100" t="s">
        <v>748</v>
      </c>
      <c r="BI11" s="101" t="str">
        <f>IF(ISERROR(VLOOKUP(BH11,[5]PLANOS!B:C,2,0)),"",VLOOKUP(BH11,[5]PLANOS!B:C,2,0))</f>
        <v>PCS-4P6pi</v>
      </c>
      <c r="BJ11" s="102">
        <v>50.1</v>
      </c>
      <c r="BK11" s="103">
        <f>IF(BJ11=0,"",IF(BJ11=VLOOKUP("FIXO",[5]ARBOR!$A:$C,3,0),0.0001,IF(BJ11&gt;VLOOKUP("FIXO",[5]ARBOR!$A:$C,3,0),"Maior que CAP!",IF((DOLLAR(BJ11+(VLOOKUP("FIXO",[5]ARBOR!$A:$C,3,0)*-TRUNC(BJ11/VLOOKUP("FIXO",[5]ARBOR!$A:$C,3,0)-1,4)),6))&lt;&gt;(DOLLAR(VLOOKUP("FIXO",[5]ARBOR!$A:$C,3,0),6)),-TRUNC(BJ11/VLOOKUP("FIXO",[5]ARBOR!$A:$C,3,0)-1,4)+0.0001,-TRUNC(BJ11/VLOOKUP("FIXO",[5]ARBOR!$A:$C,3,0)-1,4)))))</f>
        <v>0.33939999999999998</v>
      </c>
      <c r="BL11" s="104" t="str">
        <f>IF(ISERROR(IF(BK11="","",VLOOKUP(($BH11&amp;BK11&amp;"Template de desconto FLAT bundle - Fixo - Varejo - Ganho Tributário Cross"),[5]BENEFICIOS!$A:$E,5,0))),"Criar",IF(BK11="","",VLOOKUP(($BH11&amp;BK11&amp;"Template de desconto FLAT bundle - Fixo - Varejo - Ganho Tributário Cross"),[5]BENEFICIOS!$A:$E,5,0)))</f>
        <v>Criar</v>
      </c>
      <c r="BM11" s="105"/>
      <c r="BN11" s="106"/>
      <c r="BO11" s="107" t="s">
        <v>687</v>
      </c>
      <c r="BP11" s="108">
        <v>44.9</v>
      </c>
      <c r="BQ11" s="103">
        <f>IF(BP11=0,"",IF(BP11=VLOOKUP("PCS-30874g",[5]ARBOR!$A:$C,3,0),0.0001,IF(BP11&gt;VLOOKUP("PCS-30874g",[5]ARBOR!$A:$C,3,0),"Maior que CAP!",IF((DOLLAR(BP11+(VLOOKUP("PCS-30874g",[5]ARBOR!$A:$C,3,0)*-TRUNC(BP11/VLOOKUP("PCS-30874g",[5]ARBOR!$A:$C,3,0)-1,4)),6))&lt;&gt;(DOLLAR(VLOOKUP("PCS-30874g",[5]ARBOR!$A:$C,3,0),6)),-TRUNC(BP11/VLOOKUP("PCS-30874g",[5]ARBOR!$A:$C,3,0)-1,4)+0.0001,-TRUNC(BP11/VLOOKUP("PCS-30874g",[5]ARBOR!$A:$C,3,0)-1,4)))))</f>
        <v>0.53679999999999994</v>
      </c>
      <c r="BR11" s="104" t="str">
        <f>IF(ISERROR(IF(BQ11="","",VLOOKUP(($BH11&amp;BQ11&amp;"Template de desconto FLAT bundle - Velox XDSL - Varejo"),[5]BENEFICIOS!$A:$E,5,0))),"Criar",IF(BQ11="","",VLOOKUP(($BH11&amp;BQ11&amp;"Template de desconto FLAT bundle - Velox XDSL - Varejo"),[5]BENEFICIOS!$A:$E,5,0)))</f>
        <v>Criar</v>
      </c>
      <c r="BS11" s="107" t="s">
        <v>687</v>
      </c>
      <c r="BT11" s="108">
        <v>44.9</v>
      </c>
      <c r="BU11" s="103">
        <f>IF(BT11=0,"",IF(BT11=VLOOKUP("PCS-30577g",[5]ARBOR!$A:$C,3,0),0.0001,IF(BT11&gt;VLOOKUP("PCS-30577g",[5]ARBOR!$A:$C,3,0),"Maior que CAP!",IF((DOLLAR(BT11+(VLOOKUP("PCS-30577g",[5]ARBOR!$A:$C,3,0)*-TRUNC(BT11/VLOOKUP("PCS-30577g",[5]ARBOR!$A:$C,3,0)-1,4)),6))&lt;&gt;(DOLLAR(VLOOKUP("PCS-30577g",[5]ARBOR!$A:$C,3,0),6)),-TRUNC(BT11/VLOOKUP("PCS-30577g",[5]ARBOR!$A:$C,3,0)-1,4)+0.0001,-TRUNC(BT11/VLOOKUP("PCS-30577g",[5]ARBOR!$A:$C,3,0)-1,4)))))</f>
        <v>0.53679999999999994</v>
      </c>
      <c r="BV11" s="104" t="str">
        <f>IF(ISERROR(IF(BU11="","",VLOOKUP(($BH11&amp;BU11&amp;"Template de desconto FLAT bundle - Velox XDSL - Varejo"),[5]BENEFICIOS!$A:$E,5,0))),"Criar",IF(BU11="","",VLOOKUP(($BH11&amp;BU11&amp;"Template de desconto FLAT bundle - Velox XDSL - Varejo"),[5]BENEFICIOS!$A:$E,5,0)))</f>
        <v>Criar</v>
      </c>
      <c r="BW11" s="107" t="s">
        <v>687</v>
      </c>
      <c r="BX11" s="108">
        <v>44.9</v>
      </c>
      <c r="BY11" s="103">
        <f>IF(BX11=0,"",IF(BX11=VLOOKUP("PCS-30604g",[5]ARBOR!$A:$C,3,0),0.0001,IF(BX11&gt;VLOOKUP("PCS-30604g",[5]ARBOR!$A:$C,3,0),"Maior que CAP!",IF((DOLLAR(BX11+(VLOOKUP("PCS-30604g",[5]ARBOR!$A:$C,3,0)*-TRUNC(BX11/VLOOKUP("PCS-30604g",[5]ARBOR!$A:$C,3,0)-1,4)),6))&lt;&gt;(DOLLAR(VLOOKUP("PCS-30604g",[5]ARBOR!$A:$C,3,0),6)),-TRUNC(BX11/VLOOKUP("PCS-30604g",[5]ARBOR!$A:$C,3,0)-1,4)+0.0001,-TRUNC(BX11/VLOOKUP("PCS-30604g",[5]ARBOR!$A:$C,3,0)-1,4)))))</f>
        <v>0.53679999999999994</v>
      </c>
      <c r="BZ11" s="104" t="str">
        <f>IF(ISERROR(IF(BY11="","",VLOOKUP(($BH11&amp;BY11&amp;"Template de desconto FLAT bundle - Velox XDSL - Varejo"),[5]BENEFICIOS!$A:$E,5,0))),"Criar",IF(BY11="","",VLOOKUP(($BH11&amp;BY11&amp;"Template de desconto FLAT bundle - Velox XDSL - Varejo"),[5]BENEFICIOS!$A:$E,5,0)))</f>
        <v>Criar</v>
      </c>
      <c r="CA11" s="107" t="s">
        <v>687</v>
      </c>
      <c r="CB11" s="108">
        <v>44.9</v>
      </c>
      <c r="CC11" s="103">
        <f>IF(CB11=0,"",IF(CB11=VLOOKUP("PCS-30631g",[5]ARBOR!$A:$C,3,0),0.0001,IF(CB11&gt;VLOOKUP("PCS-30631g",[5]ARBOR!$A:$C,3,0),"Maior que CAP!",IF((DOLLAR(CB11+(VLOOKUP("PCS-30631g",[5]ARBOR!$A:$C,3,0)*-TRUNC(CB11/VLOOKUP("PCS-30631g",[5]ARBOR!$A:$C,3,0)-1,4)),6))&lt;&gt;(DOLLAR(VLOOKUP("PCS-30631g",[5]ARBOR!$A:$C,3,0),6)),-TRUNC(CB11/VLOOKUP("PCS-30631g",[5]ARBOR!$A:$C,3,0)-1,4)+0.0001,-TRUNC(CB11/VLOOKUP("PCS-30631g",[5]ARBOR!$A:$C,3,0)-1,4)))))</f>
        <v>0.54310000000000003</v>
      </c>
      <c r="CD11" s="104" t="str">
        <f>IF(ISERROR(IF(CC11="","",VLOOKUP(($BH11&amp;CC11&amp;"Template de desconto FLAT bundle - Velox XDSL - Varejo"),[5]BENEFICIOS!$A:$E,5,0))),"Criar",IF(CC11="","",VLOOKUP(($BH11&amp;CC11&amp;"Template de desconto FLAT bundle - Velox XDSL - Varejo"),[5]BENEFICIOS!$A:$E,5,0)))</f>
        <v>Criar</v>
      </c>
      <c r="CE11" s="107"/>
      <c r="CF11" s="108"/>
      <c r="CG11" s="103" t="str">
        <f>IF(CF11=0,"",IF(CF11=VLOOKUP("PCS-30658g",[5]ARBOR!$A:$C,3,0),0.0001,IF(CF11&gt;VLOOKUP("PCS-30658g",[5]ARBOR!$A:$C,3,0),"Maior que CAP!",IF((DOLLAR(CF11+(VLOOKUP("PCS-30658g",[5]ARBOR!$A:$C,3,0)*-TRUNC(CF11/VLOOKUP("PCS-30658g",[5]ARBOR!$A:$C,3,0)-1,4)),6))&lt;&gt;(DOLLAR(VLOOKUP("PCS-30658g",[5]ARBOR!$A:$C,3,0),6)),-TRUNC(CF11/VLOOKUP("PCS-30658g",[5]ARBOR!$A:$C,3,0)-1,4)+0.0001,-TRUNC(CF11/VLOOKUP("PCS-30658g",[5]ARBOR!$A:$C,3,0)-1,4)))))</f>
        <v/>
      </c>
      <c r="CH11" s="104" t="str">
        <f>IF(ISERROR(IF(CG11="","",VLOOKUP(($BH11&amp;CG11&amp;"Template de desconto FLAT bundle - Velox XDSL - Varejo"),[5]BENEFICIOS!$A:$E,5,0))),"Criar",IF(CG11="","",VLOOKUP(($BH11&amp;CG11&amp;"Template de desconto FLAT bundle - Velox XDSL - Varejo"),[5]BENEFICIOS!$A:$E,5,0)))</f>
        <v/>
      </c>
      <c r="CI11" s="107"/>
      <c r="CJ11" s="108"/>
      <c r="CK11" s="103" t="str">
        <f>IF(CJ11=0,"",IF(CJ11=VLOOKUP("PCS-30685g",[5]ARBOR!$A:$C,3,0),0.0001,IF(CJ11&gt;VLOOKUP("PCS-30685g",[5]ARBOR!$A:$C,3,0),"Maior que CAP!",IF((DOLLAR(CJ11+(VLOOKUP("PCS-30685g",[5]ARBOR!$A:$C,3,0)*-TRUNC(CJ11/VLOOKUP("PCS-30685g",[5]ARBOR!$A:$C,3,0)-1,4)),6))&lt;&gt;(DOLLAR(VLOOKUP("PCS-30685g",[5]ARBOR!$A:$C,3,0),6)),-TRUNC(CJ11/VLOOKUP("PCS-30685g",[5]ARBOR!$A:$C,3,0)-1,4)+0.0001,-TRUNC(CJ11/VLOOKUP("PCS-30685g",[5]ARBOR!$A:$C,3,0)-1,4)))))</f>
        <v/>
      </c>
      <c r="CL11" s="104" t="str">
        <f>IF(ISERROR(IF(CK11="","",VLOOKUP(($BH11&amp;CK11&amp;"Template de desconto FLAT bundle - Velox XDSL - Varejo"),[5]BENEFICIOS!$A:$E,5,0))),"Criar",IF(CK11="","",VLOOKUP(($BH11&amp;CK11&amp;"Template de desconto FLAT bundle - Velox XDSL - Varejo"),[5]BENEFICIOS!$A:$E,5,0)))</f>
        <v/>
      </c>
      <c r="CM11" s="107"/>
      <c r="CN11" s="108"/>
      <c r="CO11" s="103" t="str">
        <f>IF(CN11=0,"",IF(CN11=VLOOKUP("PCS-30712g",[5]ARBOR!$A:$C,3,0),0.0001,IF(CN11&gt;VLOOKUP("PCS-30712g",[5]ARBOR!$A:$C,3,0),"Maior que CAP!",IF((DOLLAR(CN11+(VLOOKUP("PCS-30712g",[5]ARBOR!$A:$C,3,0)*-TRUNC(CN11/VLOOKUP("PCS-30712g",[5]ARBOR!$A:$C,3,0)-1,4)),6))&lt;&gt;(DOLLAR(VLOOKUP("PCS-30712g",[5]ARBOR!$A:$C,3,0),6)),-TRUNC(CN11/VLOOKUP("PCS-30712g",[5]ARBOR!$A:$C,3,0)-1,4)+0.0001,-TRUNC(CN11/VLOOKUP("PCS-30712g",[5]ARBOR!$A:$C,3,0)-1,4)))))</f>
        <v/>
      </c>
      <c r="CP11" s="104" t="str">
        <f>IF(ISERROR(IF(CO11="","",VLOOKUP(($BH11&amp;CO11&amp;"Template de desconto FLAT bundle - Velox XDSL - Varejo"),[5]BENEFICIOS!$A:$E,5,0))),"Criar",IF(CO11="","",VLOOKUP(($BH11&amp;CO11&amp;"Template de desconto FLAT bundle - Velox XDSL - Varejo"),[5]BENEFICIOS!$A:$E,5,0)))</f>
        <v/>
      </c>
      <c r="CQ11" s="107"/>
      <c r="CR11" s="108"/>
      <c r="CS11" s="103" t="str">
        <f>IF(CR11=0,"",IF(CR11=VLOOKUP("PCS-30739g",[5]ARBOR!$A:$C,3,0),0.0001,IF(CR11&gt;VLOOKUP("PCS-30739g",[5]ARBOR!$A:$C,3,0),"Maior que CAP!",IF((DOLLAR(CR11+(VLOOKUP("PCS-30739g",[5]ARBOR!$A:$C,3,0)*-TRUNC(CR11/VLOOKUP("PCS-30739g",[5]ARBOR!$A:$C,3,0)-1,4)),6))&lt;&gt;(DOLLAR(VLOOKUP("PCS-30739g",[5]ARBOR!$A:$C,3,0),6)),-TRUNC(CR11/VLOOKUP("PCS-30739g",[5]ARBOR!$A:$C,3,0)-1,4)+0.0001,-TRUNC(CR11/VLOOKUP("PCS-30739g",[5]ARBOR!$A:$C,3,0)-1,4)))))</f>
        <v/>
      </c>
      <c r="CT11" s="104" t="str">
        <f>IF(ISERROR(IF(CS11="","",VLOOKUP(($BH11&amp;CS11&amp;"Template de desconto FLAT bundle - Velox XDSL - Varejo"),[5]BENEFICIOS!$A:$E,5,0))),"Criar",IF(CS11="","",VLOOKUP(($BH11&amp;CS11&amp;"Template de desconto FLAT bundle - Velox XDSL - Varejo"),[5]BENEFICIOS!$A:$E,5,0)))</f>
        <v/>
      </c>
      <c r="CU11" s="108"/>
      <c r="CV11" s="109"/>
      <c r="CW11" s="103"/>
      <c r="CX11" s="104"/>
      <c r="CY11" s="107"/>
      <c r="CZ11" s="108"/>
      <c r="DA11" s="103" t="str">
        <f>IF(CZ11=0,"",IF(CZ11=VLOOKUP("PCS-30766g",[5]ARBOR!$A:$C,3,0),0.0001,IF(CZ11&gt;VLOOKUP("PCS-30766g",[5]ARBOR!$A:$C,3,0),"Maior que CAP!",IF((DOLLAR(CZ11+(VLOOKUP("PCS-30766g",[5]ARBOR!$A:$C,3,0)*-TRUNC(CZ11/VLOOKUP("PCS-30766g",[5]ARBOR!$A:$C,3,0)-1,4)),6))&lt;&gt;(DOLLAR(VLOOKUP("PCS-30766g",[5]ARBOR!$A:$C,3,0),6)),-TRUNC(CZ11/VLOOKUP("PCS-30766g",[5]ARBOR!$A:$C,3,0)-1,4)+0.0001,-TRUNC(CZ11/VLOOKUP("PCS-30766g",[5]ARBOR!$A:$C,3,0)-1,4)))))</f>
        <v/>
      </c>
      <c r="DB11" s="104" t="str">
        <f>IF(ISERROR(IF(DA11="","",VLOOKUP(($BH11&amp;DA11&amp;"Template de desconto FLAT bundle - Velox XDSL - Varejo"),[5]BENEFICIOS!$A:$E,5,0))),"Criar",IF(DA11="","",VLOOKUP(($BH11&amp;DA11&amp;"Template de desconto FLAT bundle - Velox XDSL - Varejo"),[5]BENEFICIOS!$A:$E,5,0)))</f>
        <v/>
      </c>
      <c r="DC11" s="108"/>
      <c r="DD11" s="109"/>
      <c r="DE11" s="103"/>
      <c r="DF11" s="104"/>
      <c r="DG11" s="107"/>
      <c r="DH11" s="108"/>
      <c r="DI11" s="103" t="str">
        <f>IF(DH11=0,"",IF(DH11=VLOOKUP("PCS-30793g",[5]ARBOR!$A:$C,3,0),0.0001,IF(DH11&gt;VLOOKUP("PCS-30793g",[5]ARBOR!$A:$C,3,0),"Maior que CAP!",IF((DOLLAR(DH11+(VLOOKUP("PCS-30793g",[5]ARBOR!$A:$C,3,0)*-TRUNC(DH11/VLOOKUP("PCS-30793g",[5]ARBOR!$A:$C,3,0)-1,4)),6))&lt;&gt;(DOLLAR(VLOOKUP("PCS-30793g",[5]ARBOR!$A:$C,3,0),6)),-TRUNC(DH11/VLOOKUP("PCS-30793g",[5]ARBOR!$A:$C,3,0)-1,4)+0.0001,-TRUNC(DH11/VLOOKUP("PCS-30793g",[5]ARBOR!$A:$C,3,0)-1,4)))))</f>
        <v/>
      </c>
      <c r="DJ11" s="104" t="str">
        <f>IF(ISERROR(IF(DI11="","",VLOOKUP(($BH11&amp;DI11&amp;"Template de desconto FLAT bundle - Velox XDSL - Varejo"),[5]BENEFICIOS!$A:$E,5,0))),"Criar",IF(DI11="","",VLOOKUP(($BH11&amp;DI11&amp;"Template de desconto FLAT bundle - Velox XDSL - Varejo"),[5]BENEFICIOS!$A:$E,5,0)))</f>
        <v/>
      </c>
      <c r="DK11" s="108"/>
      <c r="DL11" s="109"/>
      <c r="DM11" s="103"/>
      <c r="DN11" s="104"/>
      <c r="DO11" s="107"/>
      <c r="DP11" s="108"/>
      <c r="DQ11" s="103" t="str">
        <f>IF(DP11=0,"",IF(DP11=VLOOKUP("PCS-30820g",[5]ARBOR!$A:$C,3,0),0.0001,IF(DP11&gt;VLOOKUP("PCS-30820g",[5]ARBOR!$A:$C,3,0),"Maior que CAP!",IF((DOLLAR(DP11+(VLOOKUP("PCS-30820g",[5]ARBOR!$A:$C,3,0)*-TRUNC(DP11/VLOOKUP("PCS-30820g",[5]ARBOR!$A:$C,3,0)-1,4)),6))&lt;&gt;(DOLLAR(VLOOKUP("PCS-30820g",[5]ARBOR!$A:$C,3,0),6)),-TRUNC(DP11/VLOOKUP("PCS-30820g",[5]ARBOR!$A:$C,3,0)-1,4)+0.0001,-TRUNC(DP11/VLOOKUP("PCS-30820g",[5]ARBOR!$A:$C,3,0)-1,4)))))</f>
        <v/>
      </c>
      <c r="DR11" s="104" t="str">
        <f>IF(ISERROR(IF(DQ11="","",VLOOKUP(($BH11&amp;DQ11&amp;"Template de desconto FLAT bundle - Velox XDSL - Varejo"),[5]BENEFICIOS!$A:$E,5,0))),"Criar",IF(DQ11="","",VLOOKUP(($BH11&amp;DQ11&amp;"Template de desconto FLAT bundle - Velox XDSL - Varejo"),[5]BENEFICIOS!$A:$E,5,0)))</f>
        <v/>
      </c>
      <c r="DS11" s="108"/>
      <c r="DT11" s="109"/>
      <c r="DU11" s="103"/>
      <c r="DV11" s="104"/>
      <c r="DW11" s="110">
        <v>44.9</v>
      </c>
      <c r="DX11" s="103">
        <f>IF(DW11=0,"",IF(DW11=VLOOKUP("PCS-21448p2",[5]ARBOR!$A:$C,3,0),0.0001,IF(DW11&gt;VLOOKUP("PCS-21448p2",[5]ARBOR!$A:$C,3,0),"Maior que CAP!",IF((DOLLAR(DW11+(VLOOKUP("PCS-21448p2",[5]ARBOR!$A:$C,3,0)*-TRUNC(DW11/VLOOKUP("PCS-21448p2",[5]ARBOR!$A:$C,3,0)-1,4)),6))&lt;&gt;(DOLLAR(VLOOKUP("PCS-21448p2",[5]ARBOR!$A:$C,3,0),6)),-TRUNC(DW11/VLOOKUP("PCS-21448p2",[5]ARBOR!$A:$C,3,0)-1,4)+0.0001,-TRUNC(DW11/VLOOKUP("PCS-21448p2",[5]ARBOR!$A:$C,3,0)-1,4)))))</f>
        <v>0.64900000000000002</v>
      </c>
      <c r="DY11" s="104" t="str">
        <f>IF(ISERROR(IF(DX11="","",VLOOKUP(("Oi Conta Total Plug 10GB Downgrade"&amp;DX11&amp;"Template de desconto percentual BL Móvel - Internet Total - Varejo"),[5]BENEFICIOS!$A:$E,5,0))),"Criar",IF(DX11="","",VLOOKUP(("Oi Conta Total Plug 10GB Downgrade"&amp;DX11&amp;"Template de desconto percentual BL Móvel - Internet Total - Varejo"),[5]BENEFICIOS!$A:$E,5,0)))</f>
        <v>Criar</v>
      </c>
      <c r="DZ11" s="110">
        <v>16.5</v>
      </c>
      <c r="EA11" s="111">
        <f>IF(DZ11=0,"",IF(DZ11=VLOOKUP("SVA",[5]ARBOR!$A:$C,3,0),0.0001,IF(DZ11&gt;VLOOKUP("SVA",[5]ARBOR!$A:$C,3,0),"Maior que CAP!",IF((DOLLAR(DZ11+(VLOOKUP("SVA",[5]ARBOR!$A:$C,3,0)*-TRUNC(DZ11/VLOOKUP("SVA",[5]ARBOR!$A:$C,3,0)-1,4)),6))&lt;&gt;(DOLLAR(VLOOKUP("SVA",[5]ARBOR!$A:$C,3,0),6)),-TRUNC(DZ11/VLOOKUP("SVA",[5]ARBOR!$A:$C,3,0)-1,4)+0.0001,-TRUNC(DZ11/VLOOKUP("SVA",[5]ARBOR!$A:$C,3,0)-1,4)))))</f>
        <v>0.2301</v>
      </c>
      <c r="EB11" s="104" t="s">
        <v>749</v>
      </c>
      <c r="EC11" s="108"/>
      <c r="ED11" s="112"/>
      <c r="EE11" s="113"/>
      <c r="EF11" s="104"/>
      <c r="EG11" s="114">
        <f>IF(BI11="","",VLOOKUP(BI11,[5]ARBOR!A:C,3,0))</f>
        <v>479.46</v>
      </c>
      <c r="EH11" s="108">
        <v>15</v>
      </c>
      <c r="EI11" s="115">
        <f>IF(EH11="","",1-(EH11/VLOOKUP(BI11&amp;"ASS",[5]ARBOR!A:C,3,0)))</f>
        <v>0.34725848563968664</v>
      </c>
      <c r="EJ11" s="116" t="s">
        <v>750</v>
      </c>
      <c r="EK11" s="117" t="s">
        <v>751</v>
      </c>
      <c r="EL11" s="108">
        <v>168.98</v>
      </c>
      <c r="EM11" s="103">
        <f>ROUND(IF(EL11=0,"",IF(EL11=EG11,0.0001,1-((EL11+(VLOOKUP(BI11&amp;"ASS",[5]ARBOR!A:C,3,0)-EH11))/EG11))),4)</f>
        <v>0.63090000000000002</v>
      </c>
      <c r="EN11" s="104" t="str">
        <f>IF(ISERROR(IF(EM11="","",VLOOKUP(($BH11&amp;EM11&amp;"Template de desconto percentual FLAT Móvel - Conta Total - Varejo - Ganho Tributário Cross"),[5]BENEFICIOS!$A:$E,5,0))),"Criar",IF(EM11="","",VLOOKUP(($BH11&amp;EM11&amp;"Template de desconto percentual FLAT Móvel - Conta Total - Varejo - Ganho Tributário Cross"),[5]BENEFICIOS!$A:$E,5,0)))</f>
        <v>Criar</v>
      </c>
      <c r="EO11" s="118"/>
      <c r="EP11" s="103"/>
      <c r="EQ11" s="111"/>
      <c r="ER11" s="111"/>
      <c r="ES11" s="103"/>
      <c r="ET11" s="119"/>
      <c r="EU11" s="120" t="s">
        <v>770</v>
      </c>
      <c r="EV11" s="120" t="s">
        <v>787</v>
      </c>
      <c r="EW11" s="121"/>
      <c r="EX11" s="122"/>
      <c r="EY11" s="123"/>
      <c r="EZ11" s="121"/>
      <c r="FA11" s="122"/>
      <c r="FB11" s="123"/>
      <c r="FC11" s="121"/>
      <c r="FD11" s="122" t="str">
        <f>IF(FC11=0,"",IF(FC11=VLOOKUP("PCS-10357",[5]ARBOR!$A:$C,3,0),0.0001,IF(FC11&gt;VLOOKUP("PCS-10357",[5]ARBOR!$A:$C,3,0),"Maior que CAP!",ROUND(-1*(FC11/VLOOKUP("PCS-10357",[5]ARBOR!$A:$C,3,0)-1),4))))</f>
        <v/>
      </c>
      <c r="FE11" s="123" t="str">
        <f>IF(ISERROR(IF(FD11="","",VLOOKUP(("Oi Internet Pra Celular 1GB"&amp;FD11&amp;"Template Flat Instância Dados"),[5]BENEFICIOS!$A:$E,5,0))),"Criar",IF(FD11="","",VLOOKUP(("Oi Internet Pra Celular 1GB"&amp;FD11&amp;"Template Flat Instância Dados"),[5]BENEFICIOS!$A:$E,5,0)))</f>
        <v/>
      </c>
      <c r="FF11" s="121"/>
      <c r="FG11" s="122" t="str">
        <f>IF(FF11=0,"",IF(FF11=VLOOKUP("PCS-813565",[5]ARBOR!$A:$C,3,0),0.0001,IF(FF11&gt;VLOOKUP("PCS-813565",[5]ARBOR!$A:$C,3,0),"Maior que CAP!",ROUND(-1*(FF11/VLOOKUP("PCS-813565",[5]ARBOR!$A:$C,3,0)-1),4))))</f>
        <v/>
      </c>
      <c r="FH11" s="123" t="str">
        <f>IF(ISERROR(IF(FG11="","",VLOOKUP(("Oi Internet Pra Celular 2GB"&amp;FG11&amp;"Template Flat Instância Dados"),[5]BENEFICIOS!$A:$E,5,0))),"Criar",IF(FG11="","",VLOOKUP(("Oi Internet Pra Celular 2GB"&amp;FG11&amp;"Template Flat Instância Dados"),[5]BENEFICIOS!$A:$E,5,0)))</f>
        <v/>
      </c>
      <c r="FI11" s="121"/>
      <c r="FJ11" s="122" t="str">
        <f>IF(FI11=0,"",IF(FI11=VLOOKUP("PCS-7171B",[5]ARBOR!$A:$C,3,0),0.0001,IF(FI11&gt;VLOOKUP("PCS-7171B",[5]ARBOR!$A:$C,3,0),"Maior que CAP!",ROUND(-1*(FI11/VLOOKUP("PCS-7171B",[5]ARBOR!$A:$C,3,0)-1),4))))</f>
        <v/>
      </c>
      <c r="FK11" s="123" t="str">
        <f>IF(ISERROR(IF(FJ11="","",VLOOKUP(("Oi Internet Pra Celular 3GB"&amp;FJ11&amp;"Template Flat Instância Dados"),[5]BENEFICIOS!$A:$E,5,0))),"Criar",IF(FJ11="","",VLOOKUP(("Oi Internet Pra Celular 3GB"&amp;FJ11&amp;"Template Flat Instância Dados"),[5]BENEFICIOS!$A:$E,5,0)))</f>
        <v/>
      </c>
      <c r="FL11" s="121">
        <v>14.92</v>
      </c>
      <c r="FM11" s="122">
        <f>IF(FL11=0,"",IF(FL11=VLOOKUP("PCS-51793o08",[5]ARBOR!$A:$C,3,0),0.0001,IF(FL11&gt;VLOOKUP("PCS-51793o08",[5]ARBOR!$A:$C,3,0),"Maior que CAP!",ROUND(-1*(FL11/VLOOKUP("PCS-51793o08",[5]ARBOR!$A:$C,3,0)-1),4))))</f>
        <v>0.89500000000000002</v>
      </c>
      <c r="FN11" s="123" t="str">
        <f>IF(ISERROR(IF(FM11="","",VLOOKUP(("Oi Internet Pra Celular 5GB"&amp;FM11&amp;"Template Flat Instância Dados"),[5]BENEFICIOS!$A:$E,5,0))),"Criar",IF(FM11="","",VLOOKUP(("Oi Internet Pra Celular 5GB"&amp;FM11&amp;"Template Flat Instância Dados"),[5]BENEFICIOS!$A:$E,5,0)))</f>
        <v>Criar</v>
      </c>
      <c r="FO11" s="121"/>
      <c r="FP11" s="122" t="str">
        <f>IF(FO11=0,"",IF(FO11=VLOOKUP("PCS-7171A",[5]ARBOR!$A:$C,3,0),0.0001,IF(FO11&gt;VLOOKUP("PCS-7171A",[5]ARBOR!$A:$C,3,0),"Maior que CAP!",ROUND(-1*(FO11/VLOOKUP("PCS-7171A",[5]ARBOR!$A:$C,3,0)-1),4))))</f>
        <v/>
      </c>
      <c r="FQ11" s="123" t="str">
        <f>IF(ISERROR(IF(FP11="","",VLOOKUP(("Oi Internet Pra Celular 10GB"&amp;FP11&amp;"Template Flat Instância Dados"),[5]BENEFICIOS!$A:$E,5,0))),"Criar",IF(FP11="","",VLOOKUP(("Oi Internet Pra Celular 10GB"&amp;FP11&amp;"Template Flat Instância Dados"),[5]BENEFICIOS!$A:$E,5,0)))</f>
        <v/>
      </c>
      <c r="FR11" s="124">
        <v>0.74260000000000004</v>
      </c>
      <c r="FS11" s="125" t="s">
        <v>788</v>
      </c>
      <c r="FT11" s="87"/>
      <c r="FU11" s="126"/>
      <c r="FV11" s="127" t="s">
        <v>747</v>
      </c>
      <c r="FW11" s="88" t="s">
        <v>752</v>
      </c>
      <c r="FX11" s="128">
        <v>999</v>
      </c>
      <c r="FY11" s="88">
        <v>12</v>
      </c>
      <c r="FZ11" s="129" t="s">
        <v>753</v>
      </c>
      <c r="GA11" s="130" t="str">
        <f t="shared" si="1"/>
        <v>PCS-Fk83324</v>
      </c>
      <c r="GB11" s="131" t="str">
        <f t="shared" si="2"/>
        <v>PCS-SBL553142</v>
      </c>
      <c r="GC11" s="132" t="s">
        <v>754</v>
      </c>
      <c r="GD11" s="129" t="s">
        <v>755</v>
      </c>
      <c r="GE11" s="131" t="s">
        <v>756</v>
      </c>
      <c r="GF11" s="132" t="s">
        <v>757</v>
      </c>
      <c r="GG11" s="129" t="s">
        <v>758</v>
      </c>
      <c r="GH11" s="131" t="s">
        <v>759</v>
      </c>
      <c r="GI11" s="133" t="s">
        <v>760</v>
      </c>
      <c r="GJ11" s="134">
        <f>FL11+EL11+DW11+BJ11</f>
        <v>278.89999999999998</v>
      </c>
      <c r="GK11" s="135"/>
      <c r="GL11" s="136" t="s">
        <v>761</v>
      </c>
      <c r="GM11" s="137" t="s">
        <v>762</v>
      </c>
      <c r="GN11" s="136">
        <f>VLOOKUP($A11,'[5]TABELA COM TUDO'!$A:$AB,25,0)</f>
        <v>20.350000000000001</v>
      </c>
      <c r="GO11" s="138">
        <f>VLOOKUP($A11,'[5]TABELA COM TUDO'!$A:$AB,26,0)</f>
        <v>5.24</v>
      </c>
      <c r="GP11" s="139">
        <f t="shared" si="8"/>
        <v>0.74250000000000005</v>
      </c>
      <c r="GQ11" s="136">
        <f t="shared" si="4"/>
        <v>15.1</v>
      </c>
      <c r="GR11" s="136">
        <f t="shared" si="5"/>
        <v>5.2500000000000018</v>
      </c>
      <c r="GS11" s="140"/>
      <c r="GT11" s="140"/>
      <c r="GU11" s="141" t="b">
        <f t="shared" si="6"/>
        <v>0</v>
      </c>
      <c r="GV11" s="142">
        <f t="shared" si="7"/>
        <v>1.0000000000001563E-2</v>
      </c>
      <c r="GW11" s="83" t="s">
        <v>789</v>
      </c>
      <c r="GX11" s="83" t="s">
        <v>764</v>
      </c>
    </row>
    <row r="12" spans="1:206" s="83" customFormat="1" x14ac:dyDescent="0.25">
      <c r="A12" s="83" t="str">
        <f t="shared" si="0"/>
        <v>Oi Total Fixo + Pós 800 + Banda LargaN15GBMG</v>
      </c>
      <c r="B12" s="84" t="s">
        <v>737</v>
      </c>
      <c r="C12" s="85" t="s">
        <v>653</v>
      </c>
      <c r="D12" s="85" t="s">
        <v>738</v>
      </c>
      <c r="E12" s="86" t="s">
        <v>739</v>
      </c>
      <c r="F12" s="87" t="s">
        <v>740</v>
      </c>
      <c r="G12" s="88"/>
      <c r="H12" s="88"/>
      <c r="I12" s="88"/>
      <c r="J12" s="88" t="s">
        <v>740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 t="s">
        <v>740</v>
      </c>
      <c r="AC12" s="88" t="s">
        <v>740</v>
      </c>
      <c r="AD12" s="88" t="s">
        <v>740</v>
      </c>
      <c r="AE12" s="88" t="s">
        <v>740</v>
      </c>
      <c r="AF12" s="88" t="s">
        <v>740</v>
      </c>
      <c r="AG12" s="88" t="s">
        <v>740</v>
      </c>
      <c r="AH12" s="89"/>
      <c r="AI12" s="88" t="s">
        <v>740</v>
      </c>
      <c r="AJ12" s="88" t="s">
        <v>740</v>
      </c>
      <c r="AK12" s="88" t="s">
        <v>740</v>
      </c>
      <c r="AL12" s="88" t="s">
        <v>740</v>
      </c>
      <c r="AM12" s="88" t="s">
        <v>740</v>
      </c>
      <c r="AN12" s="88" t="s">
        <v>740</v>
      </c>
      <c r="AO12" s="88" t="s">
        <v>740</v>
      </c>
      <c r="AP12" s="88"/>
      <c r="AQ12" s="90"/>
      <c r="AR12" s="91" t="s">
        <v>790</v>
      </c>
      <c r="AS12" s="85" t="s">
        <v>742</v>
      </c>
      <c r="AT12" s="92" t="s">
        <v>743</v>
      </c>
      <c r="AU12" s="93">
        <v>42972</v>
      </c>
      <c r="AV12" s="94">
        <v>43038</v>
      </c>
      <c r="AW12" s="95" t="s">
        <v>744</v>
      </c>
      <c r="AX12" s="96" t="s">
        <v>744</v>
      </c>
      <c r="AY12" s="97"/>
      <c r="AZ12" s="97" t="s">
        <v>745</v>
      </c>
      <c r="BA12" s="97">
        <v>20</v>
      </c>
      <c r="BB12" s="97">
        <v>10000</v>
      </c>
      <c r="BC12" s="98" t="s">
        <v>746</v>
      </c>
      <c r="BD12" s="99" t="s">
        <v>747</v>
      </c>
      <c r="BE12" s="97" t="s">
        <v>739</v>
      </c>
      <c r="BF12" s="90" t="s">
        <v>739</v>
      </c>
      <c r="BG12" s="84" t="s">
        <v>790</v>
      </c>
      <c r="BH12" s="100" t="s">
        <v>748</v>
      </c>
      <c r="BI12" s="101" t="str">
        <f>IF(ISERROR(VLOOKUP(BH12,[5]PLANOS!B:C,2,0)),"",VLOOKUP(BH12,[5]PLANOS!B:C,2,0))</f>
        <v>PCS-4P6pi</v>
      </c>
      <c r="BJ12" s="102">
        <v>50.1</v>
      </c>
      <c r="BK12" s="103">
        <f>IF(BJ12=0,"",IF(BJ12=VLOOKUP("FIXO",[5]ARBOR!$A:$C,3,0),0.0001,IF(BJ12&gt;VLOOKUP("FIXO",[5]ARBOR!$A:$C,3,0),"Maior que CAP!",IF((DOLLAR(BJ12+(VLOOKUP("FIXO",[5]ARBOR!$A:$C,3,0)*-TRUNC(BJ12/VLOOKUP("FIXO",[5]ARBOR!$A:$C,3,0)-1,4)),6))&lt;&gt;(DOLLAR(VLOOKUP("FIXO",[5]ARBOR!$A:$C,3,0),6)),-TRUNC(BJ12/VLOOKUP("FIXO",[5]ARBOR!$A:$C,3,0)-1,4)+0.0001,-TRUNC(BJ12/VLOOKUP("FIXO",[5]ARBOR!$A:$C,3,0)-1,4)))))</f>
        <v>0.33939999999999998</v>
      </c>
      <c r="BL12" s="104" t="str">
        <f>IF(ISERROR(IF(BK12="","",VLOOKUP(($BH12&amp;BK12&amp;"Template de desconto FLAT bundle - Fixo - Varejo - Ganho Tributário Cross"),[5]BENEFICIOS!$A:$E,5,0))),"Criar",IF(BK12="","",VLOOKUP(($BH12&amp;BK12&amp;"Template de desconto FLAT bundle - Fixo - Varejo - Ganho Tributário Cross"),[5]BENEFICIOS!$A:$E,5,0)))</f>
        <v>Criar</v>
      </c>
      <c r="BM12" s="105"/>
      <c r="BN12" s="106"/>
      <c r="BO12" s="143" t="s">
        <v>766</v>
      </c>
      <c r="BP12" s="108">
        <v>44.9</v>
      </c>
      <c r="BQ12" s="103">
        <f>IF(BP12=0,"",IF(BP12=VLOOKUP("PCS-30874g",[5]ARBOR!$A:$C,3,0),0.0001,IF(BP12&gt;VLOOKUP("PCS-30874g",[5]ARBOR!$A:$C,3,0),"Maior que CAP!",IF((DOLLAR(BP12+(VLOOKUP("PCS-30874g",[5]ARBOR!$A:$C,3,0)*-TRUNC(BP12/VLOOKUP("PCS-30874g",[5]ARBOR!$A:$C,3,0)-1,4)),6))&lt;&gt;(DOLLAR(VLOOKUP("PCS-30874g",[5]ARBOR!$A:$C,3,0),6)),-TRUNC(BP12/VLOOKUP("PCS-30874g",[5]ARBOR!$A:$C,3,0)-1,4)+0.0001,-TRUNC(BP12/VLOOKUP("PCS-30874g",[5]ARBOR!$A:$C,3,0)-1,4)))))</f>
        <v>0.53679999999999994</v>
      </c>
      <c r="BR12" s="104" t="str">
        <f>IF(ISERROR(IF(BQ12="","",VLOOKUP(($BH12&amp;BQ12&amp;"Template de desconto FLAT bundle - Velox XDSL - Varejo"),[5]BENEFICIOS!$A:$E,5,0))),"Criar",IF(BQ12="","",VLOOKUP(($BH12&amp;BQ12&amp;"Template de desconto FLAT bundle - Velox XDSL - Varejo"),[5]BENEFICIOS!$A:$E,5,0)))</f>
        <v>Criar</v>
      </c>
      <c r="BS12" s="143" t="s">
        <v>766</v>
      </c>
      <c r="BT12" s="108">
        <v>44.9</v>
      </c>
      <c r="BU12" s="103">
        <f>IF(BT12=0,"",IF(BT12=VLOOKUP("PCS-30577g",[5]ARBOR!$A:$C,3,0),0.0001,IF(BT12&gt;VLOOKUP("PCS-30577g",[5]ARBOR!$A:$C,3,0),"Maior que CAP!",IF((DOLLAR(BT12+(VLOOKUP("PCS-30577g",[5]ARBOR!$A:$C,3,0)*-TRUNC(BT12/VLOOKUP("PCS-30577g",[5]ARBOR!$A:$C,3,0)-1,4)),6))&lt;&gt;(DOLLAR(VLOOKUP("PCS-30577g",[5]ARBOR!$A:$C,3,0),6)),-TRUNC(BT12/VLOOKUP("PCS-30577g",[5]ARBOR!$A:$C,3,0)-1,4)+0.0001,-TRUNC(BT12/VLOOKUP("PCS-30577g",[5]ARBOR!$A:$C,3,0)-1,4)))))</f>
        <v>0.53679999999999994</v>
      </c>
      <c r="BV12" s="104" t="str">
        <f>IF(ISERROR(IF(BU12="","",VLOOKUP(($BH12&amp;BU12&amp;"Template de desconto FLAT bundle - Velox XDSL - Varejo"),[5]BENEFICIOS!$A:$E,5,0))),"Criar",IF(BU12="","",VLOOKUP(($BH12&amp;BU12&amp;"Template de desconto FLAT bundle - Velox XDSL - Varejo"),[5]BENEFICIOS!$A:$E,5,0)))</f>
        <v>Criar</v>
      </c>
      <c r="BW12" s="143" t="s">
        <v>766</v>
      </c>
      <c r="BX12" s="108">
        <v>44.9</v>
      </c>
      <c r="BY12" s="103">
        <f>IF(BX12=0,"",IF(BX12=VLOOKUP("PCS-30604g",[5]ARBOR!$A:$C,3,0),0.0001,IF(BX12&gt;VLOOKUP("PCS-30604g",[5]ARBOR!$A:$C,3,0),"Maior que CAP!",IF((DOLLAR(BX12+(VLOOKUP("PCS-30604g",[5]ARBOR!$A:$C,3,0)*-TRUNC(BX12/VLOOKUP("PCS-30604g",[5]ARBOR!$A:$C,3,0)-1,4)),6))&lt;&gt;(DOLLAR(VLOOKUP("PCS-30604g",[5]ARBOR!$A:$C,3,0),6)),-TRUNC(BX12/VLOOKUP("PCS-30604g",[5]ARBOR!$A:$C,3,0)-1,4)+0.0001,-TRUNC(BX12/VLOOKUP("PCS-30604g",[5]ARBOR!$A:$C,3,0)-1,4)))))</f>
        <v>0.53679999999999994</v>
      </c>
      <c r="BZ12" s="104" t="str">
        <f>IF(ISERROR(IF(BY12="","",VLOOKUP(($BH12&amp;BY12&amp;"Template de desconto FLAT bundle - Velox XDSL - Varejo"),[5]BENEFICIOS!$A:$E,5,0))),"Criar",IF(BY12="","",VLOOKUP(($BH12&amp;BY12&amp;"Template de desconto FLAT bundle - Velox XDSL - Varejo"),[5]BENEFICIOS!$A:$E,5,0)))</f>
        <v>Criar</v>
      </c>
      <c r="CA12" s="143" t="s">
        <v>766</v>
      </c>
      <c r="CB12" s="108">
        <v>44.9</v>
      </c>
      <c r="CC12" s="103">
        <f>IF(CB12=0,"",IF(CB12=VLOOKUP("PCS-30631g",[5]ARBOR!$A:$C,3,0),0.0001,IF(CB12&gt;VLOOKUP("PCS-30631g",[5]ARBOR!$A:$C,3,0),"Maior que CAP!",IF((DOLLAR(CB12+(VLOOKUP("PCS-30631g",[5]ARBOR!$A:$C,3,0)*-TRUNC(CB12/VLOOKUP("PCS-30631g",[5]ARBOR!$A:$C,3,0)-1,4)),6))&lt;&gt;(DOLLAR(VLOOKUP("PCS-30631g",[5]ARBOR!$A:$C,3,0),6)),-TRUNC(CB12/VLOOKUP("PCS-30631g",[5]ARBOR!$A:$C,3,0)-1,4)+0.0001,-TRUNC(CB12/VLOOKUP("PCS-30631g",[5]ARBOR!$A:$C,3,0)-1,4)))))</f>
        <v>0.54310000000000003</v>
      </c>
      <c r="CD12" s="104" t="str">
        <f>IF(ISERROR(IF(CC12="","",VLOOKUP(($BH12&amp;CC12&amp;"Template de desconto FLAT bundle - Velox XDSL - Varejo"),[5]BENEFICIOS!$A:$E,5,0))),"Criar",IF(CC12="","",VLOOKUP(($BH12&amp;CC12&amp;"Template de desconto FLAT bundle - Velox XDSL - Varejo"),[5]BENEFICIOS!$A:$E,5,0)))</f>
        <v>Criar</v>
      </c>
      <c r="CE12" s="107" t="s">
        <v>687</v>
      </c>
      <c r="CF12" s="108">
        <v>49.9</v>
      </c>
      <c r="CG12" s="103">
        <f>IF(CF12=0,"",IF(CF12=VLOOKUP("PCS-30658g",[5]ARBOR!$A:$C,3,0),0.0001,IF(CF12&gt;VLOOKUP("PCS-30658g",[5]ARBOR!$A:$C,3,0),"Maior que CAP!",IF((DOLLAR(CF12+(VLOOKUP("PCS-30658g",[5]ARBOR!$A:$C,3,0)*-TRUNC(CF12/VLOOKUP("PCS-30658g",[5]ARBOR!$A:$C,3,0)-1,4)),6))&lt;&gt;(DOLLAR(VLOOKUP("PCS-30658g",[5]ARBOR!$A:$C,3,0),6)),-TRUNC(CF12/VLOOKUP("PCS-30658g",[5]ARBOR!$A:$C,3,0)-1,4)+0.0001,-TRUNC(CF12/VLOOKUP("PCS-30658g",[5]ARBOR!$A:$C,3,0)-1,4)))))</f>
        <v>0.55569999999999997</v>
      </c>
      <c r="CH12" s="104" t="str">
        <f>IF(ISERROR(IF(CG12="","",VLOOKUP(($BH12&amp;CG12&amp;"Template de desconto FLAT bundle - Velox XDSL - Varejo"),[5]BENEFICIOS!$A:$E,5,0))),"Criar",IF(CG12="","",VLOOKUP(($BH12&amp;CG12&amp;"Template de desconto FLAT bundle - Velox XDSL - Varejo"),[5]BENEFICIOS!$A:$E,5,0)))</f>
        <v>Criar</v>
      </c>
      <c r="CI12" s="107" t="s">
        <v>687</v>
      </c>
      <c r="CJ12" s="108">
        <v>49.9</v>
      </c>
      <c r="CK12" s="103">
        <f>IF(CJ12=0,"",IF(CJ12=VLOOKUP("PCS-30685g",[5]ARBOR!$A:$C,3,0),0.0001,IF(CJ12&gt;VLOOKUP("PCS-30685g",[5]ARBOR!$A:$C,3,0),"Maior que CAP!",IF((DOLLAR(CJ12+(VLOOKUP("PCS-30685g",[5]ARBOR!$A:$C,3,0)*-TRUNC(CJ12/VLOOKUP("PCS-30685g",[5]ARBOR!$A:$C,3,0)-1,4)),6))&lt;&gt;(DOLLAR(VLOOKUP("PCS-30685g",[5]ARBOR!$A:$C,3,0),6)),-TRUNC(CJ12/VLOOKUP("PCS-30685g",[5]ARBOR!$A:$C,3,0)-1,4)+0.0001,-TRUNC(CJ12/VLOOKUP("PCS-30685g",[5]ARBOR!$A:$C,3,0)-1,4)))))</f>
        <v>0.60509999999999997</v>
      </c>
      <c r="CL12" s="104" t="str">
        <f>IF(ISERROR(IF(CK12="","",VLOOKUP(($BH12&amp;CK12&amp;"Template de desconto FLAT bundle - Velox XDSL - Varejo"),[5]BENEFICIOS!$A:$E,5,0))),"Criar",IF(CK12="","",VLOOKUP(($BH12&amp;CK12&amp;"Template de desconto FLAT bundle - Velox XDSL - Varejo"),[5]BENEFICIOS!$A:$E,5,0)))</f>
        <v>Criar</v>
      </c>
      <c r="CM12" s="107" t="s">
        <v>687</v>
      </c>
      <c r="CN12" s="108">
        <v>49.9</v>
      </c>
      <c r="CO12" s="103">
        <f>IF(CN12=0,"",IF(CN12=VLOOKUP("PCS-30712g",[5]ARBOR!$A:$C,3,0),0.0001,IF(CN12&gt;VLOOKUP("PCS-30712g",[5]ARBOR!$A:$C,3,0),"Maior que CAP!",IF((DOLLAR(CN12+(VLOOKUP("PCS-30712g",[5]ARBOR!$A:$C,3,0)*-TRUNC(CN12/VLOOKUP("PCS-30712g",[5]ARBOR!$A:$C,3,0)-1,4)),6))&lt;&gt;(DOLLAR(VLOOKUP("PCS-30712g",[5]ARBOR!$A:$C,3,0),6)),-TRUNC(CN12/VLOOKUP("PCS-30712g",[5]ARBOR!$A:$C,3,0)-1,4)+0.0001,-TRUNC(CN12/VLOOKUP("PCS-30712g",[5]ARBOR!$A:$C,3,0)-1,4)))))</f>
        <v>0.64459999999999995</v>
      </c>
      <c r="CP12" s="104" t="str">
        <f>IF(ISERROR(IF(CO12="","",VLOOKUP(($BH12&amp;CO12&amp;"Template de desconto FLAT bundle - Velox XDSL - Varejo"),[5]BENEFICIOS!$A:$E,5,0))),"Criar",IF(CO12="","",VLOOKUP(($BH12&amp;CO12&amp;"Template de desconto FLAT bundle - Velox XDSL - Varejo"),[5]BENEFICIOS!$A:$E,5,0)))</f>
        <v>Criar</v>
      </c>
      <c r="CQ12" s="107" t="s">
        <v>687</v>
      </c>
      <c r="CR12" s="108">
        <v>59.9</v>
      </c>
      <c r="CS12" s="103">
        <f>IF(CR12=0,"",IF(CR12=VLOOKUP("PCS-30739g",[5]ARBOR!$A:$C,3,0),0.0001,IF(CR12&gt;VLOOKUP("PCS-30739g",[5]ARBOR!$A:$C,3,0),"Maior que CAP!",IF((DOLLAR(CR12+(VLOOKUP("PCS-30739g",[5]ARBOR!$A:$C,3,0)*-TRUNC(CR12/VLOOKUP("PCS-30739g",[5]ARBOR!$A:$C,3,0)-1,4)),6))&lt;&gt;(DOLLAR(VLOOKUP("PCS-30739g",[5]ARBOR!$A:$C,3,0),6)),-TRUNC(CR12/VLOOKUP("PCS-30739g",[5]ARBOR!$A:$C,3,0)-1,4)+0.0001,-TRUNC(CR12/VLOOKUP("PCS-30739g",[5]ARBOR!$A:$C,3,0)-1,4)))))</f>
        <v>0.71560000000000001</v>
      </c>
      <c r="CT12" s="104" t="str">
        <f>IF(ISERROR(IF(CS12="","",VLOOKUP(($BH12&amp;CS12&amp;"Template de desconto FLAT bundle - Velox XDSL - Varejo"),[5]BENEFICIOS!$A:$E,5,0))),"Criar",IF(CS12="","",VLOOKUP(($BH12&amp;CS12&amp;"Template de desconto FLAT bundle - Velox XDSL - Varejo"),[5]BENEFICIOS!$A:$E,5,0)))</f>
        <v>Criar</v>
      </c>
      <c r="CU12" s="108"/>
      <c r="CV12" s="109"/>
      <c r="CW12" s="103"/>
      <c r="CX12" s="104"/>
      <c r="CY12" s="107" t="s">
        <v>687</v>
      </c>
      <c r="CZ12" s="108">
        <v>59.9</v>
      </c>
      <c r="DA12" s="103">
        <f>IF(CZ12=0,"",IF(CZ12=VLOOKUP("PCS-30766g",[5]ARBOR!$A:$C,3,0),0.0001,IF(CZ12&gt;VLOOKUP("PCS-30766g",[5]ARBOR!$A:$C,3,0),"Maior que CAP!",IF((DOLLAR(CZ12+(VLOOKUP("PCS-30766g",[5]ARBOR!$A:$C,3,0)*-TRUNC(CZ12/VLOOKUP("PCS-30766g",[5]ARBOR!$A:$C,3,0)-1,4)),6))&lt;&gt;(DOLLAR(VLOOKUP("PCS-30766g",[5]ARBOR!$A:$C,3,0),6)),-TRUNC(CZ12/VLOOKUP("PCS-30766g",[5]ARBOR!$A:$C,3,0)-1,4)+0.0001,-TRUNC(CZ12/VLOOKUP("PCS-30766g",[5]ARBOR!$A:$C,3,0)-1,4)))))</f>
        <v>0.78669999999999995</v>
      </c>
      <c r="DB12" s="104" t="str">
        <f>IF(ISERROR(IF(DA12="","",VLOOKUP(($BH12&amp;DA12&amp;"Template de desconto FLAT bundle - Velox XDSL - Varejo"),[5]BENEFICIOS!$A:$E,5,0))),"Criar",IF(DA12="","",VLOOKUP(($BH12&amp;DA12&amp;"Template de desconto FLAT bundle - Velox XDSL - Varejo"),[5]BENEFICIOS!$A:$E,5,0)))</f>
        <v>Criar</v>
      </c>
      <c r="DC12" s="108"/>
      <c r="DD12" s="109"/>
      <c r="DE12" s="103"/>
      <c r="DF12" s="104"/>
      <c r="DG12" s="107" t="s">
        <v>766</v>
      </c>
      <c r="DH12" s="108">
        <v>69.900000000000006</v>
      </c>
      <c r="DI12" s="103">
        <f>IF(DH12=0,"",IF(DH12=VLOOKUP("PCS-30793g",[5]ARBOR!$A:$C,3,0),0.0001,IF(DH12&gt;VLOOKUP("PCS-30793g",[5]ARBOR!$A:$C,3,0),"Maior que CAP!",IF((DOLLAR(DH12+(VLOOKUP("PCS-30793g",[5]ARBOR!$A:$C,3,0)*-TRUNC(DH12/VLOOKUP("PCS-30793g",[5]ARBOR!$A:$C,3,0)-1,4)),6))&lt;&gt;(DOLLAR(VLOOKUP("PCS-30793g",[5]ARBOR!$A:$C,3,0),6)),-TRUNC(DH12/VLOOKUP("PCS-30793g",[5]ARBOR!$A:$C,3,0)-1,4)+0.0001,-TRUNC(DH12/VLOOKUP("PCS-30793g",[5]ARBOR!$A:$C,3,0)-1,4)))))</f>
        <v>0.75109999999999999</v>
      </c>
      <c r="DJ12" s="104" t="str">
        <f>IF(ISERROR(IF(DI12="","",VLOOKUP(($BH12&amp;DI12&amp;"Template de desconto FLAT bundle - Velox XDSL - Varejo"),[5]BENEFICIOS!$A:$E,5,0))),"Criar",IF(DI12="","",VLOOKUP(($BH12&amp;DI12&amp;"Template de desconto FLAT bundle - Velox XDSL - Varejo"),[5]BENEFICIOS!$A:$E,5,0)))</f>
        <v>Criar</v>
      </c>
      <c r="DK12" s="108"/>
      <c r="DL12" s="109"/>
      <c r="DM12" s="103"/>
      <c r="DN12" s="104"/>
      <c r="DO12" s="107" t="s">
        <v>687</v>
      </c>
      <c r="DP12" s="108">
        <v>69.900000000000006</v>
      </c>
      <c r="DQ12" s="103">
        <f>IF(DP12=0,"",IF(DP12=VLOOKUP("PCS-30820g",[5]ARBOR!$A:$C,3,0),0.0001,IF(DP12&gt;VLOOKUP("PCS-30820g",[5]ARBOR!$A:$C,3,0),"Maior que CAP!",IF((DOLLAR(DP12+(VLOOKUP("PCS-30820g",[5]ARBOR!$A:$C,3,0)*-TRUNC(DP12/VLOOKUP("PCS-30820g",[5]ARBOR!$A:$C,3,0)-1,4)),6))&lt;&gt;(DOLLAR(VLOOKUP("PCS-30820g",[5]ARBOR!$A:$C,3,0),6)),-TRUNC(DP12/VLOOKUP("PCS-30820g",[5]ARBOR!$A:$C,3,0)-1,4)+0.0001,-TRUNC(DP12/VLOOKUP("PCS-30820g",[5]ARBOR!$A:$C,3,0)-1,4)))))</f>
        <v>0.75109999999999999</v>
      </c>
      <c r="DR12" s="104" t="str">
        <f>IF(ISERROR(IF(DQ12="","",VLOOKUP(($BH12&amp;DQ12&amp;"Template de desconto FLAT bundle - Velox XDSL - Varejo"),[5]BENEFICIOS!$A:$E,5,0))),"Criar",IF(DQ12="","",VLOOKUP(($BH12&amp;DQ12&amp;"Template de desconto FLAT bundle - Velox XDSL - Varejo"),[5]BENEFICIOS!$A:$E,5,0)))</f>
        <v>Criar</v>
      </c>
      <c r="DS12" s="108"/>
      <c r="DT12" s="109"/>
      <c r="DU12" s="103"/>
      <c r="DV12" s="104"/>
      <c r="DW12" s="110"/>
      <c r="DX12" s="103" t="str">
        <f>IF(DW12=0,"",IF(DW12=VLOOKUP("PCS-21448p2",[5]ARBOR!$A:$C,3,0),0.0001,IF(DW12&gt;VLOOKUP("PCS-21448p2",[5]ARBOR!$A:$C,3,0),"Maior que CAP!",IF((DOLLAR(DW12+(VLOOKUP("PCS-21448p2",[5]ARBOR!$A:$C,3,0)*-TRUNC(DW12/VLOOKUP("PCS-21448p2",[5]ARBOR!$A:$C,3,0)-1,4)),6))&lt;&gt;(DOLLAR(VLOOKUP("PCS-21448p2",[5]ARBOR!$A:$C,3,0),6)),-TRUNC(DW12/VLOOKUP("PCS-21448p2",[5]ARBOR!$A:$C,3,0)-1,4)+0.0001,-TRUNC(DW12/VLOOKUP("PCS-21448p2",[5]ARBOR!$A:$C,3,0)-1,4)))))</f>
        <v/>
      </c>
      <c r="DY12" s="104" t="str">
        <f>IF(ISERROR(IF(DX12="","",VLOOKUP(("Oi Conta Total Plug 10GB Downgrade"&amp;DX12&amp;"Template de desconto percentual BL Móvel - Internet Total - Varejo"),[5]BENEFICIOS!$A:$E,5,0))),"Criar",IF(DX12="","",VLOOKUP(("Oi Conta Total Plug 10GB Downgrade"&amp;DX12&amp;"Template de desconto percentual BL Móvel - Internet Total - Varejo"),[5]BENEFICIOS!$A:$E,5,0)))</f>
        <v/>
      </c>
      <c r="DZ12" s="110">
        <v>19.899999999999999</v>
      </c>
      <c r="EA12" s="111">
        <f>IF(DZ12=0,"",IF(DZ12=VLOOKUP("SVA",[5]ARBOR!$A:$C,3,0),0.0001,IF(DZ12&gt;VLOOKUP("SVA",[5]ARBOR!$A:$C,3,0),"Maior que CAP!",IF((DOLLAR(DZ12+(VLOOKUP("SVA",[5]ARBOR!$A:$C,3,0)*-TRUNC(DZ12/VLOOKUP("SVA",[5]ARBOR!$A:$C,3,0)-1,4)),6))&lt;&gt;(DOLLAR(VLOOKUP("SVA",[5]ARBOR!$A:$C,3,0),6)),-TRUNC(DZ12/VLOOKUP("SVA",[5]ARBOR!$A:$C,3,0)-1,4)+0.0001,-TRUNC(DZ12/VLOOKUP("SVA",[5]ARBOR!$A:$C,3,0)-1,4)))))</f>
        <v>7.1400000000000005E-2</v>
      </c>
      <c r="EB12" s="104" t="s">
        <v>767</v>
      </c>
      <c r="EC12" s="108"/>
      <c r="ED12" s="112"/>
      <c r="EE12" s="113"/>
      <c r="EF12" s="104"/>
      <c r="EG12" s="114">
        <f>IF(BI12="","",VLOOKUP(BI12,[5]ARBOR!A:C,3,0))</f>
        <v>479.46</v>
      </c>
      <c r="EH12" s="108">
        <v>15</v>
      </c>
      <c r="EI12" s="115">
        <f>IF(EH12="","",1-(EH12/VLOOKUP(BI12&amp;"ASS",[5]ARBOR!A:C,3,0)))</f>
        <v>0.34725848563968664</v>
      </c>
      <c r="EJ12" s="116" t="s">
        <v>750</v>
      </c>
      <c r="EK12" s="117" t="s">
        <v>751</v>
      </c>
      <c r="EL12" s="108">
        <v>168.98</v>
      </c>
      <c r="EM12" s="103">
        <f>ROUND(IF(EL12=0,"",IF(EL12=EG12,0.0001,1-((EL12+(VLOOKUP(BI12&amp;"ASS",[5]ARBOR!A:C,3,0)-EH12))/EG12))),4)</f>
        <v>0.63090000000000002</v>
      </c>
      <c r="EN12" s="104" t="str">
        <f>IF(ISERROR(IF(EM12="","",VLOOKUP(($BH12&amp;EM12&amp;"Template de desconto percentual FLAT Móvel - Conta Total - Varejo - Ganho Tributário Cross"),[5]BENEFICIOS!$A:$E,5,0))),"Criar",IF(EM12="","",VLOOKUP(($BH12&amp;EM12&amp;"Template de desconto percentual FLAT Móvel - Conta Total - Varejo - Ganho Tributário Cross"),[5]BENEFICIOS!$A:$E,5,0)))</f>
        <v>Criar</v>
      </c>
      <c r="EO12" s="118"/>
      <c r="EP12" s="103"/>
      <c r="EQ12" s="111"/>
      <c r="ER12" s="111"/>
      <c r="ES12" s="103"/>
      <c r="ET12" s="119"/>
      <c r="EU12" s="120" t="s">
        <v>770</v>
      </c>
      <c r="EV12" s="120" t="s">
        <v>787</v>
      </c>
      <c r="EW12" s="121"/>
      <c r="EX12" s="122"/>
      <c r="EY12" s="123"/>
      <c r="EZ12" s="121"/>
      <c r="FA12" s="122"/>
      <c r="FB12" s="123"/>
      <c r="FC12" s="121"/>
      <c r="FD12" s="122" t="str">
        <f>IF(FC12=0,"",IF(FC12=VLOOKUP("PCS-10357",[5]ARBOR!$A:$C,3,0),0.0001,IF(FC12&gt;VLOOKUP("PCS-10357",[5]ARBOR!$A:$C,3,0),"Maior que CAP!",ROUND(-1*(FC12/VLOOKUP("PCS-10357",[5]ARBOR!$A:$C,3,0)-1),4))))</f>
        <v/>
      </c>
      <c r="FE12" s="123" t="str">
        <f>IF(ISERROR(IF(FD12="","",VLOOKUP(("Oi Internet Pra Celular 1GB"&amp;FD12&amp;"Template Flat Instância Dados"),[5]BENEFICIOS!$A:$E,5,0))),"Criar",IF(FD12="","",VLOOKUP(("Oi Internet Pra Celular 1GB"&amp;FD12&amp;"Template Flat Instância Dados"),[5]BENEFICIOS!$A:$E,5,0)))</f>
        <v/>
      </c>
      <c r="FF12" s="121"/>
      <c r="FG12" s="122" t="str">
        <f>IF(FF12=0,"",IF(FF12=VLOOKUP("PCS-813565",[5]ARBOR!$A:$C,3,0),0.0001,IF(FF12&gt;VLOOKUP("PCS-813565",[5]ARBOR!$A:$C,3,0),"Maior que CAP!",ROUND(-1*(FF12/VLOOKUP("PCS-813565",[5]ARBOR!$A:$C,3,0)-1),4))))</f>
        <v/>
      </c>
      <c r="FH12" s="123" t="str">
        <f>IF(ISERROR(IF(FG12="","",VLOOKUP(("Oi Internet Pra Celular 2GB"&amp;FG12&amp;"Template Flat Instância Dados"),[5]BENEFICIOS!$A:$E,5,0))),"Criar",IF(FG12="","",VLOOKUP(("Oi Internet Pra Celular 2GB"&amp;FG12&amp;"Template Flat Instância Dados"),[5]BENEFICIOS!$A:$E,5,0)))</f>
        <v/>
      </c>
      <c r="FI12" s="121"/>
      <c r="FJ12" s="122" t="str">
        <f>IF(FI12=0,"",IF(FI12=VLOOKUP("PCS-7171B",[5]ARBOR!$A:$C,3,0),0.0001,IF(FI12&gt;VLOOKUP("PCS-7171B",[5]ARBOR!$A:$C,3,0),"Maior que CAP!",ROUND(-1*(FI12/VLOOKUP("PCS-7171B",[5]ARBOR!$A:$C,3,0)-1),4))))</f>
        <v/>
      </c>
      <c r="FK12" s="123" t="str">
        <f>IF(ISERROR(IF(FJ12="","",VLOOKUP(("Oi Internet Pra Celular 3GB"&amp;FJ12&amp;"Template Flat Instância Dados"),[5]BENEFICIOS!$A:$E,5,0))),"Criar",IF(FJ12="","",VLOOKUP(("Oi Internet Pra Celular 3GB"&amp;FJ12&amp;"Template Flat Instância Dados"),[5]BENEFICIOS!$A:$E,5,0)))</f>
        <v/>
      </c>
      <c r="FL12" s="121">
        <v>14.92</v>
      </c>
      <c r="FM12" s="122">
        <f>IF(FL12=0,"",IF(FL12=VLOOKUP("PCS-51793o08",[5]ARBOR!$A:$C,3,0),0.0001,IF(FL12&gt;VLOOKUP("PCS-51793o08",[5]ARBOR!$A:$C,3,0),"Maior que CAP!",ROUND(-1*(FL12/VLOOKUP("PCS-51793o08",[5]ARBOR!$A:$C,3,0)-1),4))))</f>
        <v>0.89500000000000002</v>
      </c>
      <c r="FN12" s="123" t="str">
        <f>IF(ISERROR(IF(FM12="","",VLOOKUP(("Oi Internet Pra Celular 5GB"&amp;FM12&amp;"Template Flat Instância Dados"),[5]BENEFICIOS!$A:$E,5,0))),"Criar",IF(FM12="","",VLOOKUP(("Oi Internet Pra Celular 5GB"&amp;FM12&amp;"Template Flat Instância Dados"),[5]BENEFICIOS!$A:$E,5,0)))</f>
        <v>Criar</v>
      </c>
      <c r="FO12" s="121"/>
      <c r="FP12" s="122" t="str">
        <f>IF(FO12=0,"",IF(FO12=VLOOKUP("PCS-7171A",[5]ARBOR!$A:$C,3,0),0.0001,IF(FO12&gt;VLOOKUP("PCS-7171A",[5]ARBOR!$A:$C,3,0),"Maior que CAP!",ROUND(-1*(FO12/VLOOKUP("PCS-7171A",[5]ARBOR!$A:$C,3,0)-1),4))))</f>
        <v/>
      </c>
      <c r="FQ12" s="123" t="str">
        <f>IF(ISERROR(IF(FP12="","",VLOOKUP(("Oi Internet Pra Celular 10GB"&amp;FP12&amp;"Template Flat Instância Dados"),[5]BENEFICIOS!$A:$E,5,0))),"Criar",IF(FP12="","",VLOOKUP(("Oi Internet Pra Celular 10GB"&amp;FP12&amp;"Template Flat Instância Dados"),[5]BENEFICIOS!$A:$E,5,0)))</f>
        <v/>
      </c>
      <c r="FR12" s="124">
        <v>0.74260000000000004</v>
      </c>
      <c r="FS12" s="125" t="s">
        <v>788</v>
      </c>
      <c r="FT12" s="87"/>
      <c r="FU12" s="126"/>
      <c r="FV12" s="127" t="s">
        <v>747</v>
      </c>
      <c r="FW12" s="88" t="s">
        <v>752</v>
      </c>
      <c r="FX12" s="128">
        <v>999</v>
      </c>
      <c r="FY12" s="88">
        <v>12</v>
      </c>
      <c r="FZ12" s="129" t="s">
        <v>753</v>
      </c>
      <c r="GA12" s="130" t="str">
        <f t="shared" si="1"/>
        <v>PCS-Fk83324</v>
      </c>
      <c r="GB12" s="131" t="str">
        <f t="shared" si="2"/>
        <v>PCS-SBL553142</v>
      </c>
      <c r="GC12" s="132" t="s">
        <v>754</v>
      </c>
      <c r="GD12" s="129" t="s">
        <v>755</v>
      </c>
      <c r="GE12" s="131" t="s">
        <v>756</v>
      </c>
      <c r="GF12" s="132" t="s">
        <v>757</v>
      </c>
      <c r="GG12" s="129" t="s">
        <v>758</v>
      </c>
      <c r="GH12" s="131" t="s">
        <v>759</v>
      </c>
      <c r="GI12" s="133" t="s">
        <v>760</v>
      </c>
      <c r="GJ12" s="134">
        <f>FL12+EL12+CN12+BJ12</f>
        <v>283.89999999999998</v>
      </c>
      <c r="GK12" s="135"/>
      <c r="GL12" s="136" t="s">
        <v>761</v>
      </c>
      <c r="GM12" s="137" t="s">
        <v>762</v>
      </c>
      <c r="GN12" s="136">
        <f>VLOOKUP($A12,'[5]TABELA COM TUDO'!$A:$AB,25,0)</f>
        <v>20.350000000000001</v>
      </c>
      <c r="GO12" s="138">
        <f>VLOOKUP($A12,'[5]TABELA COM TUDO'!$A:$AB,26,0)</f>
        <v>5.24</v>
      </c>
      <c r="GP12" s="139">
        <f t="shared" si="8"/>
        <v>0.74250000000000005</v>
      </c>
      <c r="GQ12" s="136">
        <f t="shared" si="4"/>
        <v>15.1</v>
      </c>
      <c r="GR12" s="136">
        <f t="shared" si="5"/>
        <v>5.2500000000000018</v>
      </c>
      <c r="GS12" s="140"/>
      <c r="GT12" s="140"/>
      <c r="GU12" s="141" t="b">
        <f t="shared" si="6"/>
        <v>0</v>
      </c>
      <c r="GV12" s="142">
        <f t="shared" si="7"/>
        <v>1.0000000000001563E-2</v>
      </c>
      <c r="GW12" s="83" t="s">
        <v>791</v>
      </c>
      <c r="GX12" s="83" t="s">
        <v>764</v>
      </c>
    </row>
    <row r="13" spans="1:206" s="83" customFormat="1" x14ac:dyDescent="0.25">
      <c r="A13" s="83" t="str">
        <f t="shared" si="0"/>
        <v>Oi Total Fixo + Pós 800 + Banda LargaN110GBMG</v>
      </c>
      <c r="B13" s="84" t="s">
        <v>737</v>
      </c>
      <c r="C13" s="85" t="s">
        <v>653</v>
      </c>
      <c r="D13" s="85" t="s">
        <v>738</v>
      </c>
      <c r="E13" s="86" t="s">
        <v>739</v>
      </c>
      <c r="F13" s="87" t="s">
        <v>740</v>
      </c>
      <c r="G13" s="88"/>
      <c r="H13" s="88"/>
      <c r="I13" s="88"/>
      <c r="J13" s="88" t="s">
        <v>740</v>
      </c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 t="s">
        <v>740</v>
      </c>
      <c r="AC13" s="88" t="s">
        <v>740</v>
      </c>
      <c r="AD13" s="88" t="s">
        <v>740</v>
      </c>
      <c r="AE13" s="88" t="s">
        <v>740</v>
      </c>
      <c r="AF13" s="88" t="s">
        <v>740</v>
      </c>
      <c r="AG13" s="88" t="s">
        <v>740</v>
      </c>
      <c r="AH13" s="89"/>
      <c r="AI13" s="88" t="s">
        <v>740</v>
      </c>
      <c r="AJ13" s="88" t="s">
        <v>740</v>
      </c>
      <c r="AK13" s="88" t="s">
        <v>740</v>
      </c>
      <c r="AL13" s="88" t="s">
        <v>740</v>
      </c>
      <c r="AM13" s="88" t="s">
        <v>740</v>
      </c>
      <c r="AN13" s="88" t="s">
        <v>740</v>
      </c>
      <c r="AO13" s="88" t="s">
        <v>740</v>
      </c>
      <c r="AP13" s="88"/>
      <c r="AQ13" s="90"/>
      <c r="AR13" s="91" t="s">
        <v>792</v>
      </c>
      <c r="AS13" s="85" t="s">
        <v>742</v>
      </c>
      <c r="AT13" s="92" t="s">
        <v>743</v>
      </c>
      <c r="AU13" s="93">
        <v>42972</v>
      </c>
      <c r="AV13" s="94">
        <v>43038</v>
      </c>
      <c r="AW13" s="95" t="s">
        <v>744</v>
      </c>
      <c r="AX13" s="96" t="s">
        <v>744</v>
      </c>
      <c r="AY13" s="97"/>
      <c r="AZ13" s="97" t="s">
        <v>745</v>
      </c>
      <c r="BA13" s="97">
        <v>20</v>
      </c>
      <c r="BB13" s="97">
        <v>10000</v>
      </c>
      <c r="BC13" s="98" t="s">
        <v>746</v>
      </c>
      <c r="BD13" s="99" t="s">
        <v>747</v>
      </c>
      <c r="BE13" s="97" t="s">
        <v>739</v>
      </c>
      <c r="BF13" s="90" t="s">
        <v>739</v>
      </c>
      <c r="BG13" s="84" t="s">
        <v>792</v>
      </c>
      <c r="BH13" s="100" t="s">
        <v>748</v>
      </c>
      <c r="BI13" s="101" t="str">
        <f>IF(ISERROR(VLOOKUP(BH13,[5]PLANOS!B:C,2,0)),"",VLOOKUP(BH13,[5]PLANOS!B:C,2,0))</f>
        <v>PCS-4P6pi</v>
      </c>
      <c r="BJ13" s="102">
        <v>50.1</v>
      </c>
      <c r="BK13" s="103">
        <f>IF(BJ13=0,"",IF(BJ13=VLOOKUP("FIXO",[5]ARBOR!$A:$C,3,0),0.0001,IF(BJ13&gt;VLOOKUP("FIXO",[5]ARBOR!$A:$C,3,0),"Maior que CAP!",IF((DOLLAR(BJ13+(VLOOKUP("FIXO",[5]ARBOR!$A:$C,3,0)*-TRUNC(BJ13/VLOOKUP("FIXO",[5]ARBOR!$A:$C,3,0)-1,4)),6))&lt;&gt;(DOLLAR(VLOOKUP("FIXO",[5]ARBOR!$A:$C,3,0),6)),-TRUNC(BJ13/VLOOKUP("FIXO",[5]ARBOR!$A:$C,3,0)-1,4)+0.0001,-TRUNC(BJ13/VLOOKUP("FIXO",[5]ARBOR!$A:$C,3,0)-1,4)))))</f>
        <v>0.33939999999999998</v>
      </c>
      <c r="BL13" s="104" t="str">
        <f>IF(ISERROR(IF(BK13="","",VLOOKUP(($BH13&amp;BK13&amp;"Template de desconto FLAT bundle - Fixo - Varejo - Ganho Tributário Cross"),[5]BENEFICIOS!$A:$E,5,0))),"Criar",IF(BK13="","",VLOOKUP(($BH13&amp;BK13&amp;"Template de desconto FLAT bundle - Fixo - Varejo - Ganho Tributário Cross"),[5]BENEFICIOS!$A:$E,5,0)))</f>
        <v>Criar</v>
      </c>
      <c r="BM13" s="105"/>
      <c r="BN13" s="106"/>
      <c r="BO13" s="107" t="s">
        <v>687</v>
      </c>
      <c r="BP13" s="108">
        <v>44.9</v>
      </c>
      <c r="BQ13" s="103">
        <f>IF(BP13=0,"",IF(BP13=VLOOKUP("PCS-30874g",[5]ARBOR!$A:$C,3,0),0.0001,IF(BP13&gt;VLOOKUP("PCS-30874g",[5]ARBOR!$A:$C,3,0),"Maior que CAP!",IF((DOLLAR(BP13+(VLOOKUP("PCS-30874g",[5]ARBOR!$A:$C,3,0)*-TRUNC(BP13/VLOOKUP("PCS-30874g",[5]ARBOR!$A:$C,3,0)-1,4)),6))&lt;&gt;(DOLLAR(VLOOKUP("PCS-30874g",[5]ARBOR!$A:$C,3,0),6)),-TRUNC(BP13/VLOOKUP("PCS-30874g",[5]ARBOR!$A:$C,3,0)-1,4)+0.0001,-TRUNC(BP13/VLOOKUP("PCS-30874g",[5]ARBOR!$A:$C,3,0)-1,4)))))</f>
        <v>0.53679999999999994</v>
      </c>
      <c r="BR13" s="104" t="str">
        <f>IF(ISERROR(IF(BQ13="","",VLOOKUP(($BH13&amp;BQ13&amp;"Template de desconto FLAT bundle - Velox XDSL - Varejo"),[5]BENEFICIOS!$A:$E,5,0))),"Criar",IF(BQ13="","",VLOOKUP(($BH13&amp;BQ13&amp;"Template de desconto FLAT bundle - Velox XDSL - Varejo"),[5]BENEFICIOS!$A:$E,5,0)))</f>
        <v>Criar</v>
      </c>
      <c r="BS13" s="107" t="s">
        <v>687</v>
      </c>
      <c r="BT13" s="108">
        <v>44.9</v>
      </c>
      <c r="BU13" s="103">
        <f>IF(BT13=0,"",IF(BT13=VLOOKUP("PCS-30577g",[5]ARBOR!$A:$C,3,0),0.0001,IF(BT13&gt;VLOOKUP("PCS-30577g",[5]ARBOR!$A:$C,3,0),"Maior que CAP!",IF((DOLLAR(BT13+(VLOOKUP("PCS-30577g",[5]ARBOR!$A:$C,3,0)*-TRUNC(BT13/VLOOKUP("PCS-30577g",[5]ARBOR!$A:$C,3,0)-1,4)),6))&lt;&gt;(DOLLAR(VLOOKUP("PCS-30577g",[5]ARBOR!$A:$C,3,0),6)),-TRUNC(BT13/VLOOKUP("PCS-30577g",[5]ARBOR!$A:$C,3,0)-1,4)+0.0001,-TRUNC(BT13/VLOOKUP("PCS-30577g",[5]ARBOR!$A:$C,3,0)-1,4)))))</f>
        <v>0.53679999999999994</v>
      </c>
      <c r="BV13" s="104" t="str">
        <f>IF(ISERROR(IF(BU13="","",VLOOKUP(($BH13&amp;BU13&amp;"Template de desconto FLAT bundle - Velox XDSL - Varejo"),[5]BENEFICIOS!$A:$E,5,0))),"Criar",IF(BU13="","",VLOOKUP(($BH13&amp;BU13&amp;"Template de desconto FLAT bundle - Velox XDSL - Varejo"),[5]BENEFICIOS!$A:$E,5,0)))</f>
        <v>Criar</v>
      </c>
      <c r="BW13" s="107" t="s">
        <v>687</v>
      </c>
      <c r="BX13" s="108">
        <v>44.9</v>
      </c>
      <c r="BY13" s="103">
        <f>IF(BX13=0,"",IF(BX13=VLOOKUP("PCS-30604g",[5]ARBOR!$A:$C,3,0),0.0001,IF(BX13&gt;VLOOKUP("PCS-30604g",[5]ARBOR!$A:$C,3,0),"Maior que CAP!",IF((DOLLAR(BX13+(VLOOKUP("PCS-30604g",[5]ARBOR!$A:$C,3,0)*-TRUNC(BX13/VLOOKUP("PCS-30604g",[5]ARBOR!$A:$C,3,0)-1,4)),6))&lt;&gt;(DOLLAR(VLOOKUP("PCS-30604g",[5]ARBOR!$A:$C,3,0),6)),-TRUNC(BX13/VLOOKUP("PCS-30604g",[5]ARBOR!$A:$C,3,0)-1,4)+0.0001,-TRUNC(BX13/VLOOKUP("PCS-30604g",[5]ARBOR!$A:$C,3,0)-1,4)))))</f>
        <v>0.53679999999999994</v>
      </c>
      <c r="BZ13" s="104" t="str">
        <f>IF(ISERROR(IF(BY13="","",VLOOKUP(($BH13&amp;BY13&amp;"Template de desconto FLAT bundle - Velox XDSL - Varejo"),[5]BENEFICIOS!$A:$E,5,0))),"Criar",IF(BY13="","",VLOOKUP(($BH13&amp;BY13&amp;"Template de desconto FLAT bundle - Velox XDSL - Varejo"),[5]BENEFICIOS!$A:$E,5,0)))</f>
        <v>Criar</v>
      </c>
      <c r="CA13" s="107" t="s">
        <v>687</v>
      </c>
      <c r="CB13" s="108">
        <v>44.9</v>
      </c>
      <c r="CC13" s="103">
        <f>IF(CB13=0,"",IF(CB13=VLOOKUP("PCS-30631g",[5]ARBOR!$A:$C,3,0),0.0001,IF(CB13&gt;VLOOKUP("PCS-30631g",[5]ARBOR!$A:$C,3,0),"Maior que CAP!",IF((DOLLAR(CB13+(VLOOKUP("PCS-30631g",[5]ARBOR!$A:$C,3,0)*-TRUNC(CB13/VLOOKUP("PCS-30631g",[5]ARBOR!$A:$C,3,0)-1,4)),6))&lt;&gt;(DOLLAR(VLOOKUP("PCS-30631g",[5]ARBOR!$A:$C,3,0),6)),-TRUNC(CB13/VLOOKUP("PCS-30631g",[5]ARBOR!$A:$C,3,0)-1,4)+0.0001,-TRUNC(CB13/VLOOKUP("PCS-30631g",[5]ARBOR!$A:$C,3,0)-1,4)))))</f>
        <v>0.54310000000000003</v>
      </c>
      <c r="CD13" s="104" t="str">
        <f>IF(ISERROR(IF(CC13="","",VLOOKUP(($BH13&amp;CC13&amp;"Template de desconto FLAT bundle - Velox XDSL - Varejo"),[5]BENEFICIOS!$A:$E,5,0))),"Criar",IF(CC13="","",VLOOKUP(($BH13&amp;CC13&amp;"Template de desconto FLAT bundle - Velox XDSL - Varejo"),[5]BENEFICIOS!$A:$E,5,0)))</f>
        <v>Criar</v>
      </c>
      <c r="CE13" s="107"/>
      <c r="CF13" s="108"/>
      <c r="CG13" s="103" t="str">
        <f>IF(CF13=0,"",IF(CF13=VLOOKUP("PCS-30658g",[5]ARBOR!$A:$C,3,0),0.0001,IF(CF13&gt;VLOOKUP("PCS-30658g",[5]ARBOR!$A:$C,3,0),"Maior que CAP!",IF((DOLLAR(CF13+(VLOOKUP("PCS-30658g",[5]ARBOR!$A:$C,3,0)*-TRUNC(CF13/VLOOKUP("PCS-30658g",[5]ARBOR!$A:$C,3,0)-1,4)),6))&lt;&gt;(DOLLAR(VLOOKUP("PCS-30658g",[5]ARBOR!$A:$C,3,0),6)),-TRUNC(CF13/VLOOKUP("PCS-30658g",[5]ARBOR!$A:$C,3,0)-1,4)+0.0001,-TRUNC(CF13/VLOOKUP("PCS-30658g",[5]ARBOR!$A:$C,3,0)-1,4)))))</f>
        <v/>
      </c>
      <c r="CH13" s="104" t="str">
        <f>IF(ISERROR(IF(CG13="","",VLOOKUP(($BH13&amp;CG13&amp;"Template de desconto FLAT bundle - Velox XDSL - Varejo"),[5]BENEFICIOS!$A:$E,5,0))),"Criar",IF(CG13="","",VLOOKUP(($BH13&amp;CG13&amp;"Template de desconto FLAT bundle - Velox XDSL - Varejo"),[5]BENEFICIOS!$A:$E,5,0)))</f>
        <v/>
      </c>
      <c r="CI13" s="107"/>
      <c r="CJ13" s="108"/>
      <c r="CK13" s="103" t="str">
        <f>IF(CJ13=0,"",IF(CJ13=VLOOKUP("PCS-30685g",[5]ARBOR!$A:$C,3,0),0.0001,IF(CJ13&gt;VLOOKUP("PCS-30685g",[5]ARBOR!$A:$C,3,0),"Maior que CAP!",IF((DOLLAR(CJ13+(VLOOKUP("PCS-30685g",[5]ARBOR!$A:$C,3,0)*-TRUNC(CJ13/VLOOKUP("PCS-30685g",[5]ARBOR!$A:$C,3,0)-1,4)),6))&lt;&gt;(DOLLAR(VLOOKUP("PCS-30685g",[5]ARBOR!$A:$C,3,0),6)),-TRUNC(CJ13/VLOOKUP("PCS-30685g",[5]ARBOR!$A:$C,3,0)-1,4)+0.0001,-TRUNC(CJ13/VLOOKUP("PCS-30685g",[5]ARBOR!$A:$C,3,0)-1,4)))))</f>
        <v/>
      </c>
      <c r="CL13" s="104" t="str">
        <f>IF(ISERROR(IF(CK13="","",VLOOKUP(($BH13&amp;CK13&amp;"Template de desconto FLAT bundle - Velox XDSL - Varejo"),[5]BENEFICIOS!$A:$E,5,0))),"Criar",IF(CK13="","",VLOOKUP(($BH13&amp;CK13&amp;"Template de desconto FLAT bundle - Velox XDSL - Varejo"),[5]BENEFICIOS!$A:$E,5,0)))</f>
        <v/>
      </c>
      <c r="CM13" s="107"/>
      <c r="CN13" s="108"/>
      <c r="CO13" s="103" t="str">
        <f>IF(CN13=0,"",IF(CN13=VLOOKUP("PCS-30712g",[5]ARBOR!$A:$C,3,0),0.0001,IF(CN13&gt;VLOOKUP("PCS-30712g",[5]ARBOR!$A:$C,3,0),"Maior que CAP!",IF((DOLLAR(CN13+(VLOOKUP("PCS-30712g",[5]ARBOR!$A:$C,3,0)*-TRUNC(CN13/VLOOKUP("PCS-30712g",[5]ARBOR!$A:$C,3,0)-1,4)),6))&lt;&gt;(DOLLAR(VLOOKUP("PCS-30712g",[5]ARBOR!$A:$C,3,0),6)),-TRUNC(CN13/VLOOKUP("PCS-30712g",[5]ARBOR!$A:$C,3,0)-1,4)+0.0001,-TRUNC(CN13/VLOOKUP("PCS-30712g",[5]ARBOR!$A:$C,3,0)-1,4)))))</f>
        <v/>
      </c>
      <c r="CP13" s="104" t="str">
        <f>IF(ISERROR(IF(CO13="","",VLOOKUP(($BH13&amp;CO13&amp;"Template de desconto FLAT bundle - Velox XDSL - Varejo"),[5]BENEFICIOS!$A:$E,5,0))),"Criar",IF(CO13="","",VLOOKUP(($BH13&amp;CO13&amp;"Template de desconto FLAT bundle - Velox XDSL - Varejo"),[5]BENEFICIOS!$A:$E,5,0)))</f>
        <v/>
      </c>
      <c r="CQ13" s="107"/>
      <c r="CR13" s="108"/>
      <c r="CS13" s="103" t="str">
        <f>IF(CR13=0,"",IF(CR13=VLOOKUP("PCS-30739g",[5]ARBOR!$A:$C,3,0),0.0001,IF(CR13&gt;VLOOKUP("PCS-30739g",[5]ARBOR!$A:$C,3,0),"Maior que CAP!",IF((DOLLAR(CR13+(VLOOKUP("PCS-30739g",[5]ARBOR!$A:$C,3,0)*-TRUNC(CR13/VLOOKUP("PCS-30739g",[5]ARBOR!$A:$C,3,0)-1,4)),6))&lt;&gt;(DOLLAR(VLOOKUP("PCS-30739g",[5]ARBOR!$A:$C,3,0),6)),-TRUNC(CR13/VLOOKUP("PCS-30739g",[5]ARBOR!$A:$C,3,0)-1,4)+0.0001,-TRUNC(CR13/VLOOKUP("PCS-30739g",[5]ARBOR!$A:$C,3,0)-1,4)))))</f>
        <v/>
      </c>
      <c r="CT13" s="104" t="str">
        <f>IF(ISERROR(IF(CS13="","",VLOOKUP(($BH13&amp;CS13&amp;"Template de desconto FLAT bundle - Velox XDSL - Varejo"),[5]BENEFICIOS!$A:$E,5,0))),"Criar",IF(CS13="","",VLOOKUP(($BH13&amp;CS13&amp;"Template de desconto FLAT bundle - Velox XDSL - Varejo"),[5]BENEFICIOS!$A:$E,5,0)))</f>
        <v/>
      </c>
      <c r="CU13" s="108"/>
      <c r="CV13" s="109"/>
      <c r="CW13" s="103"/>
      <c r="CX13" s="104"/>
      <c r="CY13" s="107"/>
      <c r="CZ13" s="108"/>
      <c r="DA13" s="103" t="str">
        <f>IF(CZ13=0,"",IF(CZ13=VLOOKUP("PCS-30766g",[5]ARBOR!$A:$C,3,0),0.0001,IF(CZ13&gt;VLOOKUP("PCS-30766g",[5]ARBOR!$A:$C,3,0),"Maior que CAP!",IF((DOLLAR(CZ13+(VLOOKUP("PCS-30766g",[5]ARBOR!$A:$C,3,0)*-TRUNC(CZ13/VLOOKUP("PCS-30766g",[5]ARBOR!$A:$C,3,0)-1,4)),6))&lt;&gt;(DOLLAR(VLOOKUP("PCS-30766g",[5]ARBOR!$A:$C,3,0),6)),-TRUNC(CZ13/VLOOKUP("PCS-30766g",[5]ARBOR!$A:$C,3,0)-1,4)+0.0001,-TRUNC(CZ13/VLOOKUP("PCS-30766g",[5]ARBOR!$A:$C,3,0)-1,4)))))</f>
        <v/>
      </c>
      <c r="DB13" s="104" t="str">
        <f>IF(ISERROR(IF(DA13="","",VLOOKUP(($BH13&amp;DA13&amp;"Template de desconto FLAT bundle - Velox XDSL - Varejo"),[5]BENEFICIOS!$A:$E,5,0))),"Criar",IF(DA13="","",VLOOKUP(($BH13&amp;DA13&amp;"Template de desconto FLAT bundle - Velox XDSL - Varejo"),[5]BENEFICIOS!$A:$E,5,0)))</f>
        <v/>
      </c>
      <c r="DC13" s="108"/>
      <c r="DD13" s="109"/>
      <c r="DE13" s="103"/>
      <c r="DF13" s="104"/>
      <c r="DG13" s="107"/>
      <c r="DH13" s="108"/>
      <c r="DI13" s="103" t="str">
        <f>IF(DH13=0,"",IF(DH13=VLOOKUP("PCS-30793g",[5]ARBOR!$A:$C,3,0),0.0001,IF(DH13&gt;VLOOKUP("PCS-30793g",[5]ARBOR!$A:$C,3,0),"Maior que CAP!",IF((DOLLAR(DH13+(VLOOKUP("PCS-30793g",[5]ARBOR!$A:$C,3,0)*-TRUNC(DH13/VLOOKUP("PCS-30793g",[5]ARBOR!$A:$C,3,0)-1,4)),6))&lt;&gt;(DOLLAR(VLOOKUP("PCS-30793g",[5]ARBOR!$A:$C,3,0),6)),-TRUNC(DH13/VLOOKUP("PCS-30793g",[5]ARBOR!$A:$C,3,0)-1,4)+0.0001,-TRUNC(DH13/VLOOKUP("PCS-30793g",[5]ARBOR!$A:$C,3,0)-1,4)))))</f>
        <v/>
      </c>
      <c r="DJ13" s="104" t="str">
        <f>IF(ISERROR(IF(DI13="","",VLOOKUP(($BH13&amp;DI13&amp;"Template de desconto FLAT bundle - Velox XDSL - Varejo"),[5]BENEFICIOS!$A:$E,5,0))),"Criar",IF(DI13="","",VLOOKUP(($BH13&amp;DI13&amp;"Template de desconto FLAT bundle - Velox XDSL - Varejo"),[5]BENEFICIOS!$A:$E,5,0)))</f>
        <v/>
      </c>
      <c r="DK13" s="108"/>
      <c r="DL13" s="109"/>
      <c r="DM13" s="103"/>
      <c r="DN13" s="104"/>
      <c r="DO13" s="107"/>
      <c r="DP13" s="108"/>
      <c r="DQ13" s="103" t="str">
        <f>IF(DP13=0,"",IF(DP13=VLOOKUP("PCS-30820g",[5]ARBOR!$A:$C,3,0),0.0001,IF(DP13&gt;VLOOKUP("PCS-30820g",[5]ARBOR!$A:$C,3,0),"Maior que CAP!",IF((DOLLAR(DP13+(VLOOKUP("PCS-30820g",[5]ARBOR!$A:$C,3,0)*-TRUNC(DP13/VLOOKUP("PCS-30820g",[5]ARBOR!$A:$C,3,0)-1,4)),6))&lt;&gt;(DOLLAR(VLOOKUP("PCS-30820g",[5]ARBOR!$A:$C,3,0),6)),-TRUNC(DP13/VLOOKUP("PCS-30820g",[5]ARBOR!$A:$C,3,0)-1,4)+0.0001,-TRUNC(DP13/VLOOKUP("PCS-30820g",[5]ARBOR!$A:$C,3,0)-1,4)))))</f>
        <v/>
      </c>
      <c r="DR13" s="104" t="str">
        <f>IF(ISERROR(IF(DQ13="","",VLOOKUP(($BH13&amp;DQ13&amp;"Template de desconto FLAT bundle - Velox XDSL - Varejo"),[5]BENEFICIOS!$A:$E,5,0))),"Criar",IF(DQ13="","",VLOOKUP(($BH13&amp;DQ13&amp;"Template de desconto FLAT bundle - Velox XDSL - Varejo"),[5]BENEFICIOS!$A:$E,5,0)))</f>
        <v/>
      </c>
      <c r="DS13" s="108"/>
      <c r="DT13" s="109"/>
      <c r="DU13" s="103"/>
      <c r="DV13" s="104"/>
      <c r="DW13" s="110">
        <v>44.9</v>
      </c>
      <c r="DX13" s="103">
        <f>IF(DW13=0,"",IF(DW13=VLOOKUP("PCS-21448p2",[5]ARBOR!$A:$C,3,0),0.0001,IF(DW13&gt;VLOOKUP("PCS-21448p2",[5]ARBOR!$A:$C,3,0),"Maior que CAP!",IF((DOLLAR(DW13+(VLOOKUP("PCS-21448p2",[5]ARBOR!$A:$C,3,0)*-TRUNC(DW13/VLOOKUP("PCS-21448p2",[5]ARBOR!$A:$C,3,0)-1,4)),6))&lt;&gt;(DOLLAR(VLOOKUP("PCS-21448p2",[5]ARBOR!$A:$C,3,0),6)),-TRUNC(DW13/VLOOKUP("PCS-21448p2",[5]ARBOR!$A:$C,3,0)-1,4)+0.0001,-TRUNC(DW13/VLOOKUP("PCS-21448p2",[5]ARBOR!$A:$C,3,0)-1,4)))))</f>
        <v>0.64900000000000002</v>
      </c>
      <c r="DY13" s="104" t="str">
        <f>IF(ISERROR(IF(DX13="","",VLOOKUP(("Oi Conta Total Plug 10GB Downgrade"&amp;DX13&amp;"Template de desconto percentual BL Móvel - Internet Total - Varejo"),[5]BENEFICIOS!$A:$E,5,0))),"Criar",IF(DX13="","",VLOOKUP(("Oi Conta Total Plug 10GB Downgrade"&amp;DX13&amp;"Template de desconto percentual BL Móvel - Internet Total - Varejo"),[5]BENEFICIOS!$A:$E,5,0)))</f>
        <v>Criar</v>
      </c>
      <c r="DZ13" s="110">
        <v>16.5</v>
      </c>
      <c r="EA13" s="111">
        <f>IF(DZ13=0,"",IF(DZ13=VLOOKUP("SVA",[5]ARBOR!$A:$C,3,0),0.0001,IF(DZ13&gt;VLOOKUP("SVA",[5]ARBOR!$A:$C,3,0),"Maior que CAP!",IF((DOLLAR(DZ13+(VLOOKUP("SVA",[5]ARBOR!$A:$C,3,0)*-TRUNC(DZ13/VLOOKUP("SVA",[5]ARBOR!$A:$C,3,0)-1,4)),6))&lt;&gt;(DOLLAR(VLOOKUP("SVA",[5]ARBOR!$A:$C,3,0),6)),-TRUNC(DZ13/VLOOKUP("SVA",[5]ARBOR!$A:$C,3,0)-1,4)+0.0001,-TRUNC(DZ13/VLOOKUP("SVA",[5]ARBOR!$A:$C,3,0)-1,4)))))</f>
        <v>0.2301</v>
      </c>
      <c r="EB13" s="104" t="s">
        <v>749</v>
      </c>
      <c r="EC13" s="108"/>
      <c r="ED13" s="112"/>
      <c r="EE13" s="113"/>
      <c r="EF13" s="104"/>
      <c r="EG13" s="114">
        <f>IF(BI13="","",VLOOKUP(BI13,[5]ARBOR!A:C,3,0))</f>
        <v>479.46</v>
      </c>
      <c r="EH13" s="108">
        <v>15</v>
      </c>
      <c r="EI13" s="115">
        <f>IF(EH13="","",1-(EH13/VLOOKUP(BI13&amp;"ASS",[5]ARBOR!A:C,3,0)))</f>
        <v>0.34725848563968664</v>
      </c>
      <c r="EJ13" s="116" t="s">
        <v>750</v>
      </c>
      <c r="EK13" s="117" t="s">
        <v>751</v>
      </c>
      <c r="EL13" s="108">
        <v>180.36999999999998</v>
      </c>
      <c r="EM13" s="103">
        <f>ROUND(IF(EL13=0,"",IF(EL13=EG13,0.0001,1-((EL13+(VLOOKUP(BI13&amp;"ASS",[5]ARBOR!A:C,3,0)-EH13))/EG13))),4)</f>
        <v>0.60719999999999996</v>
      </c>
      <c r="EN13" s="104" t="str">
        <f>IF(ISERROR(IF(EM13="","",VLOOKUP(($BH13&amp;EM13&amp;"Template de desconto percentual FLAT Móvel - Conta Total - Varejo - Ganho Tributário Cross"),[5]BENEFICIOS!$A:$E,5,0))),"Criar",IF(EM13="","",VLOOKUP(($BH13&amp;EM13&amp;"Template de desconto percentual FLAT Móvel - Conta Total - Varejo - Ganho Tributário Cross"),[5]BENEFICIOS!$A:$E,5,0)))</f>
        <v>Criar</v>
      </c>
      <c r="EO13" s="118"/>
      <c r="EP13" s="103"/>
      <c r="EQ13" s="111"/>
      <c r="ER13" s="111"/>
      <c r="ES13" s="103"/>
      <c r="ET13" s="119"/>
      <c r="EU13" s="120" t="s">
        <v>770</v>
      </c>
      <c r="EV13" s="120" t="s">
        <v>793</v>
      </c>
      <c r="EW13" s="121"/>
      <c r="EX13" s="122"/>
      <c r="EY13" s="123"/>
      <c r="EZ13" s="121"/>
      <c r="FA13" s="122"/>
      <c r="FB13" s="123"/>
      <c r="FC13" s="121"/>
      <c r="FD13" s="122" t="str">
        <f>IF(FC13=0,"",IF(FC13=VLOOKUP("PCS-10357",[5]ARBOR!$A:$C,3,0),0.0001,IF(FC13&gt;VLOOKUP("PCS-10357",[5]ARBOR!$A:$C,3,0),"Maior que CAP!",ROUND(-1*(FC13/VLOOKUP("PCS-10357",[5]ARBOR!$A:$C,3,0)-1),4))))</f>
        <v/>
      </c>
      <c r="FE13" s="123" t="str">
        <f>IF(ISERROR(IF(FD13="","",VLOOKUP(("Oi Internet Pra Celular 1GB"&amp;FD13&amp;"Template Flat Instância Dados"),[5]BENEFICIOS!$A:$E,5,0))),"Criar",IF(FD13="","",VLOOKUP(("Oi Internet Pra Celular 1GB"&amp;FD13&amp;"Template Flat Instância Dados"),[5]BENEFICIOS!$A:$E,5,0)))</f>
        <v/>
      </c>
      <c r="FF13" s="121"/>
      <c r="FG13" s="122" t="str">
        <f>IF(FF13=0,"",IF(FF13=VLOOKUP("PCS-813565",[5]ARBOR!$A:$C,3,0),0.0001,IF(FF13&gt;VLOOKUP("PCS-813565",[5]ARBOR!$A:$C,3,0),"Maior que CAP!",ROUND(-1*(FF13/VLOOKUP("PCS-813565",[5]ARBOR!$A:$C,3,0)-1),4))))</f>
        <v/>
      </c>
      <c r="FH13" s="123" t="str">
        <f>IF(ISERROR(IF(FG13="","",VLOOKUP(("Oi Internet Pra Celular 2GB"&amp;FG13&amp;"Template Flat Instância Dados"),[5]BENEFICIOS!$A:$E,5,0))),"Criar",IF(FG13="","",VLOOKUP(("Oi Internet Pra Celular 2GB"&amp;FG13&amp;"Template Flat Instância Dados"),[5]BENEFICIOS!$A:$E,5,0)))</f>
        <v/>
      </c>
      <c r="FI13" s="121"/>
      <c r="FJ13" s="122" t="str">
        <f>IF(FI13=0,"",IF(FI13=VLOOKUP("PCS-7171B",[5]ARBOR!$A:$C,3,0),0.0001,IF(FI13&gt;VLOOKUP("PCS-7171B",[5]ARBOR!$A:$C,3,0),"Maior que CAP!",ROUND(-1*(FI13/VLOOKUP("PCS-7171B",[5]ARBOR!$A:$C,3,0)-1),4))))</f>
        <v/>
      </c>
      <c r="FK13" s="123" t="str">
        <f>IF(ISERROR(IF(FJ13="","",VLOOKUP(("Oi Internet Pra Celular 3GB"&amp;FJ13&amp;"Template Flat Instância Dados"),[5]BENEFICIOS!$A:$E,5,0))),"Criar",IF(FJ13="","",VLOOKUP(("Oi Internet Pra Celular 3GB"&amp;FJ13&amp;"Template Flat Instância Dados"),[5]BENEFICIOS!$A:$E,5,0)))</f>
        <v/>
      </c>
      <c r="FL13" s="121"/>
      <c r="FM13" s="122"/>
      <c r="FN13" s="123"/>
      <c r="FO13" s="121">
        <v>35.53</v>
      </c>
      <c r="FP13" s="122">
        <f>IF(FO13=0,"",IF(FO13=VLOOKUP("PCS-7171A",[5]ARBOR!$A:$C,3,0),0.0001,IF(FO13&gt;VLOOKUP("PCS-7171A",[5]ARBOR!$A:$C,3,0),"Maior que CAP!",ROUND(-1*(FO13/VLOOKUP("PCS-7171A",[5]ARBOR!$A:$C,3,0)-1),4))))</f>
        <v>0.81899999999999995</v>
      </c>
      <c r="FQ13" s="123" t="str">
        <f>IF(ISERROR(IF(FP13="","",VLOOKUP(("Oi Internet Pra Celular 10GB"&amp;FP13&amp;"Template Flat Instância Dados"),[5]BENEFICIOS!$A:$E,5,0))),"Criar",IF(FP13="","",VLOOKUP(("Oi Internet Pra Celular 10GB"&amp;FP13&amp;"Template Flat Instância Dados"),[5]BENEFICIOS!$A:$E,5,0)))</f>
        <v>Criar</v>
      </c>
      <c r="FR13" s="124">
        <v>0.74260000000000004</v>
      </c>
      <c r="FS13" s="125" t="s">
        <v>788</v>
      </c>
      <c r="FT13" s="87"/>
      <c r="FU13" s="126"/>
      <c r="FV13" s="127" t="s">
        <v>747</v>
      </c>
      <c r="FW13" s="88" t="s">
        <v>752</v>
      </c>
      <c r="FX13" s="128">
        <v>999</v>
      </c>
      <c r="FY13" s="88">
        <v>12</v>
      </c>
      <c r="FZ13" s="129" t="s">
        <v>753</v>
      </c>
      <c r="GA13" s="130" t="str">
        <f t="shared" si="1"/>
        <v>PCS-Fk83324</v>
      </c>
      <c r="GB13" s="131" t="str">
        <f t="shared" si="2"/>
        <v>PCS-SBL553142</v>
      </c>
      <c r="GC13" s="132" t="s">
        <v>754</v>
      </c>
      <c r="GD13" s="129" t="s">
        <v>755</v>
      </c>
      <c r="GE13" s="131" t="s">
        <v>756</v>
      </c>
      <c r="GF13" s="132" t="s">
        <v>757</v>
      </c>
      <c r="GG13" s="129" t="s">
        <v>758</v>
      </c>
      <c r="GH13" s="131" t="s">
        <v>759</v>
      </c>
      <c r="GI13" s="133" t="s">
        <v>760</v>
      </c>
      <c r="GJ13" s="134">
        <f>FO13+EL13+DW13+BJ13</f>
        <v>310.89999999999998</v>
      </c>
      <c r="GK13" s="135"/>
      <c r="GL13" s="136" t="s">
        <v>761</v>
      </c>
      <c r="GM13" s="137" t="s">
        <v>762</v>
      </c>
      <c r="GN13" s="136">
        <f>VLOOKUP($A13,'[5]TABELA COM TUDO'!$A:$AB,25,0)</f>
        <v>20.350000000000001</v>
      </c>
      <c r="GO13" s="138">
        <f>VLOOKUP($A13,'[5]TABELA COM TUDO'!$A:$AB,26,0)</f>
        <v>5.24</v>
      </c>
      <c r="GP13" s="139">
        <f t="shared" si="8"/>
        <v>0.74250000000000005</v>
      </c>
      <c r="GQ13" s="136">
        <f t="shared" si="4"/>
        <v>15.1</v>
      </c>
      <c r="GR13" s="136">
        <f t="shared" si="5"/>
        <v>5.2500000000000018</v>
      </c>
      <c r="GS13" s="140"/>
      <c r="GT13" s="140"/>
      <c r="GU13" s="141" t="b">
        <f t="shared" si="6"/>
        <v>0</v>
      </c>
      <c r="GV13" s="142">
        <f t="shared" si="7"/>
        <v>1.0000000000001563E-2</v>
      </c>
      <c r="GW13" s="83" t="s">
        <v>794</v>
      </c>
      <c r="GX13" s="83" t="s">
        <v>764</v>
      </c>
    </row>
    <row r="14" spans="1:206" s="83" customFormat="1" x14ac:dyDescent="0.25">
      <c r="A14" s="83" t="str">
        <f t="shared" si="0"/>
        <v>Oi Total Fixo + Pós 800 + Banda LargaN110GBMG</v>
      </c>
      <c r="B14" s="84" t="s">
        <v>737</v>
      </c>
      <c r="C14" s="85" t="s">
        <v>653</v>
      </c>
      <c r="D14" s="85" t="s">
        <v>738</v>
      </c>
      <c r="E14" s="86" t="s">
        <v>739</v>
      </c>
      <c r="F14" s="87" t="s">
        <v>740</v>
      </c>
      <c r="G14" s="88"/>
      <c r="H14" s="88"/>
      <c r="I14" s="88"/>
      <c r="J14" s="88" t="s">
        <v>740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 t="s">
        <v>740</v>
      </c>
      <c r="AC14" s="88" t="s">
        <v>740</v>
      </c>
      <c r="AD14" s="88" t="s">
        <v>740</v>
      </c>
      <c r="AE14" s="88" t="s">
        <v>740</v>
      </c>
      <c r="AF14" s="88" t="s">
        <v>740</v>
      </c>
      <c r="AG14" s="88" t="s">
        <v>740</v>
      </c>
      <c r="AH14" s="89"/>
      <c r="AI14" s="88" t="s">
        <v>740</v>
      </c>
      <c r="AJ14" s="88" t="s">
        <v>740</v>
      </c>
      <c r="AK14" s="88" t="s">
        <v>740</v>
      </c>
      <c r="AL14" s="88" t="s">
        <v>740</v>
      </c>
      <c r="AM14" s="88" t="s">
        <v>740</v>
      </c>
      <c r="AN14" s="88" t="s">
        <v>740</v>
      </c>
      <c r="AO14" s="88" t="s">
        <v>740</v>
      </c>
      <c r="AP14" s="88"/>
      <c r="AQ14" s="90"/>
      <c r="AR14" s="91" t="s">
        <v>795</v>
      </c>
      <c r="AS14" s="85" t="s">
        <v>742</v>
      </c>
      <c r="AT14" s="92" t="s">
        <v>743</v>
      </c>
      <c r="AU14" s="93">
        <v>42972</v>
      </c>
      <c r="AV14" s="94">
        <v>43038</v>
      </c>
      <c r="AW14" s="95" t="s">
        <v>744</v>
      </c>
      <c r="AX14" s="96" t="s">
        <v>744</v>
      </c>
      <c r="AY14" s="97"/>
      <c r="AZ14" s="97" t="s">
        <v>745</v>
      </c>
      <c r="BA14" s="97">
        <v>20</v>
      </c>
      <c r="BB14" s="97">
        <v>10000</v>
      </c>
      <c r="BC14" s="98" t="s">
        <v>746</v>
      </c>
      <c r="BD14" s="99" t="s">
        <v>747</v>
      </c>
      <c r="BE14" s="97" t="s">
        <v>739</v>
      </c>
      <c r="BF14" s="90" t="s">
        <v>739</v>
      </c>
      <c r="BG14" s="84" t="s">
        <v>795</v>
      </c>
      <c r="BH14" s="100" t="s">
        <v>748</v>
      </c>
      <c r="BI14" s="101" t="str">
        <f>IF(ISERROR(VLOOKUP(BH14,[5]PLANOS!B:C,2,0)),"",VLOOKUP(BH14,[5]PLANOS!B:C,2,0))</f>
        <v>PCS-4P6pi</v>
      </c>
      <c r="BJ14" s="102">
        <v>50.1</v>
      </c>
      <c r="BK14" s="103">
        <f>IF(BJ14=0,"",IF(BJ14=VLOOKUP("FIXO",[5]ARBOR!$A:$C,3,0),0.0001,IF(BJ14&gt;VLOOKUP("FIXO",[5]ARBOR!$A:$C,3,0),"Maior que CAP!",IF((DOLLAR(BJ14+(VLOOKUP("FIXO",[5]ARBOR!$A:$C,3,0)*-TRUNC(BJ14/VLOOKUP("FIXO",[5]ARBOR!$A:$C,3,0)-1,4)),6))&lt;&gt;(DOLLAR(VLOOKUP("FIXO",[5]ARBOR!$A:$C,3,0),6)),-TRUNC(BJ14/VLOOKUP("FIXO",[5]ARBOR!$A:$C,3,0)-1,4)+0.0001,-TRUNC(BJ14/VLOOKUP("FIXO",[5]ARBOR!$A:$C,3,0)-1,4)))))</f>
        <v>0.33939999999999998</v>
      </c>
      <c r="BL14" s="104" t="str">
        <f>IF(ISERROR(IF(BK14="","",VLOOKUP(($BH14&amp;BK14&amp;"Template de desconto FLAT bundle - Fixo - Varejo - Ganho Tributário Cross"),[5]BENEFICIOS!$A:$E,5,0))),"Criar",IF(BK14="","",VLOOKUP(($BH14&amp;BK14&amp;"Template de desconto FLAT bundle - Fixo - Varejo - Ganho Tributário Cross"),[5]BENEFICIOS!$A:$E,5,0)))</f>
        <v>Criar</v>
      </c>
      <c r="BM14" s="105"/>
      <c r="BN14" s="106"/>
      <c r="BO14" s="143" t="s">
        <v>766</v>
      </c>
      <c r="BP14" s="108">
        <v>44.9</v>
      </c>
      <c r="BQ14" s="103">
        <f>IF(BP14=0,"",IF(BP14=VLOOKUP("PCS-30874g",[5]ARBOR!$A:$C,3,0),0.0001,IF(BP14&gt;VLOOKUP("PCS-30874g",[5]ARBOR!$A:$C,3,0),"Maior que CAP!",IF((DOLLAR(BP14+(VLOOKUP("PCS-30874g",[5]ARBOR!$A:$C,3,0)*-TRUNC(BP14/VLOOKUP("PCS-30874g",[5]ARBOR!$A:$C,3,0)-1,4)),6))&lt;&gt;(DOLLAR(VLOOKUP("PCS-30874g",[5]ARBOR!$A:$C,3,0),6)),-TRUNC(BP14/VLOOKUP("PCS-30874g",[5]ARBOR!$A:$C,3,0)-1,4)+0.0001,-TRUNC(BP14/VLOOKUP("PCS-30874g",[5]ARBOR!$A:$C,3,0)-1,4)))))</f>
        <v>0.53679999999999994</v>
      </c>
      <c r="BR14" s="104" t="str">
        <f>IF(ISERROR(IF(BQ14="","",VLOOKUP(($BH14&amp;BQ14&amp;"Template de desconto FLAT bundle - Velox XDSL - Varejo"),[5]BENEFICIOS!$A:$E,5,0))),"Criar",IF(BQ14="","",VLOOKUP(($BH14&amp;BQ14&amp;"Template de desconto FLAT bundle - Velox XDSL - Varejo"),[5]BENEFICIOS!$A:$E,5,0)))</f>
        <v>Criar</v>
      </c>
      <c r="BS14" s="143" t="s">
        <v>766</v>
      </c>
      <c r="BT14" s="108">
        <v>44.9</v>
      </c>
      <c r="BU14" s="103">
        <f>IF(BT14=0,"",IF(BT14=VLOOKUP("PCS-30577g",[5]ARBOR!$A:$C,3,0),0.0001,IF(BT14&gt;VLOOKUP("PCS-30577g",[5]ARBOR!$A:$C,3,0),"Maior que CAP!",IF((DOLLAR(BT14+(VLOOKUP("PCS-30577g",[5]ARBOR!$A:$C,3,0)*-TRUNC(BT14/VLOOKUP("PCS-30577g",[5]ARBOR!$A:$C,3,0)-1,4)),6))&lt;&gt;(DOLLAR(VLOOKUP("PCS-30577g",[5]ARBOR!$A:$C,3,0),6)),-TRUNC(BT14/VLOOKUP("PCS-30577g",[5]ARBOR!$A:$C,3,0)-1,4)+0.0001,-TRUNC(BT14/VLOOKUP("PCS-30577g",[5]ARBOR!$A:$C,3,0)-1,4)))))</f>
        <v>0.53679999999999994</v>
      </c>
      <c r="BV14" s="104" t="str">
        <f>IF(ISERROR(IF(BU14="","",VLOOKUP(($BH14&amp;BU14&amp;"Template de desconto FLAT bundle - Velox XDSL - Varejo"),[5]BENEFICIOS!$A:$E,5,0))),"Criar",IF(BU14="","",VLOOKUP(($BH14&amp;BU14&amp;"Template de desconto FLAT bundle - Velox XDSL - Varejo"),[5]BENEFICIOS!$A:$E,5,0)))</f>
        <v>Criar</v>
      </c>
      <c r="BW14" s="143" t="s">
        <v>766</v>
      </c>
      <c r="BX14" s="108">
        <v>44.9</v>
      </c>
      <c r="BY14" s="103">
        <f>IF(BX14=0,"",IF(BX14=VLOOKUP("PCS-30604g",[5]ARBOR!$A:$C,3,0),0.0001,IF(BX14&gt;VLOOKUP("PCS-30604g",[5]ARBOR!$A:$C,3,0),"Maior que CAP!",IF((DOLLAR(BX14+(VLOOKUP("PCS-30604g",[5]ARBOR!$A:$C,3,0)*-TRUNC(BX14/VLOOKUP("PCS-30604g",[5]ARBOR!$A:$C,3,0)-1,4)),6))&lt;&gt;(DOLLAR(VLOOKUP("PCS-30604g",[5]ARBOR!$A:$C,3,0),6)),-TRUNC(BX14/VLOOKUP("PCS-30604g",[5]ARBOR!$A:$C,3,0)-1,4)+0.0001,-TRUNC(BX14/VLOOKUP("PCS-30604g",[5]ARBOR!$A:$C,3,0)-1,4)))))</f>
        <v>0.53679999999999994</v>
      </c>
      <c r="BZ14" s="104" t="str">
        <f>IF(ISERROR(IF(BY14="","",VLOOKUP(($BH14&amp;BY14&amp;"Template de desconto FLAT bundle - Velox XDSL - Varejo"),[5]BENEFICIOS!$A:$E,5,0))),"Criar",IF(BY14="","",VLOOKUP(($BH14&amp;BY14&amp;"Template de desconto FLAT bundle - Velox XDSL - Varejo"),[5]BENEFICIOS!$A:$E,5,0)))</f>
        <v>Criar</v>
      </c>
      <c r="CA14" s="143" t="s">
        <v>766</v>
      </c>
      <c r="CB14" s="108">
        <v>44.9</v>
      </c>
      <c r="CC14" s="103">
        <f>IF(CB14=0,"",IF(CB14=VLOOKUP("PCS-30631g",[5]ARBOR!$A:$C,3,0),0.0001,IF(CB14&gt;VLOOKUP("PCS-30631g",[5]ARBOR!$A:$C,3,0),"Maior que CAP!",IF((DOLLAR(CB14+(VLOOKUP("PCS-30631g",[5]ARBOR!$A:$C,3,0)*-TRUNC(CB14/VLOOKUP("PCS-30631g",[5]ARBOR!$A:$C,3,0)-1,4)),6))&lt;&gt;(DOLLAR(VLOOKUP("PCS-30631g",[5]ARBOR!$A:$C,3,0),6)),-TRUNC(CB14/VLOOKUP("PCS-30631g",[5]ARBOR!$A:$C,3,0)-1,4)+0.0001,-TRUNC(CB14/VLOOKUP("PCS-30631g",[5]ARBOR!$A:$C,3,0)-1,4)))))</f>
        <v>0.54310000000000003</v>
      </c>
      <c r="CD14" s="104" t="str">
        <f>IF(ISERROR(IF(CC14="","",VLOOKUP(($BH14&amp;CC14&amp;"Template de desconto FLAT bundle - Velox XDSL - Varejo"),[5]BENEFICIOS!$A:$E,5,0))),"Criar",IF(CC14="","",VLOOKUP(($BH14&amp;CC14&amp;"Template de desconto FLAT bundle - Velox XDSL - Varejo"),[5]BENEFICIOS!$A:$E,5,0)))</f>
        <v>Criar</v>
      </c>
      <c r="CE14" s="107" t="s">
        <v>687</v>
      </c>
      <c r="CF14" s="108">
        <v>49.9</v>
      </c>
      <c r="CG14" s="103">
        <f>IF(CF14=0,"",IF(CF14=VLOOKUP("PCS-30658g",[5]ARBOR!$A:$C,3,0),0.0001,IF(CF14&gt;VLOOKUP("PCS-30658g",[5]ARBOR!$A:$C,3,0),"Maior que CAP!",IF((DOLLAR(CF14+(VLOOKUP("PCS-30658g",[5]ARBOR!$A:$C,3,0)*-TRUNC(CF14/VLOOKUP("PCS-30658g",[5]ARBOR!$A:$C,3,0)-1,4)),6))&lt;&gt;(DOLLAR(VLOOKUP("PCS-30658g",[5]ARBOR!$A:$C,3,0),6)),-TRUNC(CF14/VLOOKUP("PCS-30658g",[5]ARBOR!$A:$C,3,0)-1,4)+0.0001,-TRUNC(CF14/VLOOKUP("PCS-30658g",[5]ARBOR!$A:$C,3,0)-1,4)))))</f>
        <v>0.55569999999999997</v>
      </c>
      <c r="CH14" s="104" t="str">
        <f>IF(ISERROR(IF(CG14="","",VLOOKUP(($BH14&amp;CG14&amp;"Template de desconto FLAT bundle - Velox XDSL - Varejo"),[5]BENEFICIOS!$A:$E,5,0))),"Criar",IF(CG14="","",VLOOKUP(($BH14&amp;CG14&amp;"Template de desconto FLAT bundle - Velox XDSL - Varejo"),[5]BENEFICIOS!$A:$E,5,0)))</f>
        <v>Criar</v>
      </c>
      <c r="CI14" s="107" t="s">
        <v>687</v>
      </c>
      <c r="CJ14" s="108">
        <v>49.9</v>
      </c>
      <c r="CK14" s="103">
        <f>IF(CJ14=0,"",IF(CJ14=VLOOKUP("PCS-30685g",[5]ARBOR!$A:$C,3,0),0.0001,IF(CJ14&gt;VLOOKUP("PCS-30685g",[5]ARBOR!$A:$C,3,0),"Maior que CAP!",IF((DOLLAR(CJ14+(VLOOKUP("PCS-30685g",[5]ARBOR!$A:$C,3,0)*-TRUNC(CJ14/VLOOKUP("PCS-30685g",[5]ARBOR!$A:$C,3,0)-1,4)),6))&lt;&gt;(DOLLAR(VLOOKUP("PCS-30685g",[5]ARBOR!$A:$C,3,0),6)),-TRUNC(CJ14/VLOOKUP("PCS-30685g",[5]ARBOR!$A:$C,3,0)-1,4)+0.0001,-TRUNC(CJ14/VLOOKUP("PCS-30685g",[5]ARBOR!$A:$C,3,0)-1,4)))))</f>
        <v>0.60509999999999997</v>
      </c>
      <c r="CL14" s="104" t="str">
        <f>IF(ISERROR(IF(CK14="","",VLOOKUP(($BH14&amp;CK14&amp;"Template de desconto FLAT bundle - Velox XDSL - Varejo"),[5]BENEFICIOS!$A:$E,5,0))),"Criar",IF(CK14="","",VLOOKUP(($BH14&amp;CK14&amp;"Template de desconto FLAT bundle - Velox XDSL - Varejo"),[5]BENEFICIOS!$A:$E,5,0)))</f>
        <v>Criar</v>
      </c>
      <c r="CM14" s="107" t="s">
        <v>687</v>
      </c>
      <c r="CN14" s="108">
        <v>49.9</v>
      </c>
      <c r="CO14" s="103">
        <f>IF(CN14=0,"",IF(CN14=VLOOKUP("PCS-30712g",[5]ARBOR!$A:$C,3,0),0.0001,IF(CN14&gt;VLOOKUP("PCS-30712g",[5]ARBOR!$A:$C,3,0),"Maior que CAP!",IF((DOLLAR(CN14+(VLOOKUP("PCS-30712g",[5]ARBOR!$A:$C,3,0)*-TRUNC(CN14/VLOOKUP("PCS-30712g",[5]ARBOR!$A:$C,3,0)-1,4)),6))&lt;&gt;(DOLLAR(VLOOKUP("PCS-30712g",[5]ARBOR!$A:$C,3,0),6)),-TRUNC(CN14/VLOOKUP("PCS-30712g",[5]ARBOR!$A:$C,3,0)-1,4)+0.0001,-TRUNC(CN14/VLOOKUP("PCS-30712g",[5]ARBOR!$A:$C,3,0)-1,4)))))</f>
        <v>0.64459999999999995</v>
      </c>
      <c r="CP14" s="104" t="str">
        <f>IF(ISERROR(IF(CO14="","",VLOOKUP(($BH14&amp;CO14&amp;"Template de desconto FLAT bundle - Velox XDSL - Varejo"),[5]BENEFICIOS!$A:$E,5,0))),"Criar",IF(CO14="","",VLOOKUP(($BH14&amp;CO14&amp;"Template de desconto FLAT bundle - Velox XDSL - Varejo"),[5]BENEFICIOS!$A:$E,5,0)))</f>
        <v>Criar</v>
      </c>
      <c r="CQ14" s="107" t="s">
        <v>687</v>
      </c>
      <c r="CR14" s="108">
        <v>59.9</v>
      </c>
      <c r="CS14" s="103">
        <f>IF(CR14=0,"",IF(CR14=VLOOKUP("PCS-30739g",[5]ARBOR!$A:$C,3,0),0.0001,IF(CR14&gt;VLOOKUP("PCS-30739g",[5]ARBOR!$A:$C,3,0),"Maior que CAP!",IF((DOLLAR(CR14+(VLOOKUP("PCS-30739g",[5]ARBOR!$A:$C,3,0)*-TRUNC(CR14/VLOOKUP("PCS-30739g",[5]ARBOR!$A:$C,3,0)-1,4)),6))&lt;&gt;(DOLLAR(VLOOKUP("PCS-30739g",[5]ARBOR!$A:$C,3,0),6)),-TRUNC(CR14/VLOOKUP("PCS-30739g",[5]ARBOR!$A:$C,3,0)-1,4)+0.0001,-TRUNC(CR14/VLOOKUP("PCS-30739g",[5]ARBOR!$A:$C,3,0)-1,4)))))</f>
        <v>0.71560000000000001</v>
      </c>
      <c r="CT14" s="104" t="str">
        <f>IF(ISERROR(IF(CS14="","",VLOOKUP(($BH14&amp;CS14&amp;"Template de desconto FLAT bundle - Velox XDSL - Varejo"),[5]BENEFICIOS!$A:$E,5,0))),"Criar",IF(CS14="","",VLOOKUP(($BH14&amp;CS14&amp;"Template de desconto FLAT bundle - Velox XDSL - Varejo"),[5]BENEFICIOS!$A:$E,5,0)))</f>
        <v>Criar</v>
      </c>
      <c r="CU14" s="108"/>
      <c r="CV14" s="109"/>
      <c r="CW14" s="103"/>
      <c r="CX14" s="104"/>
      <c r="CY14" s="107" t="s">
        <v>687</v>
      </c>
      <c r="CZ14" s="108">
        <v>59.9</v>
      </c>
      <c r="DA14" s="103">
        <f>IF(CZ14=0,"",IF(CZ14=VLOOKUP("PCS-30766g",[5]ARBOR!$A:$C,3,0),0.0001,IF(CZ14&gt;VLOOKUP("PCS-30766g",[5]ARBOR!$A:$C,3,0),"Maior que CAP!",IF((DOLLAR(CZ14+(VLOOKUP("PCS-30766g",[5]ARBOR!$A:$C,3,0)*-TRUNC(CZ14/VLOOKUP("PCS-30766g",[5]ARBOR!$A:$C,3,0)-1,4)),6))&lt;&gt;(DOLLAR(VLOOKUP("PCS-30766g",[5]ARBOR!$A:$C,3,0),6)),-TRUNC(CZ14/VLOOKUP("PCS-30766g",[5]ARBOR!$A:$C,3,0)-1,4)+0.0001,-TRUNC(CZ14/VLOOKUP("PCS-30766g",[5]ARBOR!$A:$C,3,0)-1,4)))))</f>
        <v>0.78669999999999995</v>
      </c>
      <c r="DB14" s="104" t="str">
        <f>IF(ISERROR(IF(DA14="","",VLOOKUP(($BH14&amp;DA14&amp;"Template de desconto FLAT bundle - Velox XDSL - Varejo"),[5]BENEFICIOS!$A:$E,5,0))),"Criar",IF(DA14="","",VLOOKUP(($BH14&amp;DA14&amp;"Template de desconto FLAT bundle - Velox XDSL - Varejo"),[5]BENEFICIOS!$A:$E,5,0)))</f>
        <v>Criar</v>
      </c>
      <c r="DC14" s="108"/>
      <c r="DD14" s="109"/>
      <c r="DE14" s="103"/>
      <c r="DF14" s="104"/>
      <c r="DG14" s="107" t="s">
        <v>766</v>
      </c>
      <c r="DH14" s="108">
        <v>69.900000000000006</v>
      </c>
      <c r="DI14" s="103">
        <f>IF(DH14=0,"",IF(DH14=VLOOKUP("PCS-30793g",[5]ARBOR!$A:$C,3,0),0.0001,IF(DH14&gt;VLOOKUP("PCS-30793g",[5]ARBOR!$A:$C,3,0),"Maior que CAP!",IF((DOLLAR(DH14+(VLOOKUP("PCS-30793g",[5]ARBOR!$A:$C,3,0)*-TRUNC(DH14/VLOOKUP("PCS-30793g",[5]ARBOR!$A:$C,3,0)-1,4)),6))&lt;&gt;(DOLLAR(VLOOKUP("PCS-30793g",[5]ARBOR!$A:$C,3,0),6)),-TRUNC(DH14/VLOOKUP("PCS-30793g",[5]ARBOR!$A:$C,3,0)-1,4)+0.0001,-TRUNC(DH14/VLOOKUP("PCS-30793g",[5]ARBOR!$A:$C,3,0)-1,4)))))</f>
        <v>0.75109999999999999</v>
      </c>
      <c r="DJ14" s="104" t="str">
        <f>IF(ISERROR(IF(DI14="","",VLOOKUP(($BH14&amp;DI14&amp;"Template de desconto FLAT bundle - Velox XDSL - Varejo"),[5]BENEFICIOS!$A:$E,5,0))),"Criar",IF(DI14="","",VLOOKUP(($BH14&amp;DI14&amp;"Template de desconto FLAT bundle - Velox XDSL - Varejo"),[5]BENEFICIOS!$A:$E,5,0)))</f>
        <v>Criar</v>
      </c>
      <c r="DK14" s="108"/>
      <c r="DL14" s="109"/>
      <c r="DM14" s="103"/>
      <c r="DN14" s="104"/>
      <c r="DO14" s="107" t="s">
        <v>687</v>
      </c>
      <c r="DP14" s="108">
        <v>69.900000000000006</v>
      </c>
      <c r="DQ14" s="103">
        <f>IF(DP14=0,"",IF(DP14=VLOOKUP("PCS-30820g",[5]ARBOR!$A:$C,3,0),0.0001,IF(DP14&gt;VLOOKUP("PCS-30820g",[5]ARBOR!$A:$C,3,0),"Maior que CAP!",IF((DOLLAR(DP14+(VLOOKUP("PCS-30820g",[5]ARBOR!$A:$C,3,0)*-TRUNC(DP14/VLOOKUP("PCS-30820g",[5]ARBOR!$A:$C,3,0)-1,4)),6))&lt;&gt;(DOLLAR(VLOOKUP("PCS-30820g",[5]ARBOR!$A:$C,3,0),6)),-TRUNC(DP14/VLOOKUP("PCS-30820g",[5]ARBOR!$A:$C,3,0)-1,4)+0.0001,-TRUNC(DP14/VLOOKUP("PCS-30820g",[5]ARBOR!$A:$C,3,0)-1,4)))))</f>
        <v>0.75109999999999999</v>
      </c>
      <c r="DR14" s="104" t="str">
        <f>IF(ISERROR(IF(DQ14="","",VLOOKUP(($BH14&amp;DQ14&amp;"Template de desconto FLAT bundle - Velox XDSL - Varejo"),[5]BENEFICIOS!$A:$E,5,0))),"Criar",IF(DQ14="","",VLOOKUP(($BH14&amp;DQ14&amp;"Template de desconto FLAT bundle - Velox XDSL - Varejo"),[5]BENEFICIOS!$A:$E,5,0)))</f>
        <v>Criar</v>
      </c>
      <c r="DS14" s="108"/>
      <c r="DT14" s="109"/>
      <c r="DU14" s="103"/>
      <c r="DV14" s="104"/>
      <c r="DW14" s="110"/>
      <c r="DX14" s="103" t="str">
        <f>IF(DW14=0,"",IF(DW14=VLOOKUP("PCS-21448p2",[5]ARBOR!$A:$C,3,0),0.0001,IF(DW14&gt;VLOOKUP("PCS-21448p2",[5]ARBOR!$A:$C,3,0),"Maior que CAP!",IF((DOLLAR(DW14+(VLOOKUP("PCS-21448p2",[5]ARBOR!$A:$C,3,0)*-TRUNC(DW14/VLOOKUP("PCS-21448p2",[5]ARBOR!$A:$C,3,0)-1,4)),6))&lt;&gt;(DOLLAR(VLOOKUP("PCS-21448p2",[5]ARBOR!$A:$C,3,0),6)),-TRUNC(DW14/VLOOKUP("PCS-21448p2",[5]ARBOR!$A:$C,3,0)-1,4)+0.0001,-TRUNC(DW14/VLOOKUP("PCS-21448p2",[5]ARBOR!$A:$C,3,0)-1,4)))))</f>
        <v/>
      </c>
      <c r="DY14" s="104" t="str">
        <f>IF(ISERROR(IF(DX14="","",VLOOKUP(("Oi Conta Total Plug 10GB Downgrade"&amp;DX14&amp;"Template de desconto percentual BL Móvel - Internet Total - Varejo"),[5]BENEFICIOS!$A:$E,5,0))),"Criar",IF(DX14="","",VLOOKUP(("Oi Conta Total Plug 10GB Downgrade"&amp;DX14&amp;"Template de desconto percentual BL Móvel - Internet Total - Varejo"),[5]BENEFICIOS!$A:$E,5,0)))</f>
        <v/>
      </c>
      <c r="DZ14" s="110">
        <v>19.899999999999999</v>
      </c>
      <c r="EA14" s="111">
        <f>IF(DZ14=0,"",IF(DZ14=VLOOKUP("SVA",[5]ARBOR!$A:$C,3,0),0.0001,IF(DZ14&gt;VLOOKUP("SVA",[5]ARBOR!$A:$C,3,0),"Maior que CAP!",IF((DOLLAR(DZ14+(VLOOKUP("SVA",[5]ARBOR!$A:$C,3,0)*-TRUNC(DZ14/VLOOKUP("SVA",[5]ARBOR!$A:$C,3,0)-1,4)),6))&lt;&gt;(DOLLAR(VLOOKUP("SVA",[5]ARBOR!$A:$C,3,0),6)),-TRUNC(DZ14/VLOOKUP("SVA",[5]ARBOR!$A:$C,3,0)-1,4)+0.0001,-TRUNC(DZ14/VLOOKUP("SVA",[5]ARBOR!$A:$C,3,0)-1,4)))))</f>
        <v>7.1400000000000005E-2</v>
      </c>
      <c r="EB14" s="104" t="s">
        <v>767</v>
      </c>
      <c r="EC14" s="108"/>
      <c r="ED14" s="112"/>
      <c r="EE14" s="113"/>
      <c r="EF14" s="104"/>
      <c r="EG14" s="114">
        <f>IF(BI14="","",VLOOKUP(BI14,[5]ARBOR!A:C,3,0))</f>
        <v>479.46</v>
      </c>
      <c r="EH14" s="108">
        <v>15</v>
      </c>
      <c r="EI14" s="115">
        <f>IF(EH14="","",1-(EH14/VLOOKUP(BI14&amp;"ASS",[5]ARBOR!A:C,3,0)))</f>
        <v>0.34725848563968664</v>
      </c>
      <c r="EJ14" s="116" t="s">
        <v>750</v>
      </c>
      <c r="EK14" s="117" t="s">
        <v>751</v>
      </c>
      <c r="EL14" s="108">
        <v>180.36999999999998</v>
      </c>
      <c r="EM14" s="103">
        <f>ROUND(IF(EL14=0,"",IF(EL14=EG14,0.0001,1-((EL14+(VLOOKUP(BI14&amp;"ASS",[5]ARBOR!A:C,3,0)-EH14))/EG14))),4)</f>
        <v>0.60719999999999996</v>
      </c>
      <c r="EN14" s="104" t="str">
        <f>IF(ISERROR(IF(EM14="","",VLOOKUP(($BH14&amp;EM14&amp;"Template de desconto percentual FLAT Móvel - Conta Total - Varejo - Ganho Tributário Cross"),[5]BENEFICIOS!$A:$E,5,0))),"Criar",IF(EM14="","",VLOOKUP(($BH14&amp;EM14&amp;"Template de desconto percentual FLAT Móvel - Conta Total - Varejo - Ganho Tributário Cross"),[5]BENEFICIOS!$A:$E,5,0)))</f>
        <v>Criar</v>
      </c>
      <c r="EO14" s="118"/>
      <c r="EP14" s="103"/>
      <c r="EQ14" s="111"/>
      <c r="ER14" s="111"/>
      <c r="ES14" s="103"/>
      <c r="ET14" s="119"/>
      <c r="EU14" s="120" t="s">
        <v>770</v>
      </c>
      <c r="EV14" s="120" t="s">
        <v>793</v>
      </c>
      <c r="EW14" s="121"/>
      <c r="EX14" s="122"/>
      <c r="EY14" s="123"/>
      <c r="EZ14" s="121"/>
      <c r="FA14" s="122"/>
      <c r="FB14" s="123"/>
      <c r="FC14" s="121"/>
      <c r="FD14" s="122" t="str">
        <f>IF(FC14=0,"",IF(FC14=VLOOKUP("PCS-10357",[5]ARBOR!$A:$C,3,0),0.0001,IF(FC14&gt;VLOOKUP("PCS-10357",[5]ARBOR!$A:$C,3,0),"Maior que CAP!",ROUND(-1*(FC14/VLOOKUP("PCS-10357",[5]ARBOR!$A:$C,3,0)-1),4))))</f>
        <v/>
      </c>
      <c r="FE14" s="123" t="str">
        <f>IF(ISERROR(IF(FD14="","",VLOOKUP(("Oi Internet Pra Celular 1GB"&amp;FD14&amp;"Template Flat Instância Dados"),[5]BENEFICIOS!$A:$E,5,0))),"Criar",IF(FD14="","",VLOOKUP(("Oi Internet Pra Celular 1GB"&amp;FD14&amp;"Template Flat Instância Dados"),[5]BENEFICIOS!$A:$E,5,0)))</f>
        <v/>
      </c>
      <c r="FF14" s="121"/>
      <c r="FG14" s="122" t="str">
        <f>IF(FF14=0,"",IF(FF14=VLOOKUP("PCS-813565",[5]ARBOR!$A:$C,3,0),0.0001,IF(FF14&gt;VLOOKUP("PCS-813565",[5]ARBOR!$A:$C,3,0),"Maior que CAP!",ROUND(-1*(FF14/VLOOKUP("PCS-813565",[5]ARBOR!$A:$C,3,0)-1),4))))</f>
        <v/>
      </c>
      <c r="FH14" s="123" t="str">
        <f>IF(ISERROR(IF(FG14="","",VLOOKUP(("Oi Internet Pra Celular 2GB"&amp;FG14&amp;"Template Flat Instância Dados"),[5]BENEFICIOS!$A:$E,5,0))),"Criar",IF(FG14="","",VLOOKUP(("Oi Internet Pra Celular 2GB"&amp;FG14&amp;"Template Flat Instância Dados"),[5]BENEFICIOS!$A:$E,5,0)))</f>
        <v/>
      </c>
      <c r="FI14" s="121"/>
      <c r="FJ14" s="122" t="str">
        <f>IF(FI14=0,"",IF(FI14=VLOOKUP("PCS-7171B",[5]ARBOR!$A:$C,3,0),0.0001,IF(FI14&gt;VLOOKUP("PCS-7171B",[5]ARBOR!$A:$C,3,0),"Maior que CAP!",ROUND(-1*(FI14/VLOOKUP("PCS-7171B",[5]ARBOR!$A:$C,3,0)-1),4))))</f>
        <v/>
      </c>
      <c r="FK14" s="123" t="str">
        <f>IF(ISERROR(IF(FJ14="","",VLOOKUP(("Oi Internet Pra Celular 3GB"&amp;FJ14&amp;"Template Flat Instância Dados"),[5]BENEFICIOS!$A:$E,5,0))),"Criar",IF(FJ14="","",VLOOKUP(("Oi Internet Pra Celular 3GB"&amp;FJ14&amp;"Template Flat Instância Dados"),[5]BENEFICIOS!$A:$E,5,0)))</f>
        <v/>
      </c>
      <c r="FL14" s="121"/>
      <c r="FM14" s="122"/>
      <c r="FN14" s="123"/>
      <c r="FO14" s="121">
        <v>35.53</v>
      </c>
      <c r="FP14" s="122">
        <f>IF(FO14=0,"",IF(FO14=VLOOKUP("PCS-7171A",[5]ARBOR!$A:$C,3,0),0.0001,IF(FO14&gt;VLOOKUP("PCS-7171A",[5]ARBOR!$A:$C,3,0),"Maior que CAP!",ROUND(-1*(FO14/VLOOKUP("PCS-7171A",[5]ARBOR!$A:$C,3,0)-1),4))))</f>
        <v>0.81899999999999995</v>
      </c>
      <c r="FQ14" s="123" t="str">
        <f>IF(ISERROR(IF(FP14="","",VLOOKUP(("Oi Internet Pra Celular 10GB"&amp;FP14&amp;"Template Flat Instância Dados"),[5]BENEFICIOS!$A:$E,5,0))),"Criar",IF(FP14="","",VLOOKUP(("Oi Internet Pra Celular 10GB"&amp;FP14&amp;"Template Flat Instância Dados"),[5]BENEFICIOS!$A:$E,5,0)))</f>
        <v>Criar</v>
      </c>
      <c r="FR14" s="124">
        <v>0.74260000000000004</v>
      </c>
      <c r="FS14" s="125" t="s">
        <v>788</v>
      </c>
      <c r="FT14" s="87"/>
      <c r="FU14" s="126"/>
      <c r="FV14" s="127" t="s">
        <v>747</v>
      </c>
      <c r="FW14" s="88" t="s">
        <v>752</v>
      </c>
      <c r="FX14" s="128">
        <v>999</v>
      </c>
      <c r="FY14" s="88">
        <v>12</v>
      </c>
      <c r="FZ14" s="129" t="s">
        <v>753</v>
      </c>
      <c r="GA14" s="130" t="str">
        <f t="shared" si="1"/>
        <v>PCS-Fk83324</v>
      </c>
      <c r="GB14" s="131" t="str">
        <f t="shared" si="2"/>
        <v>PCS-SBL553142</v>
      </c>
      <c r="GC14" s="132" t="s">
        <v>754</v>
      </c>
      <c r="GD14" s="129" t="s">
        <v>755</v>
      </c>
      <c r="GE14" s="131" t="s">
        <v>756</v>
      </c>
      <c r="GF14" s="132" t="s">
        <v>757</v>
      </c>
      <c r="GG14" s="129" t="s">
        <v>758</v>
      </c>
      <c r="GH14" s="131" t="s">
        <v>759</v>
      </c>
      <c r="GI14" s="133" t="s">
        <v>760</v>
      </c>
      <c r="GJ14" s="134">
        <f>FO14+EL14+CN14+BJ14</f>
        <v>315.89999999999998</v>
      </c>
      <c r="GK14" s="135"/>
      <c r="GL14" s="136" t="s">
        <v>761</v>
      </c>
      <c r="GM14" s="137" t="s">
        <v>762</v>
      </c>
      <c r="GN14" s="136">
        <f>VLOOKUP($A14,'[5]TABELA COM TUDO'!$A:$AB,25,0)</f>
        <v>20.350000000000001</v>
      </c>
      <c r="GO14" s="138">
        <f>VLOOKUP($A14,'[5]TABELA COM TUDO'!$A:$AB,26,0)</f>
        <v>5.24</v>
      </c>
      <c r="GP14" s="139">
        <f t="shared" si="8"/>
        <v>0.74250000000000005</v>
      </c>
      <c r="GQ14" s="136">
        <f t="shared" si="4"/>
        <v>15.1</v>
      </c>
      <c r="GR14" s="136">
        <f t="shared" si="5"/>
        <v>5.2500000000000018</v>
      </c>
      <c r="GS14" s="140"/>
      <c r="GT14" s="140"/>
      <c r="GU14" s="141" t="b">
        <f t="shared" si="6"/>
        <v>0</v>
      </c>
      <c r="GV14" s="142">
        <f t="shared" si="7"/>
        <v>1.0000000000001563E-2</v>
      </c>
      <c r="GW14" s="83" t="s">
        <v>796</v>
      </c>
      <c r="GX14" s="83" t="s">
        <v>764</v>
      </c>
    </row>
    <row r="15" spans="1:206" s="83" customFormat="1" x14ac:dyDescent="0.25">
      <c r="A15" s="83" t="str">
        <f t="shared" si="0"/>
        <v>Oi Total Fixo + Pós 800 + Banda LargaN2MG</v>
      </c>
      <c r="B15" s="84" t="s">
        <v>737</v>
      </c>
      <c r="C15" s="85" t="s">
        <v>653</v>
      </c>
      <c r="D15" s="85" t="s">
        <v>738</v>
      </c>
      <c r="E15" s="86" t="s">
        <v>739</v>
      </c>
      <c r="F15" s="127" t="s">
        <v>740</v>
      </c>
      <c r="G15" s="88"/>
      <c r="H15" s="88"/>
      <c r="I15" s="88"/>
      <c r="J15" s="88" t="s">
        <v>740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 t="s">
        <v>740</v>
      </c>
      <c r="AC15" s="88" t="s">
        <v>740</v>
      </c>
      <c r="AD15" s="88" t="s">
        <v>740</v>
      </c>
      <c r="AE15" s="88" t="s">
        <v>740</v>
      </c>
      <c r="AF15" s="88" t="s">
        <v>740</v>
      </c>
      <c r="AG15" s="88" t="s">
        <v>740</v>
      </c>
      <c r="AH15" s="89"/>
      <c r="AI15" s="88" t="s">
        <v>740</v>
      </c>
      <c r="AJ15" s="88" t="s">
        <v>740</v>
      </c>
      <c r="AK15" s="88" t="s">
        <v>740</v>
      </c>
      <c r="AL15" s="88" t="s">
        <v>740</v>
      </c>
      <c r="AM15" s="88" t="s">
        <v>740</v>
      </c>
      <c r="AN15" s="88" t="s">
        <v>740</v>
      </c>
      <c r="AO15" s="88" t="s">
        <v>740</v>
      </c>
      <c r="AP15" s="88"/>
      <c r="AQ15" s="90"/>
      <c r="AR15" s="91" t="s">
        <v>797</v>
      </c>
      <c r="AS15" s="85" t="s">
        <v>742</v>
      </c>
      <c r="AT15" s="92" t="s">
        <v>743</v>
      </c>
      <c r="AU15" s="93">
        <v>42972</v>
      </c>
      <c r="AV15" s="144">
        <v>43097</v>
      </c>
      <c r="AW15" s="95" t="s">
        <v>744</v>
      </c>
      <c r="AX15" s="96" t="s">
        <v>744</v>
      </c>
      <c r="AY15" s="97"/>
      <c r="AZ15" s="97" t="s">
        <v>745</v>
      </c>
      <c r="BA15" s="97">
        <v>20</v>
      </c>
      <c r="BB15" s="97">
        <v>10000</v>
      </c>
      <c r="BC15" s="98" t="s">
        <v>746</v>
      </c>
      <c r="BD15" s="99" t="s">
        <v>747</v>
      </c>
      <c r="BE15" s="97" t="s">
        <v>739</v>
      </c>
      <c r="BF15" s="90" t="s">
        <v>739</v>
      </c>
      <c r="BG15" s="84" t="s">
        <v>797</v>
      </c>
      <c r="BH15" s="100" t="s">
        <v>748</v>
      </c>
      <c r="BI15" s="101" t="str">
        <f>IF(ISERROR(VLOOKUP(BH15,[6]PLANOS!B:C,2,0)),"",VLOOKUP(BH15,[6]PLANOS!B:C,2,0))</f>
        <v>PCS-4P6pi</v>
      </c>
      <c r="BJ15" s="102">
        <v>50.1</v>
      </c>
      <c r="BK15" s="103">
        <f>IF(BJ15=0,"",IF(BJ15=VLOOKUP("FIXO",[6]ARBOR!$A:$C,3,0),0.0001,IF(BJ15&gt;VLOOKUP("FIXO",[6]ARBOR!$A:$C,3,0),"Maior que CAP!",IF((DOLLAR(BJ15+(VLOOKUP("FIXO",[6]ARBOR!$A:$C,3,0)*-TRUNC(BJ15/VLOOKUP("FIXO",[6]ARBOR!$A:$C,3,0)-1,4)),6))&lt;&gt;(DOLLAR(VLOOKUP("FIXO",[6]ARBOR!$A:$C,3,0),6)),-TRUNC(BJ15/VLOOKUP("FIXO",[6]ARBOR!$A:$C,3,0)-1,4)+0.0001,-TRUNC(BJ15/VLOOKUP("FIXO",[6]ARBOR!$A:$C,3,0)-1,4)))))</f>
        <v>0.33939999999999998</v>
      </c>
      <c r="BL15" s="104" t="str">
        <f>IF(ISERROR(IF(BK15="","",VLOOKUP(($BH15&amp;BK15&amp;"Template de desconto FLAT bundle - Fixo - Varejo - Ganho Tributário Cross"),[6]BENEFICIOS!$A:$E,5,0))),"Criar",IF(BK15="","",VLOOKUP(($BH15&amp;BK15&amp;"Template de desconto FLAT bundle - Fixo - Varejo - Ganho Tributário Cross"),[6]BENEFICIOS!$A:$E,5,0)))</f>
        <v>Criar</v>
      </c>
      <c r="BM15" s="105"/>
      <c r="BN15" s="106"/>
      <c r="BO15" s="107" t="s">
        <v>687</v>
      </c>
      <c r="BP15" s="108">
        <v>44.9</v>
      </c>
      <c r="BQ15" s="103">
        <f>IF(BP15=0,"",IF(BP15=VLOOKUP("PCS-30874g",[6]ARBOR!$A:$C,3,0),0.0001,IF(BP15&gt;VLOOKUP("PCS-30874g",[6]ARBOR!$A:$C,3,0),"Maior que CAP!",IF((DOLLAR(BP15+(VLOOKUP("PCS-30874g",[6]ARBOR!$A:$C,3,0)*-TRUNC(BP15/VLOOKUP("PCS-30874g",[6]ARBOR!$A:$C,3,0)-1,4)),6))&lt;&gt;(DOLLAR(VLOOKUP("PCS-30874g",[6]ARBOR!$A:$C,3,0),6)),-TRUNC(BP15/VLOOKUP("PCS-30874g",[6]ARBOR!$A:$C,3,0)-1,4)+0.0001,-TRUNC(BP15/VLOOKUP("PCS-30874g",[6]ARBOR!$A:$C,3,0)-1,4)))))</f>
        <v>0.53679999999999994</v>
      </c>
      <c r="BR15" s="104" t="str">
        <f>IF(ISERROR(IF(BQ15="","",VLOOKUP(($BH15&amp;BQ15&amp;"Template de desconto FLAT bundle - Velox XDSL - Varejo"),[6]BENEFICIOS!$A:$E,5,0))),"Criar",IF(BQ15="","",VLOOKUP(($BH15&amp;BQ15&amp;"Template de desconto FLAT bundle - Velox XDSL - Varejo"),[6]BENEFICIOS!$A:$E,5,0)))</f>
        <v>Criar</v>
      </c>
      <c r="BS15" s="107" t="s">
        <v>687</v>
      </c>
      <c r="BT15" s="108">
        <v>44.9</v>
      </c>
      <c r="BU15" s="103">
        <f>IF(BT15=0,"",IF(BT15=VLOOKUP("PCS-30577g",[6]ARBOR!$A:$C,3,0),0.0001,IF(BT15&gt;VLOOKUP("PCS-30577g",[6]ARBOR!$A:$C,3,0),"Maior que CAP!",IF((DOLLAR(BT15+(VLOOKUP("PCS-30577g",[6]ARBOR!$A:$C,3,0)*-TRUNC(BT15/VLOOKUP("PCS-30577g",[6]ARBOR!$A:$C,3,0)-1,4)),6))&lt;&gt;(DOLLAR(VLOOKUP("PCS-30577g",[6]ARBOR!$A:$C,3,0),6)),-TRUNC(BT15/VLOOKUP("PCS-30577g",[6]ARBOR!$A:$C,3,0)-1,4)+0.0001,-TRUNC(BT15/VLOOKUP("PCS-30577g",[6]ARBOR!$A:$C,3,0)-1,4)))))</f>
        <v>0.53679999999999994</v>
      </c>
      <c r="BV15" s="104" t="str">
        <f>IF(ISERROR(IF(BU15="","",VLOOKUP(($BH15&amp;BU15&amp;"Template de desconto FLAT bundle - Velox XDSL - Varejo"),[6]BENEFICIOS!$A:$E,5,0))),"Criar",IF(BU15="","",VLOOKUP(($BH15&amp;BU15&amp;"Template de desconto FLAT bundle - Velox XDSL - Varejo"),[6]BENEFICIOS!$A:$E,5,0)))</f>
        <v>Criar</v>
      </c>
      <c r="BW15" s="107" t="s">
        <v>687</v>
      </c>
      <c r="BX15" s="108">
        <v>44.9</v>
      </c>
      <c r="BY15" s="103">
        <f>IF(BX15=0,"",IF(BX15=VLOOKUP("PCS-30604g",[6]ARBOR!$A:$C,3,0),0.0001,IF(BX15&gt;VLOOKUP("PCS-30604g",[6]ARBOR!$A:$C,3,0),"Maior que CAP!",IF((DOLLAR(BX15+(VLOOKUP("PCS-30604g",[6]ARBOR!$A:$C,3,0)*-TRUNC(BX15/VLOOKUP("PCS-30604g",[6]ARBOR!$A:$C,3,0)-1,4)),6))&lt;&gt;(DOLLAR(VLOOKUP("PCS-30604g",[6]ARBOR!$A:$C,3,0),6)),-TRUNC(BX15/VLOOKUP("PCS-30604g",[6]ARBOR!$A:$C,3,0)-1,4)+0.0001,-TRUNC(BX15/VLOOKUP("PCS-30604g",[6]ARBOR!$A:$C,3,0)-1,4)))))</f>
        <v>0.53679999999999994</v>
      </c>
      <c r="BZ15" s="104" t="str">
        <f>IF(ISERROR(IF(BY15="","",VLOOKUP(($BH15&amp;BY15&amp;"Template de desconto FLAT bundle - Velox XDSL - Varejo"),[6]BENEFICIOS!$A:$E,5,0))),"Criar",IF(BY15="","",VLOOKUP(($BH15&amp;BY15&amp;"Template de desconto FLAT bundle - Velox XDSL - Varejo"),[6]BENEFICIOS!$A:$E,5,0)))</f>
        <v>Criar</v>
      </c>
      <c r="CA15" s="107" t="s">
        <v>687</v>
      </c>
      <c r="CB15" s="108">
        <v>44.9</v>
      </c>
      <c r="CC15" s="103">
        <f>IF(CB15=0,"",IF(CB15=VLOOKUP("PCS-30631g",[6]ARBOR!$A:$C,3,0),0.0001,IF(CB15&gt;VLOOKUP("PCS-30631g",[6]ARBOR!$A:$C,3,0),"Maior que CAP!",IF((DOLLAR(CB15+(VLOOKUP("PCS-30631g",[6]ARBOR!$A:$C,3,0)*-TRUNC(CB15/VLOOKUP("PCS-30631g",[6]ARBOR!$A:$C,3,0)-1,4)),6))&lt;&gt;(DOLLAR(VLOOKUP("PCS-30631g",[6]ARBOR!$A:$C,3,0),6)),-TRUNC(CB15/VLOOKUP("PCS-30631g",[6]ARBOR!$A:$C,3,0)-1,4)+0.0001,-TRUNC(CB15/VLOOKUP("PCS-30631g",[6]ARBOR!$A:$C,3,0)-1,4)))))</f>
        <v>0.54310000000000003</v>
      </c>
      <c r="CD15" s="104" t="str">
        <f>IF(ISERROR(IF(CC15="","",VLOOKUP(($BH15&amp;CC15&amp;"Template de desconto FLAT bundle - Velox XDSL - Varejo"),[6]BENEFICIOS!$A:$E,5,0))),"Criar",IF(CC15="","",VLOOKUP(($BH15&amp;CC15&amp;"Template de desconto FLAT bundle - Velox XDSL - Varejo"),[6]BENEFICIOS!$A:$E,5,0)))</f>
        <v>Criar</v>
      </c>
      <c r="CE15" s="107"/>
      <c r="CF15" s="108"/>
      <c r="CG15" s="103" t="str">
        <f>IF(CF15=0,"",IF(CF15=VLOOKUP("PCS-30658g",[6]ARBOR!$A:$C,3,0),0.0001,IF(CF15&gt;VLOOKUP("PCS-30658g",[6]ARBOR!$A:$C,3,0),"Maior que CAP!",IF((DOLLAR(CF15+(VLOOKUP("PCS-30658g",[6]ARBOR!$A:$C,3,0)*-TRUNC(CF15/VLOOKUP("PCS-30658g",[6]ARBOR!$A:$C,3,0)-1,4)),6))&lt;&gt;(DOLLAR(VLOOKUP("PCS-30658g",[6]ARBOR!$A:$C,3,0),6)),-TRUNC(CF15/VLOOKUP("PCS-30658g",[6]ARBOR!$A:$C,3,0)-1,4)+0.0001,-TRUNC(CF15/VLOOKUP("PCS-30658g",[6]ARBOR!$A:$C,3,0)-1,4)))))</f>
        <v/>
      </c>
      <c r="CH15" s="104" t="str">
        <f>IF(ISERROR(IF(CG15="","",VLOOKUP(($BH15&amp;CG15&amp;"Template de desconto FLAT bundle - Velox XDSL - Varejo"),[6]BENEFICIOS!$A:$E,5,0))),"Criar",IF(CG15="","",VLOOKUP(($BH15&amp;CG15&amp;"Template de desconto FLAT bundle - Velox XDSL - Varejo"),[6]BENEFICIOS!$A:$E,5,0)))</f>
        <v/>
      </c>
      <c r="CI15" s="107"/>
      <c r="CJ15" s="108"/>
      <c r="CK15" s="103" t="str">
        <f>IF(CJ15=0,"",IF(CJ15=VLOOKUP("PCS-30685g",[6]ARBOR!$A:$C,3,0),0.0001,IF(CJ15&gt;VLOOKUP("PCS-30685g",[6]ARBOR!$A:$C,3,0),"Maior que CAP!",IF((DOLLAR(CJ15+(VLOOKUP("PCS-30685g",[6]ARBOR!$A:$C,3,0)*-TRUNC(CJ15/VLOOKUP("PCS-30685g",[6]ARBOR!$A:$C,3,0)-1,4)),6))&lt;&gt;(DOLLAR(VLOOKUP("PCS-30685g",[6]ARBOR!$A:$C,3,0),6)),-TRUNC(CJ15/VLOOKUP("PCS-30685g",[6]ARBOR!$A:$C,3,0)-1,4)+0.0001,-TRUNC(CJ15/VLOOKUP("PCS-30685g",[6]ARBOR!$A:$C,3,0)-1,4)))))</f>
        <v/>
      </c>
      <c r="CL15" s="104" t="str">
        <f>IF(ISERROR(IF(CK15="","",VLOOKUP(($BH15&amp;CK15&amp;"Template de desconto FLAT bundle - Velox XDSL - Varejo"),[6]BENEFICIOS!$A:$E,5,0))),"Criar",IF(CK15="","",VLOOKUP(($BH15&amp;CK15&amp;"Template de desconto FLAT bundle - Velox XDSL - Varejo"),[6]BENEFICIOS!$A:$E,5,0)))</f>
        <v/>
      </c>
      <c r="CM15" s="107"/>
      <c r="CN15" s="108"/>
      <c r="CO15" s="103" t="str">
        <f>IF(CN15=0,"",IF(CN15=VLOOKUP("PCS-30712g",[6]ARBOR!$A:$C,3,0),0.0001,IF(CN15&gt;VLOOKUP("PCS-30712g",[6]ARBOR!$A:$C,3,0),"Maior que CAP!",IF((DOLLAR(CN15+(VLOOKUP("PCS-30712g",[6]ARBOR!$A:$C,3,0)*-TRUNC(CN15/VLOOKUP("PCS-30712g",[6]ARBOR!$A:$C,3,0)-1,4)),6))&lt;&gt;(DOLLAR(VLOOKUP("PCS-30712g",[6]ARBOR!$A:$C,3,0),6)),-TRUNC(CN15/VLOOKUP("PCS-30712g",[6]ARBOR!$A:$C,3,0)-1,4)+0.0001,-TRUNC(CN15/VLOOKUP("PCS-30712g",[6]ARBOR!$A:$C,3,0)-1,4)))))</f>
        <v/>
      </c>
      <c r="CP15" s="104" t="str">
        <f>IF(ISERROR(IF(CO15="","",VLOOKUP(($BH15&amp;CO15&amp;"Template de desconto FLAT bundle - Velox XDSL - Varejo"),[6]BENEFICIOS!$A:$E,5,0))),"Criar",IF(CO15="","",VLOOKUP(($BH15&amp;CO15&amp;"Template de desconto FLAT bundle - Velox XDSL - Varejo"),[6]BENEFICIOS!$A:$E,5,0)))</f>
        <v/>
      </c>
      <c r="CQ15" s="107"/>
      <c r="CR15" s="108"/>
      <c r="CS15" s="103" t="str">
        <f>IF(CR15=0,"",IF(CR15=VLOOKUP("PCS-30739g",[6]ARBOR!$A:$C,3,0),0.0001,IF(CR15&gt;VLOOKUP("PCS-30739g",[6]ARBOR!$A:$C,3,0),"Maior que CAP!",IF((DOLLAR(CR15+(VLOOKUP("PCS-30739g",[6]ARBOR!$A:$C,3,0)*-TRUNC(CR15/VLOOKUP("PCS-30739g",[6]ARBOR!$A:$C,3,0)-1,4)),6))&lt;&gt;(DOLLAR(VLOOKUP("PCS-30739g",[6]ARBOR!$A:$C,3,0),6)),-TRUNC(CR15/VLOOKUP("PCS-30739g",[6]ARBOR!$A:$C,3,0)-1,4)+0.0001,-TRUNC(CR15/VLOOKUP("PCS-30739g",[6]ARBOR!$A:$C,3,0)-1,4)))))</f>
        <v/>
      </c>
      <c r="CT15" s="104" t="str">
        <f>IF(ISERROR(IF(CS15="","",VLOOKUP(($BH15&amp;CS15&amp;"Template de desconto FLAT bundle - Velox XDSL - Varejo"),[6]BENEFICIOS!$A:$E,5,0))),"Criar",IF(CS15="","",VLOOKUP(($BH15&amp;CS15&amp;"Template de desconto FLAT bundle - Velox XDSL - Varejo"),[6]BENEFICIOS!$A:$E,5,0)))</f>
        <v/>
      </c>
      <c r="CU15" s="108"/>
      <c r="CV15" s="109"/>
      <c r="CW15" s="103" t="str">
        <f>IF(CU15=0,"",IF(CU15=VLOOKUP("PCS-30739g",[6]ARBOR!$A:$C,3,0),0.0001,IF(CU15&gt;VLOOKUP("PCS-30739g",[6]ARBOR!$A:$C,3,0),"Maior que CAP!",IF((DOLLAR(CU15+(VLOOKUP("PCS-30739g",[6]ARBOR!$A:$C,3,0)*-TRUNC(CU15/VLOOKUP("PCS-30739g",[6]ARBOR!$A:$C,3,0)-1,4)),6))&lt;&gt;(DOLLAR(VLOOKUP("PCS-30739g",[6]ARBOR!$A:$C,3,0),6)),(-TRUNC(CU15/VLOOKUP("PCS-30739g",[6]ARBOR!$A:$C,3,0)-1,4)+0.0001)-CS15,-TRUNC(CU15/VLOOKUP("PCS-30739g",[6]ARBOR!$A:$C,3,0)-1,4)-CS15))))</f>
        <v/>
      </c>
      <c r="CX15" s="104" t="str">
        <f>IF(ISERROR(IF(CW15="","",VLOOKUP(($BQ15&amp;CW15&amp;"Template de desconto percentual Bundle - Velox XDSL - Varejo"),[6]BENEFICIOS!$A:$E,5,0))),"Criar",IF(CW15="","",VLOOKUP(($BQ15&amp;CW15&amp;"Template de desconto percentual Bundle - Velox XDSL - Varejo"),[6]BENEFICIOS!$A:$E,5,0)))</f>
        <v/>
      </c>
      <c r="CY15" s="107"/>
      <c r="CZ15" s="108"/>
      <c r="DA15" s="103" t="str">
        <f>IF(CZ15=0,"",IF(CZ15=VLOOKUP("PCS-30766g",[6]ARBOR!$A:$C,3,0),0.0001,IF(CZ15&gt;VLOOKUP("PCS-30766g",[6]ARBOR!$A:$C,3,0),"Maior que CAP!",IF((DOLLAR(CZ15+(VLOOKUP("PCS-30766g",[6]ARBOR!$A:$C,3,0)*-TRUNC(CZ15/VLOOKUP("PCS-30766g",[6]ARBOR!$A:$C,3,0)-1,4)),6))&lt;&gt;(DOLLAR(VLOOKUP("PCS-30766g",[6]ARBOR!$A:$C,3,0),6)),-TRUNC(CZ15/VLOOKUP("PCS-30766g",[6]ARBOR!$A:$C,3,0)-1,4)+0.0001,-TRUNC(CZ15/VLOOKUP("PCS-30766g",[6]ARBOR!$A:$C,3,0)-1,4)))))</f>
        <v/>
      </c>
      <c r="DB15" s="104" t="str">
        <f>IF(ISERROR(IF(DA15="","",VLOOKUP(($BH15&amp;DA15&amp;"Template de desconto FLAT bundle - Velox XDSL - Varejo"),[6]BENEFICIOS!$A:$E,5,0))),"Criar",IF(DA15="","",VLOOKUP(($BH15&amp;DA15&amp;"Template de desconto FLAT bundle - Velox XDSL - Varejo"),[6]BENEFICIOS!$A:$E,5,0)))</f>
        <v/>
      </c>
      <c r="DC15" s="108"/>
      <c r="DD15" s="109"/>
      <c r="DE15" s="103" t="str">
        <f>IF(DC15=0,"",IF(DC15=VLOOKUP("PCS-30766g",[6]ARBOR!$A:$C,3,0),0.0001,IF(DC15&gt;VLOOKUP("PCS-30766g",[6]ARBOR!$A:$C,3,0),"Maior que CAP!",IF((DOLLAR(DC15+(VLOOKUP("PCS-30766g",[6]ARBOR!$A:$C,3,0)*-TRUNC(DC15/VLOOKUP("PCS-30766g",[6]ARBOR!$A:$C,3,0)-1,4)),6))&lt;&gt;(DOLLAR(VLOOKUP("PCS-30766g",[6]ARBOR!$A:$C,3,0),6)),(-TRUNC(DC15/VLOOKUP("PCS-30766g",[6]ARBOR!$A:$C,3,0)-1,4)+0.0001)-DA15,-TRUNC(DC15/VLOOKUP("PCS-30766g",[6]ARBOR!$A:$C,3,0)-1,4)-DA15))))</f>
        <v/>
      </c>
      <c r="DF15" s="104" t="str">
        <f>IF(ISERROR(IF(DE15="","",VLOOKUP(($BQ15&amp;DE15&amp;"Template de desconto percentual Bundle - Velox XDSL - Varejo"),[6]BENEFICIOS!$A:$E,5,0))),"Criar",IF(DE15="","",VLOOKUP(($BQ15&amp;DE15&amp;"Template de desconto percentual Bundle - Velox XDSL - Varejo"),[6]BENEFICIOS!$A:$E,5,0)))</f>
        <v/>
      </c>
      <c r="DG15" s="107"/>
      <c r="DH15" s="108"/>
      <c r="DI15" s="103" t="str">
        <f>IF(DH15=0,"",IF(DH15=VLOOKUP("PCS-30793g",[6]ARBOR!$A:$C,3,0),0.0001,IF(DH15&gt;VLOOKUP("PCS-30793g",[6]ARBOR!$A:$C,3,0),"Maior que CAP!",IF((DOLLAR(DH15+(VLOOKUP("PCS-30793g",[6]ARBOR!$A:$C,3,0)*-TRUNC(DH15/VLOOKUP("PCS-30793g",[6]ARBOR!$A:$C,3,0)-1,4)),6))&lt;&gt;(DOLLAR(VLOOKUP("PCS-30793g",[6]ARBOR!$A:$C,3,0),6)),-TRUNC(DH15/VLOOKUP("PCS-30793g",[6]ARBOR!$A:$C,3,0)-1,4)+0.0001,-TRUNC(DH15/VLOOKUP("PCS-30793g",[6]ARBOR!$A:$C,3,0)-1,4)))))</f>
        <v/>
      </c>
      <c r="DJ15" s="104" t="str">
        <f>IF(ISERROR(IF(DI15="","",VLOOKUP(($BH15&amp;DI15&amp;"Template de desconto FLAT bundle - Velox XDSL - Varejo"),[6]BENEFICIOS!$A:$E,5,0))),"Criar",IF(DI15="","",VLOOKUP(($BH15&amp;DI15&amp;"Template de desconto FLAT bundle - Velox XDSL - Varejo"),[6]BENEFICIOS!$A:$E,5,0)))</f>
        <v/>
      </c>
      <c r="DK15" s="108"/>
      <c r="DL15" s="109"/>
      <c r="DM15" s="103" t="str">
        <f>IF(DK15=0,"",IF(DK15=VLOOKUP("PCS-30793g",[6]ARBOR!$A:$C,3,0),0.0001,IF(DK15&gt;VLOOKUP("PCS-30793g",[6]ARBOR!$A:$C,3,0),"Maior que CAP!",IF((DOLLAR(DK15+(VLOOKUP("PCS-30793g",[6]ARBOR!$A:$C,3,0)*-TRUNC(DK15/VLOOKUP("PCS-30793g",[6]ARBOR!$A:$C,3,0)-1,4)),6))&lt;&gt;(DOLLAR(VLOOKUP("PCS-30793g",[6]ARBOR!$A:$C,3,0),6)),(-TRUNC(DK15/VLOOKUP("PCS-30793g",[6]ARBOR!$A:$C,3,0)-1,4)+0.0001)-DI15,-TRUNC(DK15/VLOOKUP("PCS-30793g",[6]ARBOR!$A:$C,3,0)-1,4)-DI15))))</f>
        <v/>
      </c>
      <c r="DN15" s="104" t="str">
        <f>IF(ISERROR(IF(DM15="","",VLOOKUP(($BQ15&amp;DM15&amp;"Template de desconto percentual Bundle - Velox XDSL - Varejo"),[6]BENEFICIOS!$A:$E,5,0))),"Criar",IF(DM15="","",VLOOKUP(($BQ15&amp;DM15&amp;"Template de desconto percentual Bundle - Velox XDSL - Varejo"),[6]BENEFICIOS!$A:$E,5,0)))</f>
        <v/>
      </c>
      <c r="DO15" s="107"/>
      <c r="DP15" s="108"/>
      <c r="DQ15" s="103" t="str">
        <f>IF(DP15=0,"",IF(DP15=VLOOKUP("PCS-30820g",[6]ARBOR!$A:$C,3,0),0.0001,IF(DP15&gt;VLOOKUP("PCS-30820g",[6]ARBOR!$A:$C,3,0),"Maior que CAP!",IF((DOLLAR(DP15+(VLOOKUP("PCS-30820g",[6]ARBOR!$A:$C,3,0)*-TRUNC(DP15/VLOOKUP("PCS-30820g",[6]ARBOR!$A:$C,3,0)-1,4)),6))&lt;&gt;(DOLLAR(VLOOKUP("PCS-30820g",[6]ARBOR!$A:$C,3,0),6)),-TRUNC(DP15/VLOOKUP("PCS-30820g",[6]ARBOR!$A:$C,3,0)-1,4)+0.0001,-TRUNC(DP15/VLOOKUP("PCS-30820g",[6]ARBOR!$A:$C,3,0)-1,4)))))</f>
        <v/>
      </c>
      <c r="DR15" s="104" t="str">
        <f>IF(ISERROR(IF(DQ15="","",VLOOKUP(($BH15&amp;DQ15&amp;"Template de desconto FLAT bundle - Velox XDSL - Varejo"),[6]BENEFICIOS!$A:$E,5,0))),"Criar",IF(DQ15="","",VLOOKUP(($BH15&amp;DQ15&amp;"Template de desconto FLAT bundle - Velox XDSL - Varejo"),[6]BENEFICIOS!$A:$E,5,0)))</f>
        <v/>
      </c>
      <c r="DS15" s="108"/>
      <c r="DT15" s="109"/>
      <c r="DU15" s="103" t="str">
        <f>IF(DS15=0,"",IF(DS15=VLOOKUP("PCS-30820g",[6]ARBOR!$A:$C,3,0),0.0001,IF(DS15&gt;VLOOKUP("PCS-30820g",[6]ARBOR!$A:$C,3,0),"Maior que CAP!",IF((DOLLAR(DS15+(VLOOKUP("PCS-30820g",[6]ARBOR!$A:$C,3,0)*-TRUNC(DS15/VLOOKUP("PCS-30820g",[6]ARBOR!$A:$C,3,0)-1,4)),6))&lt;&gt;(DOLLAR(VLOOKUP("PCS-30820g",[6]ARBOR!$A:$C,3,0),6)),(-TRUNC(DS15/VLOOKUP("PCS-30820g",[6]ARBOR!$A:$C,3,0)-1,4)+0.0001)-DQ15,-TRUNC(DS15/VLOOKUP("PCS-30820g",[6]ARBOR!$A:$C,3,0)-1,4)-DQ15))))</f>
        <v/>
      </c>
      <c r="DV15" s="104" t="str">
        <f>IF(ISERROR(IF(DU15="","",VLOOKUP(($BQ15&amp;DU15&amp;"Template de desconto percentual Bundle - Velox XDSL - Varejo"),[6]BENEFICIOS!$A:$E,5,0))),"Criar",IF(DU15="","",VLOOKUP(($BQ15&amp;DU15&amp;"Template de desconto percentual Bundle - Velox XDSL - Varejo"),[6]BENEFICIOS!$A:$E,5,0)))</f>
        <v/>
      </c>
      <c r="DW15" s="110">
        <v>44.9</v>
      </c>
      <c r="DX15" s="103">
        <f>IF(DW15=0,"",IF(DW15=VLOOKUP("PCS-21448p2",[6]ARBOR!$A:$C,3,0),0.0001,IF(DW15&gt;VLOOKUP("PCS-21448p2",[6]ARBOR!$A:$C,3,0),"Maior que CAP!",IF((DOLLAR(DW15+(VLOOKUP("PCS-21448p2",[6]ARBOR!$A:$C,3,0)*-TRUNC(DW15/VLOOKUP("PCS-21448p2",[6]ARBOR!$A:$C,3,0)-1,4)),6))&lt;&gt;(DOLLAR(VLOOKUP("PCS-21448p2",[6]ARBOR!$A:$C,3,0),6)),-TRUNC(DW15/VLOOKUP("PCS-21448p2",[6]ARBOR!$A:$C,3,0)-1,4)+0.0001,-TRUNC(DW15/VLOOKUP("PCS-21448p2",[6]ARBOR!$A:$C,3,0)-1,4)))))</f>
        <v>0.64900000000000002</v>
      </c>
      <c r="DY15" s="104" t="str">
        <f>IF(ISERROR(IF(DX15="","",VLOOKUP(("Oi Conta Total Plug 10GB Downgrade"&amp;DX15&amp;"Template de desconto percentual BL Móvel - Internet Total - Varejo"),[6]BENEFICIOS!$A:$E,5,0))),"Criar",IF(DX15="","",VLOOKUP(("Oi Conta Total Plug 10GB Downgrade"&amp;DX15&amp;"Template de desconto percentual BL Móvel - Internet Total - Varejo"),[6]BENEFICIOS!$A:$E,5,0)))</f>
        <v>Criar</v>
      </c>
      <c r="DZ15" s="110">
        <v>16.5</v>
      </c>
      <c r="EA15" s="111">
        <f>IF(DZ15=0,"",IF(DZ15=VLOOKUP("SVA",[6]ARBOR!$A:$C,3,0),0.0001,IF(DZ15&gt;VLOOKUP("SVA",[6]ARBOR!$A:$C,3,0),"Maior que CAP!",IF((DOLLAR(DZ15+(VLOOKUP("SVA",[6]ARBOR!$A:$C,3,0)*-TRUNC(DZ15/VLOOKUP("SVA",[6]ARBOR!$A:$C,3,0)-1,4)),6))&lt;&gt;(DOLLAR(VLOOKUP("SVA",[6]ARBOR!$A:$C,3,0),6)),-TRUNC(DZ15/VLOOKUP("SVA",[6]ARBOR!$A:$C,3,0)-1,4)+0.0001,-TRUNC(DZ15/VLOOKUP("SVA",[6]ARBOR!$A:$C,3,0)-1,4)))))</f>
        <v>0.2301</v>
      </c>
      <c r="EB15" s="104" t="s">
        <v>749</v>
      </c>
      <c r="EC15" s="108"/>
      <c r="ED15" s="112"/>
      <c r="EE15" s="113" t="str">
        <f t="shared" ref="EE15" si="9">IF(EC15="Grátis",0.9999,"")</f>
        <v/>
      </c>
      <c r="EF15" s="104" t="str">
        <f>IF(EE15="S/Desc","S/Desc",IF(ISERROR(IF(EE15="","",VLOOKUP(($BQ15&amp;EE15&amp;"Template Desc. % sobre Serviço SVA B2C"),[6]BENEFICIOS!$A:$G,5,0))),"Criar",IF(EE15="","",VLOOKUP(($BQ15&amp;EE15&amp;"Template Desc. % sobre Serviço SVA B2C"),[6]BENEFICIOS!$A:$G,5,0))))</f>
        <v/>
      </c>
      <c r="EG15" s="114">
        <f>IF(BI15="","",VLOOKUP(BI15,[6]ARBOR!A:C,3,0))</f>
        <v>479.46</v>
      </c>
      <c r="EH15" s="108">
        <v>15</v>
      </c>
      <c r="EI15" s="115">
        <f>IF(EH15="","",1-(EH15/VLOOKUP(BI15&amp;"ASS",[6]ARBOR!A:C,3,0)))</f>
        <v>0.34725848563968664</v>
      </c>
      <c r="EJ15" s="116" t="s">
        <v>750</v>
      </c>
      <c r="EK15" s="117" t="s">
        <v>751</v>
      </c>
      <c r="EL15" s="108">
        <v>124.9</v>
      </c>
      <c r="EM15" s="103">
        <f>IF(EL15=0,"",IF(EL15=EG15,0.0001,ROUND(1-((EL15+(VLOOKUP(BI15&amp;"ASS",[6]ARBOR!A:C,3,0)-EH15))/EG15),4)))</f>
        <v>0.72289999999999999</v>
      </c>
      <c r="EN15" s="104" t="str">
        <f>IF(ISERROR(IF(EM15="","",VLOOKUP(($BH15&amp;EM15&amp;"Template de desconto percentual FLAT Móvel - Conta Total - Varejo - Ganho Tributário Cross"),[6]BENEFICIOS!$A:$E,5,0))),"Criar",IF(EM15="","",VLOOKUP(($BH15&amp;EM15&amp;"Template de desconto percentual FLAT Móvel - Conta Total - Varejo - Ganho Tributário Cross"),[6]BENEFICIOS!$A:$E,5,0)))</f>
        <v>Criar</v>
      </c>
      <c r="EO15" s="118"/>
      <c r="EP15" s="103" t="str">
        <f>IF(EO15="","",1-(EO15/VLOOKUP($EM$2,[6]ARBOR!B:C,2,0)))</f>
        <v/>
      </c>
      <c r="EQ15" s="111"/>
      <c r="ER15" s="111"/>
      <c r="ES15" s="103"/>
      <c r="ET15" s="119"/>
      <c r="EU15" s="120"/>
      <c r="EV15" s="120"/>
      <c r="EW15" s="121"/>
      <c r="EX15" s="122" t="str">
        <f>IF(EW15=0,"",IF(EW15=VLOOKUP("PCS-813566",[6]ARBOR!$A:$C,3,0),0.0001,IF(EW15&gt;VLOOKUP("PCS-813566",[6]ARBOR!$A:$C,3,0),"Maior que CAP!",ROUND(-1*(EW15/VLOOKUP("PCS-813566",[6]ARBOR!$A:$C,3,0)-1),4))))</f>
        <v/>
      </c>
      <c r="EY15" s="123" t="str">
        <f>IF(ISERROR(IF(EX15="","",VLOOKUP(("Oi Internet Pra Celular 300MB"&amp;EX15&amp;"Template Flat Instância Dados"),[6]BENEFICIOS!$A:$E,5,0))),"Criar",IF(EX15="","",VLOOKUP(("Oi Internet Pra Celular 300MB"&amp;EX15&amp;"Template Flat Instância Dados"),[6]BENEFICIOS!$A:$E,5,0)))</f>
        <v/>
      </c>
      <c r="EZ15" s="121"/>
      <c r="FA15" s="122" t="str">
        <f>IF(EZ15=0,"",IF(EZ15=VLOOKUP("PCS-813564",[6]ARBOR!$A:$C,3,0),0.0001,IF(EZ15&gt;VLOOKUP("PCS-813564",[6]ARBOR!$A:$C,3,0),"Maior que CAP!",ROUND(-1*(EZ15/VLOOKUP("PCS-813564",[6]ARBOR!$A:$C,3,0)-1),4))))</f>
        <v/>
      </c>
      <c r="FB15" s="123" t="str">
        <f>IF(ISERROR(IF(FA15="","",VLOOKUP(("Oi Internet Pra Celular 500MB"&amp;FA15&amp;"Template Flat Instância Dados"),[6]BENEFICIOS!$A:$E,5,0))),"Criar",IF(FA15="","",VLOOKUP(("Oi Internet Pra Celular 500MB"&amp;FA15&amp;"Template Flat Instância Dados"),[6]BENEFICIOS!$A:$E,5,0)))</f>
        <v/>
      </c>
      <c r="FC15" s="121"/>
      <c r="FD15" s="122" t="str">
        <f>IF(FC15=0,"",IF(FC15=VLOOKUP("PCS-10357",[6]ARBOR!$A:$C,3,0),0.0001,IF(FC15&gt;VLOOKUP("PCS-10357",[6]ARBOR!$A:$C,3,0),"Maior que CAP!",ROUND(-1*(FC15/VLOOKUP("PCS-10357",[6]ARBOR!$A:$C,3,0)-1),4))))</f>
        <v/>
      </c>
      <c r="FE15" s="123" t="str">
        <f>IF(ISERROR(IF(FD15="","",VLOOKUP(("Oi Internet Pra Celular 1GB"&amp;FD15&amp;"Template Flat Instância Dados"),[6]BENEFICIOS!$A:$E,5,0))),"Criar",IF(FD15="","",VLOOKUP(("Oi Internet Pra Celular 1GB"&amp;FD15&amp;"Template Flat Instância Dados"),[6]BENEFICIOS!$A:$E,5,0)))</f>
        <v/>
      </c>
      <c r="FF15" s="121"/>
      <c r="FG15" s="122" t="str">
        <f>IF(FF15=0,"",IF(FF15=VLOOKUP("PCS-813565",[6]ARBOR!$A:$C,3,0),0.0001,IF(FF15&gt;VLOOKUP("PCS-813565",[6]ARBOR!$A:$C,3,0),"Maior que CAP!",ROUND(-1*(FF15/VLOOKUP("PCS-813565",[6]ARBOR!$A:$C,3,0)-1),4))))</f>
        <v/>
      </c>
      <c r="FH15" s="123" t="str">
        <f>IF(ISERROR(IF(FG15="","",VLOOKUP(("Oi Internet Pra Celular 2GB"&amp;FG15&amp;"Template Flat Instância Dados"),[6]BENEFICIOS!$A:$E,5,0))),"Criar",IF(FG15="","",VLOOKUP(("Oi Internet Pra Celular 2GB"&amp;FG15&amp;"Template Flat Instância Dados"),[6]BENEFICIOS!$A:$E,5,0)))</f>
        <v/>
      </c>
      <c r="FI15" s="121"/>
      <c r="FJ15" s="122" t="str">
        <f>IF(FI15=0,"",IF(FI15=VLOOKUP("PCS-7171B",[6]ARBOR!$A:$C,3,0),0.0001,IF(FI15&gt;VLOOKUP("PCS-7171B",[6]ARBOR!$A:$C,3,0),"Maior que CAP!",ROUND(-1*(FI15/VLOOKUP("PCS-7171B",[6]ARBOR!$A:$C,3,0)-1),4))))</f>
        <v/>
      </c>
      <c r="FK15" s="123" t="str">
        <f>IF(ISERROR(IF(FJ15="","",VLOOKUP(("Oi Internet Pra Celular 3GB"&amp;FJ15&amp;"Template Flat Instância Dados"),[6]BENEFICIOS!$A:$E,5,0))),"Criar",IF(FJ15="","",VLOOKUP(("Oi Internet Pra Celular 3GB"&amp;FJ15&amp;"Template Flat Instância Dados"),[6]BENEFICIOS!$A:$E,5,0)))</f>
        <v/>
      </c>
      <c r="FL15" s="121"/>
      <c r="FM15" s="122" t="str">
        <f>IF(FL15=0,"",IF(FL15=VLOOKUP("PCS-51793o08",[6]ARBOR!$A:$C,3,0),0.0001,IF(FL15&gt;VLOOKUP("PCS-51793o08",[6]ARBOR!$A:$C,3,0),"Maior que CAP!",ROUND(-1*(FL15/VLOOKUP("PCS-51793o08",[6]ARBOR!$A:$C,3,0)-1),4))))</f>
        <v/>
      </c>
      <c r="FN15" s="123" t="str">
        <f>IF(ISERROR(IF(FM15="","",VLOOKUP(("Oi Internet Pra Celular 5GB"&amp;FM15&amp;"Template Flat Instância Dados"),[6]BENEFICIOS!$A:$E,5,0))),"Criar",IF(FM15="","",VLOOKUP(("Oi Internet Pra Celular 5GB"&amp;FM15&amp;"Template Flat Instância Dados"),[6]BENEFICIOS!$A:$E,5,0)))</f>
        <v/>
      </c>
      <c r="FO15" s="121"/>
      <c r="FP15" s="122" t="str">
        <f>IF(FO15=0,"",IF(FO15=VLOOKUP("PCS-7171A",[6]ARBOR!$A:$C,3,0),0.0001,IF(FO15&gt;VLOOKUP("PCS-7171A",[6]ARBOR!$A:$C,3,0),"Maior que CAP!",ROUND(-1*(FO15/VLOOKUP("PCS-7171A",[6]ARBOR!$A:$C,3,0)-1),4))))</f>
        <v/>
      </c>
      <c r="FQ15" s="123" t="str">
        <f>IF(ISERROR(IF(FP15="","",VLOOKUP(("Oi Internet Pra Celular 10GB"&amp;FP15&amp;"Template Flat Instância Dados"),[6]BENEFICIOS!$A:$E,5,0))),"Criar",IF(FP15="","",VLOOKUP(("Oi Internet Pra Celular 10GB"&amp;FP15&amp;"Template Flat Instância Dados"),[6]BENEFICIOS!$A:$E,5,0)))</f>
        <v/>
      </c>
      <c r="FR15" s="124"/>
      <c r="FS15" s="125"/>
      <c r="FT15" s="87"/>
      <c r="FU15" s="126"/>
      <c r="FV15" s="127" t="s">
        <v>747</v>
      </c>
      <c r="FW15" s="88" t="s">
        <v>752</v>
      </c>
      <c r="FX15" s="128">
        <v>999</v>
      </c>
      <c r="FY15" s="88">
        <v>12</v>
      </c>
      <c r="FZ15" s="129" t="s">
        <v>753</v>
      </c>
      <c r="GA15" s="130" t="str">
        <f t="shared" si="1"/>
        <v>PCS-Fk83324</v>
      </c>
      <c r="GB15" s="131" t="str">
        <f t="shared" si="2"/>
        <v>PCS-SBL553142</v>
      </c>
      <c r="GC15" s="132" t="s">
        <v>754</v>
      </c>
      <c r="GD15" s="129" t="s">
        <v>755</v>
      </c>
      <c r="GE15" s="131" t="s">
        <v>756</v>
      </c>
      <c r="GF15" s="132" t="s">
        <v>757</v>
      </c>
      <c r="GG15" s="129" t="s">
        <v>758</v>
      </c>
      <c r="GH15" s="131" t="s">
        <v>759</v>
      </c>
      <c r="GI15" s="133" t="s">
        <v>760</v>
      </c>
      <c r="GJ15" s="134">
        <f>EL15+CB15+BJ15</f>
        <v>219.9</v>
      </c>
      <c r="GK15" s="135"/>
      <c r="GL15" s="136" t="s">
        <v>761</v>
      </c>
      <c r="GM15" s="137" t="s">
        <v>798</v>
      </c>
      <c r="GN15" s="136">
        <v>0</v>
      </c>
      <c r="GO15" s="138">
        <v>0</v>
      </c>
      <c r="GP15" s="115">
        <v>1</v>
      </c>
      <c r="GQ15" s="136">
        <v>0</v>
      </c>
      <c r="GR15" s="136">
        <v>0</v>
      </c>
      <c r="GS15" s="140"/>
      <c r="GT15" s="140"/>
      <c r="GU15" s="141" t="b">
        <v>1</v>
      </c>
      <c r="GV15" s="142">
        <v>0</v>
      </c>
      <c r="GW15" s="83" t="s">
        <v>799</v>
      </c>
      <c r="GX15" s="83" t="s">
        <v>764</v>
      </c>
    </row>
    <row r="16" spans="1:206" s="83" customFormat="1" x14ac:dyDescent="0.25">
      <c r="A16" s="83" t="str">
        <f t="shared" si="0"/>
        <v>Oi Total Fixo + Pós 800 + Banda LargaN2MG</v>
      </c>
      <c r="B16" s="84" t="s">
        <v>737</v>
      </c>
      <c r="C16" s="85" t="s">
        <v>653</v>
      </c>
      <c r="D16" s="85" t="s">
        <v>738</v>
      </c>
      <c r="E16" s="86" t="s">
        <v>739</v>
      </c>
      <c r="F16" s="127" t="s">
        <v>740</v>
      </c>
      <c r="G16" s="88"/>
      <c r="H16" s="88"/>
      <c r="I16" s="88"/>
      <c r="J16" s="88" t="s">
        <v>740</v>
      </c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 t="s">
        <v>740</v>
      </c>
      <c r="AC16" s="88" t="s">
        <v>740</v>
      </c>
      <c r="AD16" s="88" t="s">
        <v>740</v>
      </c>
      <c r="AE16" s="88" t="s">
        <v>740</v>
      </c>
      <c r="AF16" s="88" t="s">
        <v>740</v>
      </c>
      <c r="AG16" s="88" t="s">
        <v>740</v>
      </c>
      <c r="AH16" s="89"/>
      <c r="AI16" s="88" t="s">
        <v>740</v>
      </c>
      <c r="AJ16" s="88" t="s">
        <v>740</v>
      </c>
      <c r="AK16" s="88" t="s">
        <v>740</v>
      </c>
      <c r="AL16" s="88" t="s">
        <v>740</v>
      </c>
      <c r="AM16" s="88" t="s">
        <v>740</v>
      </c>
      <c r="AN16" s="88" t="s">
        <v>740</v>
      </c>
      <c r="AO16" s="88" t="s">
        <v>740</v>
      </c>
      <c r="AP16" s="88"/>
      <c r="AQ16" s="90"/>
      <c r="AR16" s="91" t="s">
        <v>800</v>
      </c>
      <c r="AS16" s="85" t="s">
        <v>742</v>
      </c>
      <c r="AT16" s="92" t="s">
        <v>743</v>
      </c>
      <c r="AU16" s="93">
        <v>42972</v>
      </c>
      <c r="AV16" s="144">
        <v>43097</v>
      </c>
      <c r="AW16" s="95" t="s">
        <v>744</v>
      </c>
      <c r="AX16" s="96" t="s">
        <v>744</v>
      </c>
      <c r="AY16" s="97"/>
      <c r="AZ16" s="97" t="s">
        <v>745</v>
      </c>
      <c r="BA16" s="97">
        <v>20</v>
      </c>
      <c r="BB16" s="97">
        <v>10000</v>
      </c>
      <c r="BC16" s="98" t="s">
        <v>746</v>
      </c>
      <c r="BD16" s="99" t="s">
        <v>747</v>
      </c>
      <c r="BE16" s="97" t="s">
        <v>739</v>
      </c>
      <c r="BF16" s="90" t="s">
        <v>739</v>
      </c>
      <c r="BG16" s="84" t="s">
        <v>800</v>
      </c>
      <c r="BH16" s="100" t="s">
        <v>748</v>
      </c>
      <c r="BI16" s="101" t="str">
        <f>IF(ISERROR(VLOOKUP(BH16,[6]PLANOS!B:C,2,0)),"",VLOOKUP(BH16,[6]PLANOS!B:C,2,0))</f>
        <v>PCS-4P6pi</v>
      </c>
      <c r="BJ16" s="102">
        <v>50.1</v>
      </c>
      <c r="BK16" s="103">
        <f>IF(BJ16=0,"",IF(BJ16=VLOOKUP("FIXO",[6]ARBOR!$A:$C,3,0),0.0001,IF(BJ16&gt;VLOOKUP("FIXO",[6]ARBOR!$A:$C,3,0),"Maior que CAP!",IF((DOLLAR(BJ16+(VLOOKUP("FIXO",[6]ARBOR!$A:$C,3,0)*-TRUNC(BJ16/VLOOKUP("FIXO",[6]ARBOR!$A:$C,3,0)-1,4)),6))&lt;&gt;(DOLLAR(VLOOKUP("FIXO",[6]ARBOR!$A:$C,3,0),6)),-TRUNC(BJ16/VLOOKUP("FIXO",[6]ARBOR!$A:$C,3,0)-1,4)+0.0001,-TRUNC(BJ16/VLOOKUP("FIXO",[6]ARBOR!$A:$C,3,0)-1,4)))))</f>
        <v>0.33939999999999998</v>
      </c>
      <c r="BL16" s="104" t="str">
        <f>IF(ISERROR(IF(BK16="","",VLOOKUP(($BH16&amp;BK16&amp;"Template de desconto FLAT bundle - Fixo - Varejo - Ganho Tributário Cross"),[6]BENEFICIOS!$A:$E,5,0))),"Criar",IF(BK16="","",VLOOKUP(($BH16&amp;BK16&amp;"Template de desconto FLAT bundle - Fixo - Varejo - Ganho Tributário Cross"),[6]BENEFICIOS!$A:$E,5,0)))</f>
        <v>Criar</v>
      </c>
      <c r="BM16" s="105"/>
      <c r="BN16" s="106"/>
      <c r="BO16" s="143" t="s">
        <v>766</v>
      </c>
      <c r="BP16" s="108">
        <v>44.9</v>
      </c>
      <c r="BQ16" s="103">
        <f>IF(BP16=0,"",IF(BP16=VLOOKUP("PCS-30874g",[6]ARBOR!$A:$C,3,0),0.0001,IF(BP16&gt;VLOOKUP("PCS-30874g",[6]ARBOR!$A:$C,3,0),"Maior que CAP!",IF((DOLLAR(BP16+(VLOOKUP("PCS-30874g",[6]ARBOR!$A:$C,3,0)*-TRUNC(BP16/VLOOKUP("PCS-30874g",[6]ARBOR!$A:$C,3,0)-1,4)),6))&lt;&gt;(DOLLAR(VLOOKUP("PCS-30874g",[6]ARBOR!$A:$C,3,0),6)),-TRUNC(BP16/VLOOKUP("PCS-30874g",[6]ARBOR!$A:$C,3,0)-1,4)+0.0001,-TRUNC(BP16/VLOOKUP("PCS-30874g",[6]ARBOR!$A:$C,3,0)-1,4)))))</f>
        <v>0.53679999999999994</v>
      </c>
      <c r="BR16" s="104" t="str">
        <f>IF(ISERROR(IF(BQ16="","",VLOOKUP(($BH16&amp;BQ16&amp;"Template de desconto FLAT bundle - Velox XDSL - Varejo"),[6]BENEFICIOS!$A:$E,5,0))),"Criar",IF(BQ16="","",VLOOKUP(($BH16&amp;BQ16&amp;"Template de desconto FLAT bundle - Velox XDSL - Varejo"),[6]BENEFICIOS!$A:$E,5,0)))</f>
        <v>Criar</v>
      </c>
      <c r="BS16" s="143" t="s">
        <v>766</v>
      </c>
      <c r="BT16" s="108">
        <v>44.9</v>
      </c>
      <c r="BU16" s="103">
        <f>IF(BT16=0,"",IF(BT16=VLOOKUP("PCS-30577g",[6]ARBOR!$A:$C,3,0),0.0001,IF(BT16&gt;VLOOKUP("PCS-30577g",[6]ARBOR!$A:$C,3,0),"Maior que CAP!",IF((DOLLAR(BT16+(VLOOKUP("PCS-30577g",[6]ARBOR!$A:$C,3,0)*-TRUNC(BT16/VLOOKUP("PCS-30577g",[6]ARBOR!$A:$C,3,0)-1,4)),6))&lt;&gt;(DOLLAR(VLOOKUP("PCS-30577g",[6]ARBOR!$A:$C,3,0),6)),-TRUNC(BT16/VLOOKUP("PCS-30577g",[6]ARBOR!$A:$C,3,0)-1,4)+0.0001,-TRUNC(BT16/VLOOKUP("PCS-30577g",[6]ARBOR!$A:$C,3,0)-1,4)))))</f>
        <v>0.53679999999999994</v>
      </c>
      <c r="BV16" s="104" t="str">
        <f>IF(ISERROR(IF(BU16="","",VLOOKUP(($BH16&amp;BU16&amp;"Template de desconto FLAT bundle - Velox XDSL - Varejo"),[6]BENEFICIOS!$A:$E,5,0))),"Criar",IF(BU16="","",VLOOKUP(($BH16&amp;BU16&amp;"Template de desconto FLAT bundle - Velox XDSL - Varejo"),[6]BENEFICIOS!$A:$E,5,0)))</f>
        <v>Criar</v>
      </c>
      <c r="BW16" s="143" t="s">
        <v>766</v>
      </c>
      <c r="BX16" s="108">
        <v>44.9</v>
      </c>
      <c r="BY16" s="103">
        <f>IF(BX16=0,"",IF(BX16=VLOOKUP("PCS-30604g",[6]ARBOR!$A:$C,3,0),0.0001,IF(BX16&gt;VLOOKUP("PCS-30604g",[6]ARBOR!$A:$C,3,0),"Maior que CAP!",IF((DOLLAR(BX16+(VLOOKUP("PCS-30604g",[6]ARBOR!$A:$C,3,0)*-TRUNC(BX16/VLOOKUP("PCS-30604g",[6]ARBOR!$A:$C,3,0)-1,4)),6))&lt;&gt;(DOLLAR(VLOOKUP("PCS-30604g",[6]ARBOR!$A:$C,3,0),6)),-TRUNC(BX16/VLOOKUP("PCS-30604g",[6]ARBOR!$A:$C,3,0)-1,4)+0.0001,-TRUNC(BX16/VLOOKUP("PCS-30604g",[6]ARBOR!$A:$C,3,0)-1,4)))))</f>
        <v>0.53679999999999994</v>
      </c>
      <c r="BZ16" s="104" t="str">
        <f>IF(ISERROR(IF(BY16="","",VLOOKUP(($BH16&amp;BY16&amp;"Template de desconto FLAT bundle - Velox XDSL - Varejo"),[6]BENEFICIOS!$A:$E,5,0))),"Criar",IF(BY16="","",VLOOKUP(($BH16&amp;BY16&amp;"Template de desconto FLAT bundle - Velox XDSL - Varejo"),[6]BENEFICIOS!$A:$E,5,0)))</f>
        <v>Criar</v>
      </c>
      <c r="CA16" s="143" t="s">
        <v>766</v>
      </c>
      <c r="CB16" s="108">
        <v>44.9</v>
      </c>
      <c r="CC16" s="103">
        <f>IF(CB16=0,"",IF(CB16=VLOOKUP("PCS-30631g",[6]ARBOR!$A:$C,3,0),0.0001,IF(CB16&gt;VLOOKUP("PCS-30631g",[6]ARBOR!$A:$C,3,0),"Maior que CAP!",IF((DOLLAR(CB16+(VLOOKUP("PCS-30631g",[6]ARBOR!$A:$C,3,0)*-TRUNC(CB16/VLOOKUP("PCS-30631g",[6]ARBOR!$A:$C,3,0)-1,4)),6))&lt;&gt;(DOLLAR(VLOOKUP("PCS-30631g",[6]ARBOR!$A:$C,3,0),6)),-TRUNC(CB16/VLOOKUP("PCS-30631g",[6]ARBOR!$A:$C,3,0)-1,4)+0.0001,-TRUNC(CB16/VLOOKUP("PCS-30631g",[6]ARBOR!$A:$C,3,0)-1,4)))))</f>
        <v>0.54310000000000003</v>
      </c>
      <c r="CD16" s="104" t="str">
        <f>IF(ISERROR(IF(CC16="","",VLOOKUP(($BH16&amp;CC16&amp;"Template de desconto FLAT bundle - Velox XDSL - Varejo"),[6]BENEFICIOS!$A:$E,5,0))),"Criar",IF(CC16="","",VLOOKUP(($BH16&amp;CC16&amp;"Template de desconto FLAT bundle - Velox XDSL - Varejo"),[6]BENEFICIOS!$A:$E,5,0)))</f>
        <v>Criar</v>
      </c>
      <c r="CE16" s="107" t="s">
        <v>687</v>
      </c>
      <c r="CF16" s="108">
        <v>49.9</v>
      </c>
      <c r="CG16" s="103">
        <f>IF(CF16=0,"",IF(CF16=VLOOKUP("PCS-30658g",[6]ARBOR!$A:$C,3,0),0.0001,IF(CF16&gt;VLOOKUP("PCS-30658g",[6]ARBOR!$A:$C,3,0),"Maior que CAP!",IF((DOLLAR(CF16+(VLOOKUP("PCS-30658g",[6]ARBOR!$A:$C,3,0)*-TRUNC(CF16/VLOOKUP("PCS-30658g",[6]ARBOR!$A:$C,3,0)-1,4)),6))&lt;&gt;(DOLLAR(VLOOKUP("PCS-30658g",[6]ARBOR!$A:$C,3,0),6)),-TRUNC(CF16/VLOOKUP("PCS-30658g",[6]ARBOR!$A:$C,3,0)-1,4)+0.0001,-TRUNC(CF16/VLOOKUP("PCS-30658g",[6]ARBOR!$A:$C,3,0)-1,4)))))</f>
        <v>0.55569999999999997</v>
      </c>
      <c r="CH16" s="104" t="str">
        <f>IF(ISERROR(IF(CG16="","",VLOOKUP(($BH16&amp;CG16&amp;"Template de desconto FLAT bundle - Velox XDSL - Varejo"),[6]BENEFICIOS!$A:$E,5,0))),"Criar",IF(CG16="","",VLOOKUP(($BH16&amp;CG16&amp;"Template de desconto FLAT bundle - Velox XDSL - Varejo"),[6]BENEFICIOS!$A:$E,5,0)))</f>
        <v>Criar</v>
      </c>
      <c r="CI16" s="107" t="s">
        <v>687</v>
      </c>
      <c r="CJ16" s="108">
        <v>49.9</v>
      </c>
      <c r="CK16" s="103">
        <f>IF(CJ16=0,"",IF(CJ16=VLOOKUP("PCS-30685g",[6]ARBOR!$A:$C,3,0),0.0001,IF(CJ16&gt;VLOOKUP("PCS-30685g",[6]ARBOR!$A:$C,3,0),"Maior que CAP!",IF((DOLLAR(CJ16+(VLOOKUP("PCS-30685g",[6]ARBOR!$A:$C,3,0)*-TRUNC(CJ16/VLOOKUP("PCS-30685g",[6]ARBOR!$A:$C,3,0)-1,4)),6))&lt;&gt;(DOLLAR(VLOOKUP("PCS-30685g",[6]ARBOR!$A:$C,3,0),6)),-TRUNC(CJ16/VLOOKUP("PCS-30685g",[6]ARBOR!$A:$C,3,0)-1,4)+0.0001,-TRUNC(CJ16/VLOOKUP("PCS-30685g",[6]ARBOR!$A:$C,3,0)-1,4)))))</f>
        <v>0.60509999999999997</v>
      </c>
      <c r="CL16" s="104" t="str">
        <f>IF(ISERROR(IF(CK16="","",VLOOKUP(($BH16&amp;CK16&amp;"Template de desconto FLAT bundle - Velox XDSL - Varejo"),[6]BENEFICIOS!$A:$E,5,0))),"Criar",IF(CK16="","",VLOOKUP(($BH16&amp;CK16&amp;"Template de desconto FLAT bundle - Velox XDSL - Varejo"),[6]BENEFICIOS!$A:$E,5,0)))</f>
        <v>Criar</v>
      </c>
      <c r="CM16" s="107" t="s">
        <v>687</v>
      </c>
      <c r="CN16" s="108">
        <v>49.9</v>
      </c>
      <c r="CO16" s="103">
        <f>IF(CN16=0,"",IF(CN16=VLOOKUP("PCS-30712g",[6]ARBOR!$A:$C,3,0),0.0001,IF(CN16&gt;VLOOKUP("PCS-30712g",[6]ARBOR!$A:$C,3,0),"Maior que CAP!",IF((DOLLAR(CN16+(VLOOKUP("PCS-30712g",[6]ARBOR!$A:$C,3,0)*-TRUNC(CN16/VLOOKUP("PCS-30712g",[6]ARBOR!$A:$C,3,0)-1,4)),6))&lt;&gt;(DOLLAR(VLOOKUP("PCS-30712g",[6]ARBOR!$A:$C,3,0),6)),-TRUNC(CN16/VLOOKUP("PCS-30712g",[6]ARBOR!$A:$C,3,0)-1,4)+0.0001,-TRUNC(CN16/VLOOKUP("PCS-30712g",[6]ARBOR!$A:$C,3,0)-1,4)))))</f>
        <v>0.64459999999999995</v>
      </c>
      <c r="CP16" s="104" t="str">
        <f>IF(ISERROR(IF(CO16="","",VLOOKUP(($BH16&amp;CO16&amp;"Template de desconto FLAT bundle - Velox XDSL - Varejo"),[6]BENEFICIOS!$A:$E,5,0))),"Criar",IF(CO16="","",VLOOKUP(($BH16&amp;CO16&amp;"Template de desconto FLAT bundle - Velox XDSL - Varejo"),[6]BENEFICIOS!$A:$E,5,0)))</f>
        <v>Criar</v>
      </c>
      <c r="CQ16" s="107" t="s">
        <v>687</v>
      </c>
      <c r="CR16" s="108">
        <v>59.9</v>
      </c>
      <c r="CS16" s="103">
        <f>IF(CR16=0,"",IF(CR16=VLOOKUP("PCS-30739g",[6]ARBOR!$A:$C,3,0),0.0001,IF(CR16&gt;VLOOKUP("PCS-30739g",[6]ARBOR!$A:$C,3,0),"Maior que CAP!",IF((DOLLAR(CR16+(VLOOKUP("PCS-30739g",[6]ARBOR!$A:$C,3,0)*-TRUNC(CR16/VLOOKUP("PCS-30739g",[6]ARBOR!$A:$C,3,0)-1,4)),6))&lt;&gt;(DOLLAR(VLOOKUP("PCS-30739g",[6]ARBOR!$A:$C,3,0),6)),-TRUNC(CR16/VLOOKUP("PCS-30739g",[6]ARBOR!$A:$C,3,0)-1,4)+0.0001,-TRUNC(CR16/VLOOKUP("PCS-30739g",[6]ARBOR!$A:$C,3,0)-1,4)))))</f>
        <v>0.71560000000000001</v>
      </c>
      <c r="CT16" s="104" t="str">
        <f>IF(ISERROR(IF(CS16="","",VLOOKUP(($BH16&amp;CS16&amp;"Template de desconto FLAT bundle - Velox XDSL - Varejo"),[6]BENEFICIOS!$A:$E,5,0))),"Criar",IF(CS16="","",VLOOKUP(($BH16&amp;CS16&amp;"Template de desconto FLAT bundle - Velox XDSL - Varejo"),[6]BENEFICIOS!$A:$E,5,0)))</f>
        <v>Criar</v>
      </c>
      <c r="CU16" s="108"/>
      <c r="CV16" s="109"/>
      <c r="CW16" s="103"/>
      <c r="CX16" s="104"/>
      <c r="CY16" s="107" t="s">
        <v>687</v>
      </c>
      <c r="CZ16" s="108">
        <v>59.9</v>
      </c>
      <c r="DA16" s="103">
        <f>IF(CZ16=0,"",IF(CZ16=VLOOKUP("PCS-30766g",[6]ARBOR!$A:$C,3,0),0.0001,IF(CZ16&gt;VLOOKUP("PCS-30766g",[6]ARBOR!$A:$C,3,0),"Maior que CAP!",IF((DOLLAR(CZ16+(VLOOKUP("PCS-30766g",[6]ARBOR!$A:$C,3,0)*-TRUNC(CZ16/VLOOKUP("PCS-30766g",[6]ARBOR!$A:$C,3,0)-1,4)),6))&lt;&gt;(DOLLAR(VLOOKUP("PCS-30766g",[6]ARBOR!$A:$C,3,0),6)),-TRUNC(CZ16/VLOOKUP("PCS-30766g",[6]ARBOR!$A:$C,3,0)-1,4)+0.0001,-TRUNC(CZ16/VLOOKUP("PCS-30766g",[6]ARBOR!$A:$C,3,0)-1,4)))))</f>
        <v>0.78669999999999995</v>
      </c>
      <c r="DB16" s="104" t="str">
        <f>IF(ISERROR(IF(DA16="","",VLOOKUP(($BH16&amp;DA16&amp;"Template de desconto FLAT bundle - Velox XDSL - Varejo"),[6]BENEFICIOS!$A:$E,5,0))),"Criar",IF(DA16="","",VLOOKUP(($BH16&amp;DA16&amp;"Template de desconto FLAT bundle - Velox XDSL - Varejo"),[6]BENEFICIOS!$A:$E,5,0)))</f>
        <v>Criar</v>
      </c>
      <c r="DC16" s="108"/>
      <c r="DD16" s="109"/>
      <c r="DE16" s="103"/>
      <c r="DF16" s="104"/>
      <c r="DG16" s="107" t="s">
        <v>766</v>
      </c>
      <c r="DH16" s="108">
        <v>69.900000000000006</v>
      </c>
      <c r="DI16" s="103">
        <f>IF(DH16=0,"",IF(DH16=VLOOKUP("PCS-30793g",[6]ARBOR!$A:$C,3,0),0.0001,IF(DH16&gt;VLOOKUP("PCS-30793g",[6]ARBOR!$A:$C,3,0),"Maior que CAP!",IF((DOLLAR(DH16+(VLOOKUP("PCS-30793g",[6]ARBOR!$A:$C,3,0)*-TRUNC(DH16/VLOOKUP("PCS-30793g",[6]ARBOR!$A:$C,3,0)-1,4)),6))&lt;&gt;(DOLLAR(VLOOKUP("PCS-30793g",[6]ARBOR!$A:$C,3,0),6)),-TRUNC(DH16/VLOOKUP("PCS-30793g",[6]ARBOR!$A:$C,3,0)-1,4)+0.0001,-TRUNC(DH16/VLOOKUP("PCS-30793g",[6]ARBOR!$A:$C,3,0)-1,4)))))</f>
        <v>0.75109999999999999</v>
      </c>
      <c r="DJ16" s="104" t="str">
        <f>IF(ISERROR(IF(DI16="","",VLOOKUP(($BH16&amp;DI16&amp;"Template de desconto FLAT bundle - Velox XDSL - Varejo"),[6]BENEFICIOS!$A:$E,5,0))),"Criar",IF(DI16="","",VLOOKUP(($BH16&amp;DI16&amp;"Template de desconto FLAT bundle - Velox XDSL - Varejo"),[6]BENEFICIOS!$A:$E,5,0)))</f>
        <v>Criar</v>
      </c>
      <c r="DK16" s="108"/>
      <c r="DL16" s="109"/>
      <c r="DM16" s="103"/>
      <c r="DN16" s="104"/>
      <c r="DO16" s="107" t="s">
        <v>687</v>
      </c>
      <c r="DP16" s="108">
        <v>69.900000000000006</v>
      </c>
      <c r="DQ16" s="103">
        <f>IF(DP16=0,"",IF(DP16=VLOOKUP("PCS-30820g",[6]ARBOR!$A:$C,3,0),0.0001,IF(DP16&gt;VLOOKUP("PCS-30820g",[6]ARBOR!$A:$C,3,0),"Maior que CAP!",IF((DOLLAR(DP16+(VLOOKUP("PCS-30820g",[6]ARBOR!$A:$C,3,0)*-TRUNC(DP16/VLOOKUP("PCS-30820g",[6]ARBOR!$A:$C,3,0)-1,4)),6))&lt;&gt;(DOLLAR(VLOOKUP("PCS-30820g",[6]ARBOR!$A:$C,3,0),6)),-TRUNC(DP16/VLOOKUP("PCS-30820g",[6]ARBOR!$A:$C,3,0)-1,4)+0.0001,-TRUNC(DP16/VLOOKUP("PCS-30820g",[6]ARBOR!$A:$C,3,0)-1,4)))))</f>
        <v>0.75109999999999999</v>
      </c>
      <c r="DR16" s="104" t="str">
        <f>IF(ISERROR(IF(DQ16="","",VLOOKUP(($BH16&amp;DQ16&amp;"Template de desconto FLAT bundle - Velox XDSL - Varejo"),[6]BENEFICIOS!$A:$E,5,0))),"Criar",IF(DQ16="","",VLOOKUP(($BH16&amp;DQ16&amp;"Template de desconto FLAT bundle - Velox XDSL - Varejo"),[6]BENEFICIOS!$A:$E,5,0)))</f>
        <v>Criar</v>
      </c>
      <c r="DS16" s="108"/>
      <c r="DT16" s="109"/>
      <c r="DU16" s="103"/>
      <c r="DV16" s="104"/>
      <c r="DW16" s="110"/>
      <c r="DX16" s="103" t="str">
        <f>IF(DW16=0,"",IF(DW16=VLOOKUP("PCS-21448p2",[6]ARBOR!$A:$C,3,0),0.0001,IF(DW16&gt;VLOOKUP("PCS-21448p2",[6]ARBOR!$A:$C,3,0),"Maior que CAP!",IF((DOLLAR(DW16+(VLOOKUP("PCS-21448p2",[6]ARBOR!$A:$C,3,0)*-TRUNC(DW16/VLOOKUP("PCS-21448p2",[6]ARBOR!$A:$C,3,0)-1,4)),6))&lt;&gt;(DOLLAR(VLOOKUP("PCS-21448p2",[6]ARBOR!$A:$C,3,0),6)),-TRUNC(DW16/VLOOKUP("PCS-21448p2",[6]ARBOR!$A:$C,3,0)-1,4)+0.0001,-TRUNC(DW16/VLOOKUP("PCS-21448p2",[6]ARBOR!$A:$C,3,0)-1,4)))))</f>
        <v/>
      </c>
      <c r="DY16" s="104" t="str">
        <f>IF(ISERROR(IF(DX16="","",VLOOKUP(("Oi Conta Total Plug 10GB Downgrade"&amp;DX16&amp;"Template de desconto percentual BL Móvel - Internet Total - Varejo"),[6]BENEFICIOS!$A:$E,5,0))),"Criar",IF(DX16="","",VLOOKUP(("Oi Conta Total Plug 10GB Downgrade"&amp;DX16&amp;"Template de desconto percentual BL Móvel - Internet Total - Varejo"),[6]BENEFICIOS!$A:$E,5,0)))</f>
        <v/>
      </c>
      <c r="DZ16" s="110">
        <v>19.899999999999999</v>
      </c>
      <c r="EA16" s="111">
        <f>IF(DZ16=0,"",IF(DZ16=VLOOKUP("SVA",[6]ARBOR!$A:$C,3,0),0.0001,IF(DZ16&gt;VLOOKUP("SVA",[6]ARBOR!$A:$C,3,0),"Maior que CAP!",IF((DOLLAR(DZ16+(VLOOKUP("SVA",[6]ARBOR!$A:$C,3,0)*-TRUNC(DZ16/VLOOKUP("SVA",[6]ARBOR!$A:$C,3,0)-1,4)),6))&lt;&gt;(DOLLAR(VLOOKUP("SVA",[6]ARBOR!$A:$C,3,0),6)),-TRUNC(DZ16/VLOOKUP("SVA",[6]ARBOR!$A:$C,3,0)-1,4)+0.0001,-TRUNC(DZ16/VLOOKUP("SVA",[6]ARBOR!$A:$C,3,0)-1,4)))))</f>
        <v>7.1400000000000005E-2</v>
      </c>
      <c r="EB16" s="104" t="s">
        <v>767</v>
      </c>
      <c r="EC16" s="108"/>
      <c r="ED16" s="112"/>
      <c r="EE16" s="113"/>
      <c r="EF16" s="104"/>
      <c r="EG16" s="114">
        <f>IF(BI16="","",VLOOKUP(BI16,[6]ARBOR!A:C,3,0))</f>
        <v>479.46</v>
      </c>
      <c r="EH16" s="108">
        <v>15</v>
      </c>
      <c r="EI16" s="115">
        <f>IF(EH16="","",1-(EH16/VLOOKUP(BI16&amp;"ASS",[6]ARBOR!A:C,3,0)))</f>
        <v>0.34725848563968664</v>
      </c>
      <c r="EJ16" s="116" t="s">
        <v>750</v>
      </c>
      <c r="EK16" s="117" t="s">
        <v>751</v>
      </c>
      <c r="EL16" s="108">
        <v>124.9</v>
      </c>
      <c r="EM16" s="103">
        <f>IF(EL16=0,"",IF(EL16=EG16,0.0001,ROUND(1-((EL16+(VLOOKUP(BI16&amp;"ASS",[6]ARBOR!A:C,3,0)-EH16))/EG16),4)))</f>
        <v>0.72289999999999999</v>
      </c>
      <c r="EN16" s="104" t="str">
        <f>IF(ISERROR(IF(EM16="","",VLOOKUP(($BH16&amp;EM16&amp;"Template de desconto percentual FLAT Móvel - Conta Total - Varejo - Ganho Tributário Cross"),[6]BENEFICIOS!$A:$E,5,0))),"Criar",IF(EM16="","",VLOOKUP(($BH16&amp;EM16&amp;"Template de desconto percentual FLAT Móvel - Conta Total - Varejo - Ganho Tributário Cross"),[6]BENEFICIOS!$A:$E,5,0)))</f>
        <v>Criar</v>
      </c>
      <c r="EO16" s="118"/>
      <c r="EP16" s="103"/>
      <c r="EQ16" s="111"/>
      <c r="ER16" s="111"/>
      <c r="ES16" s="103"/>
      <c r="ET16" s="119"/>
      <c r="EU16" s="120"/>
      <c r="EV16" s="120"/>
      <c r="EW16" s="121"/>
      <c r="EX16" s="122"/>
      <c r="EY16" s="123"/>
      <c r="EZ16" s="121"/>
      <c r="FA16" s="122"/>
      <c r="FB16" s="123"/>
      <c r="FC16" s="121"/>
      <c r="FD16" s="122" t="str">
        <f>IF(FC16=0,"",IF(FC16=VLOOKUP("PCS-10357",[6]ARBOR!$A:$C,3,0),0.0001,IF(FC16&gt;VLOOKUP("PCS-10357",[6]ARBOR!$A:$C,3,0),"Maior que CAP!",ROUND(-1*(FC16/VLOOKUP("PCS-10357",[6]ARBOR!$A:$C,3,0)-1),4))))</f>
        <v/>
      </c>
      <c r="FE16" s="123" t="str">
        <f>IF(ISERROR(IF(FD16="","",VLOOKUP(("Oi Internet Pra Celular 1GB"&amp;FD16&amp;"Template Flat Instância Dados"),[6]BENEFICIOS!$A:$E,5,0))),"Criar",IF(FD16="","",VLOOKUP(("Oi Internet Pra Celular 1GB"&amp;FD16&amp;"Template Flat Instância Dados"),[6]BENEFICIOS!$A:$E,5,0)))</f>
        <v/>
      </c>
      <c r="FF16" s="121"/>
      <c r="FG16" s="122" t="str">
        <f>IF(FF16=0,"",IF(FF16=VLOOKUP("PCS-813565",[6]ARBOR!$A:$C,3,0),0.0001,IF(FF16&gt;VLOOKUP("PCS-813565",[6]ARBOR!$A:$C,3,0),"Maior que CAP!",ROUND(-1*(FF16/VLOOKUP("PCS-813565",[6]ARBOR!$A:$C,3,0)-1),4))))</f>
        <v/>
      </c>
      <c r="FH16" s="123" t="str">
        <f>IF(ISERROR(IF(FG16="","",VLOOKUP(("Oi Internet Pra Celular 2GB"&amp;FG16&amp;"Template Flat Instância Dados"),[6]BENEFICIOS!$A:$E,5,0))),"Criar",IF(FG16="","",VLOOKUP(("Oi Internet Pra Celular 2GB"&amp;FG16&amp;"Template Flat Instância Dados"),[6]BENEFICIOS!$A:$E,5,0)))</f>
        <v/>
      </c>
      <c r="FI16" s="121"/>
      <c r="FJ16" s="122" t="str">
        <f>IF(FI16=0,"",IF(FI16=VLOOKUP("PCS-7171B",[6]ARBOR!$A:$C,3,0),0.0001,IF(FI16&gt;VLOOKUP("PCS-7171B",[6]ARBOR!$A:$C,3,0),"Maior que CAP!",ROUND(-1*(FI16/VLOOKUP("PCS-7171B",[6]ARBOR!$A:$C,3,0)-1),4))))</f>
        <v/>
      </c>
      <c r="FK16" s="123" t="str">
        <f>IF(ISERROR(IF(FJ16="","",VLOOKUP(("Oi Internet Pra Celular 3GB"&amp;FJ16&amp;"Template Flat Instância Dados"),[6]BENEFICIOS!$A:$E,5,0))),"Criar",IF(FJ16="","",VLOOKUP(("Oi Internet Pra Celular 3GB"&amp;FJ16&amp;"Template Flat Instância Dados"),[6]BENEFICIOS!$A:$E,5,0)))</f>
        <v/>
      </c>
      <c r="FL16" s="121"/>
      <c r="FM16" s="122" t="str">
        <f>IF(FL16=0,"",IF(FL16=VLOOKUP("PCS-51793o08",[6]ARBOR!$A:$C,3,0),0.0001,IF(FL16&gt;VLOOKUP("PCS-51793o08",[6]ARBOR!$A:$C,3,0),"Maior que CAP!",ROUND(-1*(FL16/VLOOKUP("PCS-51793o08",[6]ARBOR!$A:$C,3,0)-1),4))))</f>
        <v/>
      </c>
      <c r="FN16" s="123" t="str">
        <f>IF(ISERROR(IF(FM16="","",VLOOKUP(("Oi Internet Pra Celular 5GB"&amp;FM16&amp;"Template Flat Instância Dados"),[6]BENEFICIOS!$A:$E,5,0))),"Criar",IF(FM16="","",VLOOKUP(("Oi Internet Pra Celular 5GB"&amp;FM16&amp;"Template Flat Instância Dados"),[6]BENEFICIOS!$A:$E,5,0)))</f>
        <v/>
      </c>
      <c r="FO16" s="121"/>
      <c r="FP16" s="122" t="str">
        <f>IF(FO16=0,"",IF(FO16=VLOOKUP("PCS-7171A",[6]ARBOR!$A:$C,3,0),0.0001,IF(FO16&gt;VLOOKUP("PCS-7171A",[6]ARBOR!$A:$C,3,0),"Maior que CAP!",ROUND(-1*(FO16/VLOOKUP("PCS-7171A",[6]ARBOR!$A:$C,3,0)-1),4))))</f>
        <v/>
      </c>
      <c r="FQ16" s="123" t="str">
        <f>IF(ISERROR(IF(FP16="","",VLOOKUP(("Oi Internet Pra Celular 10GB"&amp;FP16&amp;"Template Flat Instância Dados"),[6]BENEFICIOS!$A:$E,5,0))),"Criar",IF(FP16="","",VLOOKUP(("Oi Internet Pra Celular 10GB"&amp;FP16&amp;"Template Flat Instância Dados"),[6]BENEFICIOS!$A:$E,5,0)))</f>
        <v/>
      </c>
      <c r="FR16" s="124"/>
      <c r="FS16" s="125"/>
      <c r="FT16" s="87"/>
      <c r="FU16" s="126"/>
      <c r="FV16" s="127" t="s">
        <v>747</v>
      </c>
      <c r="FW16" s="88" t="s">
        <v>752</v>
      </c>
      <c r="FX16" s="128">
        <v>999</v>
      </c>
      <c r="FY16" s="88">
        <v>12</v>
      </c>
      <c r="FZ16" s="129" t="s">
        <v>753</v>
      </c>
      <c r="GA16" s="130" t="str">
        <f t="shared" si="1"/>
        <v>PCS-Fk83324</v>
      </c>
      <c r="GB16" s="131" t="str">
        <f t="shared" si="2"/>
        <v>PCS-SBL553142</v>
      </c>
      <c r="GC16" s="132" t="s">
        <v>754</v>
      </c>
      <c r="GD16" s="129" t="s">
        <v>755</v>
      </c>
      <c r="GE16" s="131" t="s">
        <v>756</v>
      </c>
      <c r="GF16" s="132" t="s">
        <v>757</v>
      </c>
      <c r="GG16" s="129" t="s">
        <v>758</v>
      </c>
      <c r="GH16" s="131" t="s">
        <v>759</v>
      </c>
      <c r="GI16" s="133" t="s">
        <v>760</v>
      </c>
      <c r="GJ16" s="134">
        <f>EL16+CN16+BJ16</f>
        <v>224.9</v>
      </c>
      <c r="GK16" s="135"/>
      <c r="GL16" s="136" t="s">
        <v>761</v>
      </c>
      <c r="GM16" s="137" t="s">
        <v>798</v>
      </c>
      <c r="GN16" s="136">
        <v>0</v>
      </c>
      <c r="GO16" s="138">
        <v>0</v>
      </c>
      <c r="GP16" s="115">
        <v>1</v>
      </c>
      <c r="GQ16" s="136">
        <v>0</v>
      </c>
      <c r="GR16" s="136">
        <v>0</v>
      </c>
      <c r="GS16" s="140"/>
      <c r="GT16" s="140"/>
      <c r="GU16" s="141" t="b">
        <v>1</v>
      </c>
      <c r="GV16" s="142">
        <v>0</v>
      </c>
      <c r="GW16" s="83" t="s">
        <v>801</v>
      </c>
      <c r="GX16" s="83" t="s">
        <v>764</v>
      </c>
    </row>
    <row r="17" spans="1:206" s="83" customFormat="1" x14ac:dyDescent="0.25">
      <c r="A17" s="83" t="str">
        <f t="shared" si="0"/>
        <v>Oi Total Fixo + Pós 800 + Banda LargaN21GBMG</v>
      </c>
      <c r="B17" s="84" t="s">
        <v>737</v>
      </c>
      <c r="C17" s="85" t="s">
        <v>653</v>
      </c>
      <c r="D17" s="85" t="s">
        <v>738</v>
      </c>
      <c r="E17" s="86" t="s">
        <v>739</v>
      </c>
      <c r="F17" s="127" t="s">
        <v>740</v>
      </c>
      <c r="G17" s="88"/>
      <c r="H17" s="88"/>
      <c r="I17" s="88"/>
      <c r="J17" s="88" t="s">
        <v>740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 t="s">
        <v>740</v>
      </c>
      <c r="AC17" s="88" t="s">
        <v>740</v>
      </c>
      <c r="AD17" s="88" t="s">
        <v>740</v>
      </c>
      <c r="AE17" s="88" t="s">
        <v>740</v>
      </c>
      <c r="AF17" s="88" t="s">
        <v>740</v>
      </c>
      <c r="AG17" s="88" t="s">
        <v>740</v>
      </c>
      <c r="AH17" s="89"/>
      <c r="AI17" s="88" t="s">
        <v>740</v>
      </c>
      <c r="AJ17" s="88" t="s">
        <v>740</v>
      </c>
      <c r="AK17" s="88" t="s">
        <v>740</v>
      </c>
      <c r="AL17" s="88" t="s">
        <v>740</v>
      </c>
      <c r="AM17" s="88" t="s">
        <v>740</v>
      </c>
      <c r="AN17" s="88" t="s">
        <v>740</v>
      </c>
      <c r="AO17" s="88" t="s">
        <v>740</v>
      </c>
      <c r="AP17" s="88"/>
      <c r="AQ17" s="90"/>
      <c r="AR17" s="91" t="s">
        <v>802</v>
      </c>
      <c r="AS17" s="85" t="s">
        <v>742</v>
      </c>
      <c r="AT17" s="92" t="s">
        <v>743</v>
      </c>
      <c r="AU17" s="93">
        <v>42972</v>
      </c>
      <c r="AV17" s="144">
        <v>43097</v>
      </c>
      <c r="AW17" s="95" t="s">
        <v>744</v>
      </c>
      <c r="AX17" s="96" t="s">
        <v>744</v>
      </c>
      <c r="AY17" s="97"/>
      <c r="AZ17" s="97" t="s">
        <v>745</v>
      </c>
      <c r="BA17" s="97">
        <v>20</v>
      </c>
      <c r="BB17" s="97">
        <v>10000</v>
      </c>
      <c r="BC17" s="98" t="s">
        <v>746</v>
      </c>
      <c r="BD17" s="99" t="s">
        <v>747</v>
      </c>
      <c r="BE17" s="97" t="s">
        <v>739</v>
      </c>
      <c r="BF17" s="90" t="s">
        <v>739</v>
      </c>
      <c r="BG17" s="84" t="s">
        <v>802</v>
      </c>
      <c r="BH17" s="100" t="s">
        <v>748</v>
      </c>
      <c r="BI17" s="101" t="str">
        <f>IF(ISERROR(VLOOKUP(BH17,[6]PLANOS!B:C,2,0)),"",VLOOKUP(BH17,[6]PLANOS!B:C,2,0))</f>
        <v>PCS-4P6pi</v>
      </c>
      <c r="BJ17" s="102">
        <v>50.1</v>
      </c>
      <c r="BK17" s="103">
        <f>IF(BJ17=0,"",IF(BJ17=VLOOKUP("FIXO",[6]ARBOR!$A:$C,3,0),0.0001,IF(BJ17&gt;VLOOKUP("FIXO",[6]ARBOR!$A:$C,3,0),"Maior que CAP!",IF((DOLLAR(BJ17+(VLOOKUP("FIXO",[6]ARBOR!$A:$C,3,0)*-TRUNC(BJ17/VLOOKUP("FIXO",[6]ARBOR!$A:$C,3,0)-1,4)),6))&lt;&gt;(DOLLAR(VLOOKUP("FIXO",[6]ARBOR!$A:$C,3,0),6)),-TRUNC(BJ17/VLOOKUP("FIXO",[6]ARBOR!$A:$C,3,0)-1,4)+0.0001,-TRUNC(BJ17/VLOOKUP("FIXO",[6]ARBOR!$A:$C,3,0)-1,4)))))</f>
        <v>0.33939999999999998</v>
      </c>
      <c r="BL17" s="104" t="str">
        <f>IF(ISERROR(IF(BK17="","",VLOOKUP(($BH17&amp;BK17&amp;"Template de desconto FLAT bundle - Fixo - Varejo - Ganho Tributário Cross"),[6]BENEFICIOS!$A:$E,5,0))),"Criar",IF(BK17="","",VLOOKUP(($BH17&amp;BK17&amp;"Template de desconto FLAT bundle - Fixo - Varejo - Ganho Tributário Cross"),[6]BENEFICIOS!$A:$E,5,0)))</f>
        <v>Criar</v>
      </c>
      <c r="BM17" s="105"/>
      <c r="BN17" s="106"/>
      <c r="BO17" s="107" t="s">
        <v>687</v>
      </c>
      <c r="BP17" s="108">
        <v>44.9</v>
      </c>
      <c r="BQ17" s="103">
        <f>IF(BP17=0,"",IF(BP17=VLOOKUP("PCS-30874g",[6]ARBOR!$A:$C,3,0),0.0001,IF(BP17&gt;VLOOKUP("PCS-30874g",[6]ARBOR!$A:$C,3,0),"Maior que CAP!",IF((DOLLAR(BP17+(VLOOKUP("PCS-30874g",[6]ARBOR!$A:$C,3,0)*-TRUNC(BP17/VLOOKUP("PCS-30874g",[6]ARBOR!$A:$C,3,0)-1,4)),6))&lt;&gt;(DOLLAR(VLOOKUP("PCS-30874g",[6]ARBOR!$A:$C,3,0),6)),-TRUNC(BP17/VLOOKUP("PCS-30874g",[6]ARBOR!$A:$C,3,0)-1,4)+0.0001,-TRUNC(BP17/VLOOKUP("PCS-30874g",[6]ARBOR!$A:$C,3,0)-1,4)))))</f>
        <v>0.53679999999999994</v>
      </c>
      <c r="BR17" s="104" t="str">
        <f>IF(ISERROR(IF(BQ17="","",VLOOKUP(($BH17&amp;BQ17&amp;"Template de desconto FLAT bundle - Velox XDSL - Varejo"),[6]BENEFICIOS!$A:$E,5,0))),"Criar",IF(BQ17="","",VLOOKUP(($BH17&amp;BQ17&amp;"Template de desconto FLAT bundle - Velox XDSL - Varejo"),[6]BENEFICIOS!$A:$E,5,0)))</f>
        <v>Criar</v>
      </c>
      <c r="BS17" s="107" t="s">
        <v>687</v>
      </c>
      <c r="BT17" s="108">
        <v>44.9</v>
      </c>
      <c r="BU17" s="103">
        <f>IF(BT17=0,"",IF(BT17=VLOOKUP("PCS-30577g",[6]ARBOR!$A:$C,3,0),0.0001,IF(BT17&gt;VLOOKUP("PCS-30577g",[6]ARBOR!$A:$C,3,0),"Maior que CAP!",IF((DOLLAR(BT17+(VLOOKUP("PCS-30577g",[6]ARBOR!$A:$C,3,0)*-TRUNC(BT17/VLOOKUP("PCS-30577g",[6]ARBOR!$A:$C,3,0)-1,4)),6))&lt;&gt;(DOLLAR(VLOOKUP("PCS-30577g",[6]ARBOR!$A:$C,3,0),6)),-TRUNC(BT17/VLOOKUP("PCS-30577g",[6]ARBOR!$A:$C,3,0)-1,4)+0.0001,-TRUNC(BT17/VLOOKUP("PCS-30577g",[6]ARBOR!$A:$C,3,0)-1,4)))))</f>
        <v>0.53679999999999994</v>
      </c>
      <c r="BV17" s="104" t="str">
        <f>IF(ISERROR(IF(BU17="","",VLOOKUP(($BH17&amp;BU17&amp;"Template de desconto FLAT bundle - Velox XDSL - Varejo"),[6]BENEFICIOS!$A:$E,5,0))),"Criar",IF(BU17="","",VLOOKUP(($BH17&amp;BU17&amp;"Template de desconto FLAT bundle - Velox XDSL - Varejo"),[6]BENEFICIOS!$A:$E,5,0)))</f>
        <v>Criar</v>
      </c>
      <c r="BW17" s="107" t="s">
        <v>687</v>
      </c>
      <c r="BX17" s="108">
        <v>44.9</v>
      </c>
      <c r="BY17" s="103">
        <f>IF(BX17=0,"",IF(BX17=VLOOKUP("PCS-30604g",[6]ARBOR!$A:$C,3,0),0.0001,IF(BX17&gt;VLOOKUP("PCS-30604g",[6]ARBOR!$A:$C,3,0),"Maior que CAP!",IF((DOLLAR(BX17+(VLOOKUP("PCS-30604g",[6]ARBOR!$A:$C,3,0)*-TRUNC(BX17/VLOOKUP("PCS-30604g",[6]ARBOR!$A:$C,3,0)-1,4)),6))&lt;&gt;(DOLLAR(VLOOKUP("PCS-30604g",[6]ARBOR!$A:$C,3,0),6)),-TRUNC(BX17/VLOOKUP("PCS-30604g",[6]ARBOR!$A:$C,3,0)-1,4)+0.0001,-TRUNC(BX17/VLOOKUP("PCS-30604g",[6]ARBOR!$A:$C,3,0)-1,4)))))</f>
        <v>0.53679999999999994</v>
      </c>
      <c r="BZ17" s="104" t="str">
        <f>IF(ISERROR(IF(BY17="","",VLOOKUP(($BH17&amp;BY17&amp;"Template de desconto FLAT bundle - Velox XDSL - Varejo"),[6]BENEFICIOS!$A:$E,5,0))),"Criar",IF(BY17="","",VLOOKUP(($BH17&amp;BY17&amp;"Template de desconto FLAT bundle - Velox XDSL - Varejo"),[6]BENEFICIOS!$A:$E,5,0)))</f>
        <v>Criar</v>
      </c>
      <c r="CA17" s="107" t="s">
        <v>687</v>
      </c>
      <c r="CB17" s="108">
        <v>44.9</v>
      </c>
      <c r="CC17" s="103">
        <f>IF(CB17=0,"",IF(CB17=VLOOKUP("PCS-30631g",[6]ARBOR!$A:$C,3,0),0.0001,IF(CB17&gt;VLOOKUP("PCS-30631g",[6]ARBOR!$A:$C,3,0),"Maior que CAP!",IF((DOLLAR(CB17+(VLOOKUP("PCS-30631g",[6]ARBOR!$A:$C,3,0)*-TRUNC(CB17/VLOOKUP("PCS-30631g",[6]ARBOR!$A:$C,3,0)-1,4)),6))&lt;&gt;(DOLLAR(VLOOKUP("PCS-30631g",[6]ARBOR!$A:$C,3,0),6)),-TRUNC(CB17/VLOOKUP("PCS-30631g",[6]ARBOR!$A:$C,3,0)-1,4)+0.0001,-TRUNC(CB17/VLOOKUP("PCS-30631g",[6]ARBOR!$A:$C,3,0)-1,4)))))</f>
        <v>0.54310000000000003</v>
      </c>
      <c r="CD17" s="104" t="str">
        <f>IF(ISERROR(IF(CC17="","",VLOOKUP(($BH17&amp;CC17&amp;"Template de desconto FLAT bundle - Velox XDSL - Varejo"),[6]BENEFICIOS!$A:$E,5,0))),"Criar",IF(CC17="","",VLOOKUP(($BH17&amp;CC17&amp;"Template de desconto FLAT bundle - Velox XDSL - Varejo"),[6]BENEFICIOS!$A:$E,5,0)))</f>
        <v>Criar</v>
      </c>
      <c r="CE17" s="107"/>
      <c r="CF17" s="108"/>
      <c r="CG17" s="103" t="str">
        <f>IF(CF17=0,"",IF(CF17=VLOOKUP("PCS-30658g",[6]ARBOR!$A:$C,3,0),0.0001,IF(CF17&gt;VLOOKUP("PCS-30658g",[6]ARBOR!$A:$C,3,0),"Maior que CAP!",IF((DOLLAR(CF17+(VLOOKUP("PCS-30658g",[6]ARBOR!$A:$C,3,0)*-TRUNC(CF17/VLOOKUP("PCS-30658g",[6]ARBOR!$A:$C,3,0)-1,4)),6))&lt;&gt;(DOLLAR(VLOOKUP("PCS-30658g",[6]ARBOR!$A:$C,3,0),6)),-TRUNC(CF17/VLOOKUP("PCS-30658g",[6]ARBOR!$A:$C,3,0)-1,4)+0.0001,-TRUNC(CF17/VLOOKUP("PCS-30658g",[6]ARBOR!$A:$C,3,0)-1,4)))))</f>
        <v/>
      </c>
      <c r="CH17" s="104" t="str">
        <f>IF(ISERROR(IF(CG17="","",VLOOKUP(($BH17&amp;CG17&amp;"Template de desconto FLAT bundle - Velox XDSL - Varejo"),[6]BENEFICIOS!$A:$E,5,0))),"Criar",IF(CG17="","",VLOOKUP(($BH17&amp;CG17&amp;"Template de desconto FLAT bundle - Velox XDSL - Varejo"),[6]BENEFICIOS!$A:$E,5,0)))</f>
        <v/>
      </c>
      <c r="CI17" s="107"/>
      <c r="CJ17" s="108"/>
      <c r="CK17" s="103" t="str">
        <f>IF(CJ17=0,"",IF(CJ17=VLOOKUP("PCS-30685g",[6]ARBOR!$A:$C,3,0),0.0001,IF(CJ17&gt;VLOOKUP("PCS-30685g",[6]ARBOR!$A:$C,3,0),"Maior que CAP!",IF((DOLLAR(CJ17+(VLOOKUP("PCS-30685g",[6]ARBOR!$A:$C,3,0)*-TRUNC(CJ17/VLOOKUP("PCS-30685g",[6]ARBOR!$A:$C,3,0)-1,4)),6))&lt;&gt;(DOLLAR(VLOOKUP("PCS-30685g",[6]ARBOR!$A:$C,3,0),6)),-TRUNC(CJ17/VLOOKUP("PCS-30685g",[6]ARBOR!$A:$C,3,0)-1,4)+0.0001,-TRUNC(CJ17/VLOOKUP("PCS-30685g",[6]ARBOR!$A:$C,3,0)-1,4)))))</f>
        <v/>
      </c>
      <c r="CL17" s="104" t="str">
        <f>IF(ISERROR(IF(CK17="","",VLOOKUP(($BH17&amp;CK17&amp;"Template de desconto FLAT bundle - Velox XDSL - Varejo"),[6]BENEFICIOS!$A:$E,5,0))),"Criar",IF(CK17="","",VLOOKUP(($BH17&amp;CK17&amp;"Template de desconto FLAT bundle - Velox XDSL - Varejo"),[6]BENEFICIOS!$A:$E,5,0)))</f>
        <v/>
      </c>
      <c r="CM17" s="107"/>
      <c r="CN17" s="108"/>
      <c r="CO17" s="103" t="str">
        <f>IF(CN17=0,"",IF(CN17=VLOOKUP("PCS-30712g",[6]ARBOR!$A:$C,3,0),0.0001,IF(CN17&gt;VLOOKUP("PCS-30712g",[6]ARBOR!$A:$C,3,0),"Maior que CAP!",IF((DOLLAR(CN17+(VLOOKUP("PCS-30712g",[6]ARBOR!$A:$C,3,0)*-TRUNC(CN17/VLOOKUP("PCS-30712g",[6]ARBOR!$A:$C,3,0)-1,4)),6))&lt;&gt;(DOLLAR(VLOOKUP("PCS-30712g",[6]ARBOR!$A:$C,3,0),6)),-TRUNC(CN17/VLOOKUP("PCS-30712g",[6]ARBOR!$A:$C,3,0)-1,4)+0.0001,-TRUNC(CN17/VLOOKUP("PCS-30712g",[6]ARBOR!$A:$C,3,0)-1,4)))))</f>
        <v/>
      </c>
      <c r="CP17" s="104" t="str">
        <f>IF(ISERROR(IF(CO17="","",VLOOKUP(($BH17&amp;CO17&amp;"Template de desconto FLAT bundle - Velox XDSL - Varejo"),[6]BENEFICIOS!$A:$E,5,0))),"Criar",IF(CO17="","",VLOOKUP(($BH17&amp;CO17&amp;"Template de desconto FLAT bundle - Velox XDSL - Varejo"),[6]BENEFICIOS!$A:$E,5,0)))</f>
        <v/>
      </c>
      <c r="CQ17" s="107"/>
      <c r="CR17" s="108"/>
      <c r="CS17" s="103" t="str">
        <f>IF(CR17=0,"",IF(CR17=VLOOKUP("PCS-30739g",[6]ARBOR!$A:$C,3,0),0.0001,IF(CR17&gt;VLOOKUP("PCS-30739g",[6]ARBOR!$A:$C,3,0),"Maior que CAP!",IF((DOLLAR(CR17+(VLOOKUP("PCS-30739g",[6]ARBOR!$A:$C,3,0)*-TRUNC(CR17/VLOOKUP("PCS-30739g",[6]ARBOR!$A:$C,3,0)-1,4)),6))&lt;&gt;(DOLLAR(VLOOKUP("PCS-30739g",[6]ARBOR!$A:$C,3,0),6)),-TRUNC(CR17/VLOOKUP("PCS-30739g",[6]ARBOR!$A:$C,3,0)-1,4)+0.0001,-TRUNC(CR17/VLOOKUP("PCS-30739g",[6]ARBOR!$A:$C,3,0)-1,4)))))</f>
        <v/>
      </c>
      <c r="CT17" s="104" t="str">
        <f>IF(ISERROR(IF(CS17="","",VLOOKUP(($BH17&amp;CS17&amp;"Template de desconto FLAT bundle - Velox XDSL - Varejo"),[6]BENEFICIOS!$A:$E,5,0))),"Criar",IF(CS17="","",VLOOKUP(($BH17&amp;CS17&amp;"Template de desconto FLAT bundle - Velox XDSL - Varejo"),[6]BENEFICIOS!$A:$E,5,0)))</f>
        <v/>
      </c>
      <c r="CU17" s="108"/>
      <c r="CV17" s="109"/>
      <c r="CW17" s="103"/>
      <c r="CX17" s="104"/>
      <c r="CY17" s="107"/>
      <c r="CZ17" s="108"/>
      <c r="DA17" s="103" t="str">
        <f>IF(CZ17=0,"",IF(CZ17=VLOOKUP("PCS-30766g",[6]ARBOR!$A:$C,3,0),0.0001,IF(CZ17&gt;VLOOKUP("PCS-30766g",[6]ARBOR!$A:$C,3,0),"Maior que CAP!",IF((DOLLAR(CZ17+(VLOOKUP("PCS-30766g",[6]ARBOR!$A:$C,3,0)*-TRUNC(CZ17/VLOOKUP("PCS-30766g",[6]ARBOR!$A:$C,3,0)-1,4)),6))&lt;&gt;(DOLLAR(VLOOKUP("PCS-30766g",[6]ARBOR!$A:$C,3,0),6)),-TRUNC(CZ17/VLOOKUP("PCS-30766g",[6]ARBOR!$A:$C,3,0)-1,4)+0.0001,-TRUNC(CZ17/VLOOKUP("PCS-30766g",[6]ARBOR!$A:$C,3,0)-1,4)))))</f>
        <v/>
      </c>
      <c r="DB17" s="104" t="str">
        <f>IF(ISERROR(IF(DA17="","",VLOOKUP(($BH17&amp;DA17&amp;"Template de desconto FLAT bundle - Velox XDSL - Varejo"),[6]BENEFICIOS!$A:$E,5,0))),"Criar",IF(DA17="","",VLOOKUP(($BH17&amp;DA17&amp;"Template de desconto FLAT bundle - Velox XDSL - Varejo"),[6]BENEFICIOS!$A:$E,5,0)))</f>
        <v/>
      </c>
      <c r="DC17" s="108"/>
      <c r="DD17" s="109"/>
      <c r="DE17" s="103"/>
      <c r="DF17" s="104"/>
      <c r="DG17" s="107"/>
      <c r="DH17" s="108"/>
      <c r="DI17" s="103" t="str">
        <f>IF(DH17=0,"",IF(DH17=VLOOKUP("PCS-30793g",[6]ARBOR!$A:$C,3,0),0.0001,IF(DH17&gt;VLOOKUP("PCS-30793g",[6]ARBOR!$A:$C,3,0),"Maior que CAP!",IF((DOLLAR(DH17+(VLOOKUP("PCS-30793g",[6]ARBOR!$A:$C,3,0)*-TRUNC(DH17/VLOOKUP("PCS-30793g",[6]ARBOR!$A:$C,3,0)-1,4)),6))&lt;&gt;(DOLLAR(VLOOKUP("PCS-30793g",[6]ARBOR!$A:$C,3,0),6)),-TRUNC(DH17/VLOOKUP("PCS-30793g",[6]ARBOR!$A:$C,3,0)-1,4)+0.0001,-TRUNC(DH17/VLOOKUP("PCS-30793g",[6]ARBOR!$A:$C,3,0)-1,4)))))</f>
        <v/>
      </c>
      <c r="DJ17" s="104" t="str">
        <f>IF(ISERROR(IF(DI17="","",VLOOKUP(($BH17&amp;DI17&amp;"Template de desconto FLAT bundle - Velox XDSL - Varejo"),[6]BENEFICIOS!$A:$E,5,0))),"Criar",IF(DI17="","",VLOOKUP(($BH17&amp;DI17&amp;"Template de desconto FLAT bundle - Velox XDSL - Varejo"),[6]BENEFICIOS!$A:$E,5,0)))</f>
        <v/>
      </c>
      <c r="DK17" s="108"/>
      <c r="DL17" s="109"/>
      <c r="DM17" s="103"/>
      <c r="DN17" s="104"/>
      <c r="DO17" s="107"/>
      <c r="DP17" s="108"/>
      <c r="DQ17" s="103" t="str">
        <f>IF(DP17=0,"",IF(DP17=VLOOKUP("PCS-30820g",[6]ARBOR!$A:$C,3,0),0.0001,IF(DP17&gt;VLOOKUP("PCS-30820g",[6]ARBOR!$A:$C,3,0),"Maior que CAP!",IF((DOLLAR(DP17+(VLOOKUP("PCS-30820g",[6]ARBOR!$A:$C,3,0)*-TRUNC(DP17/VLOOKUP("PCS-30820g",[6]ARBOR!$A:$C,3,0)-1,4)),6))&lt;&gt;(DOLLAR(VLOOKUP("PCS-30820g",[6]ARBOR!$A:$C,3,0),6)),-TRUNC(DP17/VLOOKUP("PCS-30820g",[6]ARBOR!$A:$C,3,0)-1,4)+0.0001,-TRUNC(DP17/VLOOKUP("PCS-30820g",[6]ARBOR!$A:$C,3,0)-1,4)))))</f>
        <v/>
      </c>
      <c r="DR17" s="104" t="str">
        <f>IF(ISERROR(IF(DQ17="","",VLOOKUP(($BH17&amp;DQ17&amp;"Template de desconto FLAT bundle - Velox XDSL - Varejo"),[6]BENEFICIOS!$A:$E,5,0))),"Criar",IF(DQ17="","",VLOOKUP(($BH17&amp;DQ17&amp;"Template de desconto FLAT bundle - Velox XDSL - Varejo"),[6]BENEFICIOS!$A:$E,5,0)))</f>
        <v/>
      </c>
      <c r="DS17" s="108"/>
      <c r="DT17" s="109"/>
      <c r="DU17" s="103"/>
      <c r="DV17" s="104"/>
      <c r="DW17" s="110">
        <v>44.9</v>
      </c>
      <c r="DX17" s="103">
        <f>IF(DW17=0,"",IF(DW17=VLOOKUP("PCS-21448p2",[6]ARBOR!$A:$C,3,0),0.0001,IF(DW17&gt;VLOOKUP("PCS-21448p2",[6]ARBOR!$A:$C,3,0),"Maior que CAP!",IF((DOLLAR(DW17+(VLOOKUP("PCS-21448p2",[6]ARBOR!$A:$C,3,0)*-TRUNC(DW17/VLOOKUP("PCS-21448p2",[6]ARBOR!$A:$C,3,0)-1,4)),6))&lt;&gt;(DOLLAR(VLOOKUP("PCS-21448p2",[6]ARBOR!$A:$C,3,0),6)),-TRUNC(DW17/VLOOKUP("PCS-21448p2",[6]ARBOR!$A:$C,3,0)-1,4)+0.0001,-TRUNC(DW17/VLOOKUP("PCS-21448p2",[6]ARBOR!$A:$C,3,0)-1,4)))))</f>
        <v>0.64900000000000002</v>
      </c>
      <c r="DY17" s="104" t="str">
        <f>IF(ISERROR(IF(DX17="","",VLOOKUP(("Oi Conta Total Plug 10GB Downgrade"&amp;DX17&amp;"Template de desconto percentual BL Móvel - Internet Total - Varejo"),[6]BENEFICIOS!$A:$E,5,0))),"Criar",IF(DX17="","",VLOOKUP(("Oi Conta Total Plug 10GB Downgrade"&amp;DX17&amp;"Template de desconto percentual BL Móvel - Internet Total - Varejo"),[6]BENEFICIOS!$A:$E,5,0)))</f>
        <v>Criar</v>
      </c>
      <c r="DZ17" s="110">
        <v>16.5</v>
      </c>
      <c r="EA17" s="111">
        <f>IF(DZ17=0,"",IF(DZ17=VLOOKUP("SVA",[6]ARBOR!$A:$C,3,0),0.0001,IF(DZ17&gt;VLOOKUP("SVA",[6]ARBOR!$A:$C,3,0),"Maior que CAP!",IF((DOLLAR(DZ17+(VLOOKUP("SVA",[6]ARBOR!$A:$C,3,0)*-TRUNC(DZ17/VLOOKUP("SVA",[6]ARBOR!$A:$C,3,0)-1,4)),6))&lt;&gt;(DOLLAR(VLOOKUP("SVA",[6]ARBOR!$A:$C,3,0),6)),-TRUNC(DZ17/VLOOKUP("SVA",[6]ARBOR!$A:$C,3,0)-1,4)+0.0001,-TRUNC(DZ17/VLOOKUP("SVA",[6]ARBOR!$A:$C,3,0)-1,4)))))</f>
        <v>0.2301</v>
      </c>
      <c r="EB17" s="104" t="s">
        <v>749</v>
      </c>
      <c r="EC17" s="108"/>
      <c r="ED17" s="112"/>
      <c r="EE17" s="113"/>
      <c r="EF17" s="104"/>
      <c r="EG17" s="114">
        <f>IF(BI17="","",VLOOKUP(BI17,[6]ARBOR!A:C,3,0))</f>
        <v>479.46</v>
      </c>
      <c r="EH17" s="108">
        <v>15</v>
      </c>
      <c r="EI17" s="115">
        <f>IF(EH17="","",1-(EH17/VLOOKUP(BI17&amp;"ASS",[6]ARBOR!A:C,3,0)))</f>
        <v>0.34725848563968664</v>
      </c>
      <c r="EJ17" s="116" t="s">
        <v>750</v>
      </c>
      <c r="EK17" s="117" t="s">
        <v>751</v>
      </c>
      <c r="EL17" s="108">
        <v>116.16000000000001</v>
      </c>
      <c r="EM17" s="103">
        <f>IF(EL17=0,"",IF(EL17=EG17,0.0001,ROUND(1-((EL17+(VLOOKUP(BI17&amp;"ASS",[6]ARBOR!A:C,3,0)-EH17))/EG17),4)))</f>
        <v>0.74109999999999998</v>
      </c>
      <c r="EN17" s="104" t="str">
        <f>IF(ISERROR(IF(EM17="","",VLOOKUP(($BH17&amp;EM17&amp;"Template de desconto percentual FLAT Móvel - Conta Total - Varejo - Ganho Tributário Cross"),[6]BENEFICIOS!$A:$E,5,0))),"Criar",IF(EM17="","",VLOOKUP(($BH17&amp;EM17&amp;"Template de desconto percentual FLAT Móvel - Conta Total - Varejo - Ganho Tributário Cross"),[6]BENEFICIOS!$A:$E,5,0)))</f>
        <v>Criar</v>
      </c>
      <c r="EO17" s="118"/>
      <c r="EP17" s="103"/>
      <c r="EQ17" s="111"/>
      <c r="ER17" s="111"/>
      <c r="ES17" s="103"/>
      <c r="ET17" s="119"/>
      <c r="EU17" s="120" t="s">
        <v>770</v>
      </c>
      <c r="EV17" s="120" t="s">
        <v>771</v>
      </c>
      <c r="EW17" s="121"/>
      <c r="EX17" s="122"/>
      <c r="EY17" s="123"/>
      <c r="EZ17" s="121"/>
      <c r="FA17" s="122"/>
      <c r="FB17" s="123"/>
      <c r="FC17" s="121">
        <v>8.74</v>
      </c>
      <c r="FD17" s="122">
        <f>IF(FC17=0,"",IF(FC17=VLOOKUP("PCS-10357",[6]ARBOR!$A:$C,3,0),0.0001,IF(FC17&gt;VLOOKUP("PCS-10357",[6]ARBOR!$A:$C,3,0),"Maior que CAP!",ROUND(-1*(FC17/VLOOKUP("PCS-10357",[6]ARBOR!$A:$C,3,0)-1),4))))</f>
        <v>0.8669</v>
      </c>
      <c r="FE17" s="123" t="str">
        <f>IF(ISERROR(IF(FD17="","",VLOOKUP(("Oi Internet Pra Celular 1GB"&amp;FD17&amp;"Template Flat Instância Dados"),[6]BENEFICIOS!$A:$E,5,0))),"Criar",IF(FD17="","",VLOOKUP(("Oi Internet Pra Celular 1GB"&amp;FD17&amp;"Template Flat Instância Dados"),[6]BENEFICIOS!$A:$E,5,0)))</f>
        <v>Criar</v>
      </c>
      <c r="FF17" s="121"/>
      <c r="FG17" s="122" t="str">
        <f>IF(FF17=0,"",IF(FF17=VLOOKUP("PCS-813565",[6]ARBOR!$A:$C,3,0),0.0001,IF(FF17&gt;VLOOKUP("PCS-813565",[6]ARBOR!$A:$C,3,0),"Maior que CAP!",ROUND(-1*(FF17/VLOOKUP("PCS-813565",[6]ARBOR!$A:$C,3,0)-1),4))))</f>
        <v/>
      </c>
      <c r="FH17" s="123" t="str">
        <f>IF(ISERROR(IF(FG17="","",VLOOKUP(("Oi Internet Pra Celular 2GB"&amp;FG17&amp;"Template Flat Instância Dados"),[6]BENEFICIOS!$A:$E,5,0))),"Criar",IF(FG17="","",VLOOKUP(("Oi Internet Pra Celular 2GB"&amp;FG17&amp;"Template Flat Instância Dados"),[6]BENEFICIOS!$A:$E,5,0)))</f>
        <v/>
      </c>
      <c r="FI17" s="121"/>
      <c r="FJ17" s="122" t="str">
        <f>IF(FI17=0,"",IF(FI17=VLOOKUP("PCS-7171B",[6]ARBOR!$A:$C,3,0),0.0001,IF(FI17&gt;VLOOKUP("PCS-7171B",[6]ARBOR!$A:$C,3,0),"Maior que CAP!",ROUND(-1*(FI17/VLOOKUP("PCS-7171B",[6]ARBOR!$A:$C,3,0)-1),4))))</f>
        <v/>
      </c>
      <c r="FK17" s="123" t="str">
        <f>IF(ISERROR(IF(FJ17="","",VLOOKUP(("Oi Internet Pra Celular 3GB"&amp;FJ17&amp;"Template Flat Instância Dados"),[6]BENEFICIOS!$A:$E,5,0))),"Criar",IF(FJ17="","",VLOOKUP(("Oi Internet Pra Celular 3GB"&amp;FJ17&amp;"Template Flat Instância Dados"),[6]BENEFICIOS!$A:$E,5,0)))</f>
        <v/>
      </c>
      <c r="FL17" s="121"/>
      <c r="FM17" s="122" t="str">
        <f>IF(FL17=0,"",IF(FL17=VLOOKUP("PCS-51793o08",[6]ARBOR!$A:$C,3,0),0.0001,IF(FL17&gt;VLOOKUP("PCS-51793o08",[6]ARBOR!$A:$C,3,0),"Maior que CAP!",ROUND(-1*(FL17/VLOOKUP("PCS-51793o08",[6]ARBOR!$A:$C,3,0)-1),4))))</f>
        <v/>
      </c>
      <c r="FN17" s="123" t="str">
        <f>IF(ISERROR(IF(FM17="","",VLOOKUP(("Oi Internet Pra Celular 5GB"&amp;FM17&amp;"Template Flat Instância Dados"),[6]BENEFICIOS!$A:$E,5,0))),"Criar",IF(FM17="","",VLOOKUP(("Oi Internet Pra Celular 5GB"&amp;FM17&amp;"Template Flat Instância Dados"),[6]BENEFICIOS!$A:$E,5,0)))</f>
        <v/>
      </c>
      <c r="FO17" s="121"/>
      <c r="FP17" s="122" t="str">
        <f>IF(FO17=0,"",IF(FO17=VLOOKUP("PCS-7171A",[6]ARBOR!$A:$C,3,0),0.0001,IF(FO17&gt;VLOOKUP("PCS-7171A",[6]ARBOR!$A:$C,3,0),"Maior que CAP!",ROUND(-1*(FO17/VLOOKUP("PCS-7171A",[6]ARBOR!$A:$C,3,0)-1),4))))</f>
        <v/>
      </c>
      <c r="FQ17" s="123" t="str">
        <f>IF(ISERROR(IF(FP17="","",VLOOKUP(("Oi Internet Pra Celular 10GB"&amp;FP17&amp;"Template Flat Instância Dados"),[6]BENEFICIOS!$A:$E,5,0))),"Criar",IF(FP17="","",VLOOKUP(("Oi Internet Pra Celular 10GB"&amp;FP17&amp;"Template Flat Instância Dados"),[6]BENEFICIOS!$A:$E,5,0)))</f>
        <v/>
      </c>
      <c r="FR17" s="124">
        <v>0.74219999999999997</v>
      </c>
      <c r="FS17" s="125" t="s">
        <v>772</v>
      </c>
      <c r="FT17" s="87"/>
      <c r="FU17" s="126"/>
      <c r="FV17" s="127" t="s">
        <v>747</v>
      </c>
      <c r="FW17" s="88" t="s">
        <v>752</v>
      </c>
      <c r="FX17" s="128">
        <v>999</v>
      </c>
      <c r="FY17" s="88">
        <v>12</v>
      </c>
      <c r="FZ17" s="129" t="s">
        <v>753</v>
      </c>
      <c r="GA17" s="130" t="str">
        <f t="shared" si="1"/>
        <v>PCS-Fk83324</v>
      </c>
      <c r="GB17" s="131" t="str">
        <f t="shared" si="2"/>
        <v>PCS-SBL553142</v>
      </c>
      <c r="GC17" s="132" t="s">
        <v>754</v>
      </c>
      <c r="GD17" s="129" t="s">
        <v>755</v>
      </c>
      <c r="GE17" s="131" t="s">
        <v>756</v>
      </c>
      <c r="GF17" s="132" t="s">
        <v>757</v>
      </c>
      <c r="GG17" s="129" t="s">
        <v>758</v>
      </c>
      <c r="GH17" s="131" t="s">
        <v>759</v>
      </c>
      <c r="GI17" s="133" t="s">
        <v>760</v>
      </c>
      <c r="GJ17" s="134">
        <f>FC17+EL17+DW17+BJ17</f>
        <v>219.9</v>
      </c>
      <c r="GK17" s="135"/>
      <c r="GL17" s="136" t="s">
        <v>761</v>
      </c>
      <c r="GM17" s="137" t="s">
        <v>798</v>
      </c>
      <c r="GN17" s="136">
        <v>14</v>
      </c>
      <c r="GO17" s="138">
        <v>3.61</v>
      </c>
      <c r="GP17" s="115">
        <v>0.74209999999999998</v>
      </c>
      <c r="GQ17" s="136">
        <v>10.38</v>
      </c>
      <c r="GR17" s="136">
        <v>3.6199999999999992</v>
      </c>
      <c r="GS17" s="140"/>
      <c r="GT17" s="140"/>
      <c r="GU17" s="141" t="b">
        <v>0</v>
      </c>
      <c r="GV17" s="142">
        <v>9.9999999999993427E-3</v>
      </c>
      <c r="GW17" s="83" t="s">
        <v>803</v>
      </c>
      <c r="GX17" s="83" t="s">
        <v>764</v>
      </c>
    </row>
    <row r="18" spans="1:206" s="83" customFormat="1" x14ac:dyDescent="0.25">
      <c r="A18" s="83" t="str">
        <f t="shared" si="0"/>
        <v>Oi Total Fixo + Pós 800 + Banda LargaN21GBMG</v>
      </c>
      <c r="B18" s="84" t="s">
        <v>737</v>
      </c>
      <c r="C18" s="85" t="s">
        <v>653</v>
      </c>
      <c r="D18" s="85" t="s">
        <v>738</v>
      </c>
      <c r="E18" s="86" t="s">
        <v>739</v>
      </c>
      <c r="F18" s="127" t="s">
        <v>740</v>
      </c>
      <c r="G18" s="88"/>
      <c r="H18" s="88"/>
      <c r="I18" s="88"/>
      <c r="J18" s="88" t="s">
        <v>740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 t="s">
        <v>740</v>
      </c>
      <c r="AC18" s="88" t="s">
        <v>740</v>
      </c>
      <c r="AD18" s="88" t="s">
        <v>740</v>
      </c>
      <c r="AE18" s="88" t="s">
        <v>740</v>
      </c>
      <c r="AF18" s="88" t="s">
        <v>740</v>
      </c>
      <c r="AG18" s="88" t="s">
        <v>740</v>
      </c>
      <c r="AH18" s="89"/>
      <c r="AI18" s="88" t="s">
        <v>740</v>
      </c>
      <c r="AJ18" s="88" t="s">
        <v>740</v>
      </c>
      <c r="AK18" s="88" t="s">
        <v>740</v>
      </c>
      <c r="AL18" s="88" t="s">
        <v>740</v>
      </c>
      <c r="AM18" s="88" t="s">
        <v>740</v>
      </c>
      <c r="AN18" s="88" t="s">
        <v>740</v>
      </c>
      <c r="AO18" s="88" t="s">
        <v>740</v>
      </c>
      <c r="AP18" s="88"/>
      <c r="AQ18" s="90"/>
      <c r="AR18" s="91" t="s">
        <v>804</v>
      </c>
      <c r="AS18" s="85" t="s">
        <v>742</v>
      </c>
      <c r="AT18" s="92" t="s">
        <v>743</v>
      </c>
      <c r="AU18" s="93">
        <v>42972</v>
      </c>
      <c r="AV18" s="144">
        <v>43097</v>
      </c>
      <c r="AW18" s="95" t="s">
        <v>744</v>
      </c>
      <c r="AX18" s="96" t="s">
        <v>744</v>
      </c>
      <c r="AY18" s="97"/>
      <c r="AZ18" s="97" t="s">
        <v>745</v>
      </c>
      <c r="BA18" s="97">
        <v>20</v>
      </c>
      <c r="BB18" s="97">
        <v>10000</v>
      </c>
      <c r="BC18" s="98" t="s">
        <v>746</v>
      </c>
      <c r="BD18" s="99" t="s">
        <v>747</v>
      </c>
      <c r="BE18" s="97" t="s">
        <v>739</v>
      </c>
      <c r="BF18" s="90" t="s">
        <v>739</v>
      </c>
      <c r="BG18" s="84" t="s">
        <v>804</v>
      </c>
      <c r="BH18" s="100" t="s">
        <v>748</v>
      </c>
      <c r="BI18" s="101" t="str">
        <f>IF(ISERROR(VLOOKUP(BH18,[6]PLANOS!B:C,2,0)),"",VLOOKUP(BH18,[6]PLANOS!B:C,2,0))</f>
        <v>PCS-4P6pi</v>
      </c>
      <c r="BJ18" s="102">
        <v>50.1</v>
      </c>
      <c r="BK18" s="103">
        <f>IF(BJ18=0,"",IF(BJ18=VLOOKUP("FIXO",[6]ARBOR!$A:$C,3,0),0.0001,IF(BJ18&gt;VLOOKUP("FIXO",[6]ARBOR!$A:$C,3,0),"Maior que CAP!",IF((DOLLAR(BJ18+(VLOOKUP("FIXO",[6]ARBOR!$A:$C,3,0)*-TRUNC(BJ18/VLOOKUP("FIXO",[6]ARBOR!$A:$C,3,0)-1,4)),6))&lt;&gt;(DOLLAR(VLOOKUP("FIXO",[6]ARBOR!$A:$C,3,0),6)),-TRUNC(BJ18/VLOOKUP("FIXO",[6]ARBOR!$A:$C,3,0)-1,4)+0.0001,-TRUNC(BJ18/VLOOKUP("FIXO",[6]ARBOR!$A:$C,3,0)-1,4)))))</f>
        <v>0.33939999999999998</v>
      </c>
      <c r="BL18" s="104" t="str">
        <f>IF(ISERROR(IF(BK18="","",VLOOKUP(($BH18&amp;BK18&amp;"Template de desconto FLAT bundle - Fixo - Varejo - Ganho Tributário Cross"),[6]BENEFICIOS!$A:$E,5,0))),"Criar",IF(BK18="","",VLOOKUP(($BH18&amp;BK18&amp;"Template de desconto FLAT bundle - Fixo - Varejo - Ganho Tributário Cross"),[6]BENEFICIOS!$A:$E,5,0)))</f>
        <v>Criar</v>
      </c>
      <c r="BM18" s="105"/>
      <c r="BN18" s="106"/>
      <c r="BO18" s="143" t="s">
        <v>766</v>
      </c>
      <c r="BP18" s="108">
        <v>44.9</v>
      </c>
      <c r="BQ18" s="103">
        <f>IF(BP18=0,"",IF(BP18=VLOOKUP("PCS-30874g",[6]ARBOR!$A:$C,3,0),0.0001,IF(BP18&gt;VLOOKUP("PCS-30874g",[6]ARBOR!$A:$C,3,0),"Maior que CAP!",IF((DOLLAR(BP18+(VLOOKUP("PCS-30874g",[6]ARBOR!$A:$C,3,0)*-TRUNC(BP18/VLOOKUP("PCS-30874g",[6]ARBOR!$A:$C,3,0)-1,4)),6))&lt;&gt;(DOLLAR(VLOOKUP("PCS-30874g",[6]ARBOR!$A:$C,3,0),6)),-TRUNC(BP18/VLOOKUP("PCS-30874g",[6]ARBOR!$A:$C,3,0)-1,4)+0.0001,-TRUNC(BP18/VLOOKUP("PCS-30874g",[6]ARBOR!$A:$C,3,0)-1,4)))))</f>
        <v>0.53679999999999994</v>
      </c>
      <c r="BR18" s="104" t="str">
        <f>IF(ISERROR(IF(BQ18="","",VLOOKUP(($BH18&amp;BQ18&amp;"Template de desconto FLAT bundle - Velox XDSL - Varejo"),[6]BENEFICIOS!$A:$E,5,0))),"Criar",IF(BQ18="","",VLOOKUP(($BH18&amp;BQ18&amp;"Template de desconto FLAT bundle - Velox XDSL - Varejo"),[6]BENEFICIOS!$A:$E,5,0)))</f>
        <v>Criar</v>
      </c>
      <c r="BS18" s="143" t="s">
        <v>766</v>
      </c>
      <c r="BT18" s="108">
        <v>44.9</v>
      </c>
      <c r="BU18" s="103">
        <f>IF(BT18=0,"",IF(BT18=VLOOKUP("PCS-30577g",[6]ARBOR!$A:$C,3,0),0.0001,IF(BT18&gt;VLOOKUP("PCS-30577g",[6]ARBOR!$A:$C,3,0),"Maior que CAP!",IF((DOLLAR(BT18+(VLOOKUP("PCS-30577g",[6]ARBOR!$A:$C,3,0)*-TRUNC(BT18/VLOOKUP("PCS-30577g",[6]ARBOR!$A:$C,3,0)-1,4)),6))&lt;&gt;(DOLLAR(VLOOKUP("PCS-30577g",[6]ARBOR!$A:$C,3,0),6)),-TRUNC(BT18/VLOOKUP("PCS-30577g",[6]ARBOR!$A:$C,3,0)-1,4)+0.0001,-TRUNC(BT18/VLOOKUP("PCS-30577g",[6]ARBOR!$A:$C,3,0)-1,4)))))</f>
        <v>0.53679999999999994</v>
      </c>
      <c r="BV18" s="104" t="str">
        <f>IF(ISERROR(IF(BU18="","",VLOOKUP(($BH18&amp;BU18&amp;"Template de desconto FLAT bundle - Velox XDSL - Varejo"),[6]BENEFICIOS!$A:$E,5,0))),"Criar",IF(BU18="","",VLOOKUP(($BH18&amp;BU18&amp;"Template de desconto FLAT bundle - Velox XDSL - Varejo"),[6]BENEFICIOS!$A:$E,5,0)))</f>
        <v>Criar</v>
      </c>
      <c r="BW18" s="143" t="s">
        <v>766</v>
      </c>
      <c r="BX18" s="108">
        <v>44.9</v>
      </c>
      <c r="BY18" s="103">
        <f>IF(BX18=0,"",IF(BX18=VLOOKUP("PCS-30604g",[6]ARBOR!$A:$C,3,0),0.0001,IF(BX18&gt;VLOOKUP("PCS-30604g",[6]ARBOR!$A:$C,3,0),"Maior que CAP!",IF((DOLLAR(BX18+(VLOOKUP("PCS-30604g",[6]ARBOR!$A:$C,3,0)*-TRUNC(BX18/VLOOKUP("PCS-30604g",[6]ARBOR!$A:$C,3,0)-1,4)),6))&lt;&gt;(DOLLAR(VLOOKUP("PCS-30604g",[6]ARBOR!$A:$C,3,0),6)),-TRUNC(BX18/VLOOKUP("PCS-30604g",[6]ARBOR!$A:$C,3,0)-1,4)+0.0001,-TRUNC(BX18/VLOOKUP("PCS-30604g",[6]ARBOR!$A:$C,3,0)-1,4)))))</f>
        <v>0.53679999999999994</v>
      </c>
      <c r="BZ18" s="104" t="str">
        <f>IF(ISERROR(IF(BY18="","",VLOOKUP(($BH18&amp;BY18&amp;"Template de desconto FLAT bundle - Velox XDSL - Varejo"),[6]BENEFICIOS!$A:$E,5,0))),"Criar",IF(BY18="","",VLOOKUP(($BH18&amp;BY18&amp;"Template de desconto FLAT bundle - Velox XDSL - Varejo"),[6]BENEFICIOS!$A:$E,5,0)))</f>
        <v>Criar</v>
      </c>
      <c r="CA18" s="143" t="s">
        <v>766</v>
      </c>
      <c r="CB18" s="108">
        <v>44.9</v>
      </c>
      <c r="CC18" s="103">
        <f>IF(CB18=0,"",IF(CB18=VLOOKUP("PCS-30631g",[6]ARBOR!$A:$C,3,0),0.0001,IF(CB18&gt;VLOOKUP("PCS-30631g",[6]ARBOR!$A:$C,3,0),"Maior que CAP!",IF((DOLLAR(CB18+(VLOOKUP("PCS-30631g",[6]ARBOR!$A:$C,3,0)*-TRUNC(CB18/VLOOKUP("PCS-30631g",[6]ARBOR!$A:$C,3,0)-1,4)),6))&lt;&gt;(DOLLAR(VLOOKUP("PCS-30631g",[6]ARBOR!$A:$C,3,0),6)),-TRUNC(CB18/VLOOKUP("PCS-30631g",[6]ARBOR!$A:$C,3,0)-1,4)+0.0001,-TRUNC(CB18/VLOOKUP("PCS-30631g",[6]ARBOR!$A:$C,3,0)-1,4)))))</f>
        <v>0.54310000000000003</v>
      </c>
      <c r="CD18" s="104" t="str">
        <f>IF(ISERROR(IF(CC18="","",VLOOKUP(($BH18&amp;CC18&amp;"Template de desconto FLAT bundle - Velox XDSL - Varejo"),[6]BENEFICIOS!$A:$E,5,0))),"Criar",IF(CC18="","",VLOOKUP(($BH18&amp;CC18&amp;"Template de desconto FLAT bundle - Velox XDSL - Varejo"),[6]BENEFICIOS!$A:$E,5,0)))</f>
        <v>Criar</v>
      </c>
      <c r="CE18" s="107" t="s">
        <v>687</v>
      </c>
      <c r="CF18" s="108">
        <v>49.9</v>
      </c>
      <c r="CG18" s="103">
        <f>IF(CF18=0,"",IF(CF18=VLOOKUP("PCS-30658g",[6]ARBOR!$A:$C,3,0),0.0001,IF(CF18&gt;VLOOKUP("PCS-30658g",[6]ARBOR!$A:$C,3,0),"Maior que CAP!",IF((DOLLAR(CF18+(VLOOKUP("PCS-30658g",[6]ARBOR!$A:$C,3,0)*-TRUNC(CF18/VLOOKUP("PCS-30658g",[6]ARBOR!$A:$C,3,0)-1,4)),6))&lt;&gt;(DOLLAR(VLOOKUP("PCS-30658g",[6]ARBOR!$A:$C,3,0),6)),-TRUNC(CF18/VLOOKUP("PCS-30658g",[6]ARBOR!$A:$C,3,0)-1,4)+0.0001,-TRUNC(CF18/VLOOKUP("PCS-30658g",[6]ARBOR!$A:$C,3,0)-1,4)))))</f>
        <v>0.55569999999999997</v>
      </c>
      <c r="CH18" s="104" t="str">
        <f>IF(ISERROR(IF(CG18="","",VLOOKUP(($BH18&amp;CG18&amp;"Template de desconto FLAT bundle - Velox XDSL - Varejo"),[6]BENEFICIOS!$A:$E,5,0))),"Criar",IF(CG18="","",VLOOKUP(($BH18&amp;CG18&amp;"Template de desconto FLAT bundle - Velox XDSL - Varejo"),[6]BENEFICIOS!$A:$E,5,0)))</f>
        <v>Criar</v>
      </c>
      <c r="CI18" s="107" t="s">
        <v>687</v>
      </c>
      <c r="CJ18" s="108">
        <v>49.9</v>
      </c>
      <c r="CK18" s="103">
        <f>IF(CJ18=0,"",IF(CJ18=VLOOKUP("PCS-30685g",[6]ARBOR!$A:$C,3,0),0.0001,IF(CJ18&gt;VLOOKUP("PCS-30685g",[6]ARBOR!$A:$C,3,0),"Maior que CAP!",IF((DOLLAR(CJ18+(VLOOKUP("PCS-30685g",[6]ARBOR!$A:$C,3,0)*-TRUNC(CJ18/VLOOKUP("PCS-30685g",[6]ARBOR!$A:$C,3,0)-1,4)),6))&lt;&gt;(DOLLAR(VLOOKUP("PCS-30685g",[6]ARBOR!$A:$C,3,0),6)),-TRUNC(CJ18/VLOOKUP("PCS-30685g",[6]ARBOR!$A:$C,3,0)-1,4)+0.0001,-TRUNC(CJ18/VLOOKUP("PCS-30685g",[6]ARBOR!$A:$C,3,0)-1,4)))))</f>
        <v>0.60509999999999997</v>
      </c>
      <c r="CL18" s="104" t="str">
        <f>IF(ISERROR(IF(CK18="","",VLOOKUP(($BH18&amp;CK18&amp;"Template de desconto FLAT bundle - Velox XDSL - Varejo"),[6]BENEFICIOS!$A:$E,5,0))),"Criar",IF(CK18="","",VLOOKUP(($BH18&amp;CK18&amp;"Template de desconto FLAT bundle - Velox XDSL - Varejo"),[6]BENEFICIOS!$A:$E,5,0)))</f>
        <v>Criar</v>
      </c>
      <c r="CM18" s="107" t="s">
        <v>687</v>
      </c>
      <c r="CN18" s="108">
        <v>49.9</v>
      </c>
      <c r="CO18" s="103">
        <f>IF(CN18=0,"",IF(CN18=VLOOKUP("PCS-30712g",[6]ARBOR!$A:$C,3,0),0.0001,IF(CN18&gt;VLOOKUP("PCS-30712g",[6]ARBOR!$A:$C,3,0),"Maior que CAP!",IF((DOLLAR(CN18+(VLOOKUP("PCS-30712g",[6]ARBOR!$A:$C,3,0)*-TRUNC(CN18/VLOOKUP("PCS-30712g",[6]ARBOR!$A:$C,3,0)-1,4)),6))&lt;&gt;(DOLLAR(VLOOKUP("PCS-30712g",[6]ARBOR!$A:$C,3,0),6)),-TRUNC(CN18/VLOOKUP("PCS-30712g",[6]ARBOR!$A:$C,3,0)-1,4)+0.0001,-TRUNC(CN18/VLOOKUP("PCS-30712g",[6]ARBOR!$A:$C,3,0)-1,4)))))</f>
        <v>0.64459999999999995</v>
      </c>
      <c r="CP18" s="104" t="str">
        <f>IF(ISERROR(IF(CO18="","",VLOOKUP(($BH18&amp;CO18&amp;"Template de desconto FLAT bundle - Velox XDSL - Varejo"),[6]BENEFICIOS!$A:$E,5,0))),"Criar",IF(CO18="","",VLOOKUP(($BH18&amp;CO18&amp;"Template de desconto FLAT bundle - Velox XDSL - Varejo"),[6]BENEFICIOS!$A:$E,5,0)))</f>
        <v>Criar</v>
      </c>
      <c r="CQ18" s="107" t="s">
        <v>687</v>
      </c>
      <c r="CR18" s="108">
        <v>59.9</v>
      </c>
      <c r="CS18" s="103">
        <f>IF(CR18=0,"",IF(CR18=VLOOKUP("PCS-30739g",[6]ARBOR!$A:$C,3,0),0.0001,IF(CR18&gt;VLOOKUP("PCS-30739g",[6]ARBOR!$A:$C,3,0),"Maior que CAP!",IF((DOLLAR(CR18+(VLOOKUP("PCS-30739g",[6]ARBOR!$A:$C,3,0)*-TRUNC(CR18/VLOOKUP("PCS-30739g",[6]ARBOR!$A:$C,3,0)-1,4)),6))&lt;&gt;(DOLLAR(VLOOKUP("PCS-30739g",[6]ARBOR!$A:$C,3,0),6)),-TRUNC(CR18/VLOOKUP("PCS-30739g",[6]ARBOR!$A:$C,3,0)-1,4)+0.0001,-TRUNC(CR18/VLOOKUP("PCS-30739g",[6]ARBOR!$A:$C,3,0)-1,4)))))</f>
        <v>0.71560000000000001</v>
      </c>
      <c r="CT18" s="104" t="str">
        <f>IF(ISERROR(IF(CS18="","",VLOOKUP(($BH18&amp;CS18&amp;"Template de desconto FLAT bundle - Velox XDSL - Varejo"),[6]BENEFICIOS!$A:$E,5,0))),"Criar",IF(CS18="","",VLOOKUP(($BH18&amp;CS18&amp;"Template de desconto FLAT bundle - Velox XDSL - Varejo"),[6]BENEFICIOS!$A:$E,5,0)))</f>
        <v>Criar</v>
      </c>
      <c r="CU18" s="108"/>
      <c r="CV18" s="109"/>
      <c r="CW18" s="103"/>
      <c r="CX18" s="104"/>
      <c r="CY18" s="107" t="s">
        <v>687</v>
      </c>
      <c r="CZ18" s="108">
        <v>59.9</v>
      </c>
      <c r="DA18" s="103">
        <f>IF(CZ18=0,"",IF(CZ18=VLOOKUP("PCS-30766g",[6]ARBOR!$A:$C,3,0),0.0001,IF(CZ18&gt;VLOOKUP("PCS-30766g",[6]ARBOR!$A:$C,3,0),"Maior que CAP!",IF((DOLLAR(CZ18+(VLOOKUP("PCS-30766g",[6]ARBOR!$A:$C,3,0)*-TRUNC(CZ18/VLOOKUP("PCS-30766g",[6]ARBOR!$A:$C,3,0)-1,4)),6))&lt;&gt;(DOLLAR(VLOOKUP("PCS-30766g",[6]ARBOR!$A:$C,3,0),6)),-TRUNC(CZ18/VLOOKUP("PCS-30766g",[6]ARBOR!$A:$C,3,0)-1,4)+0.0001,-TRUNC(CZ18/VLOOKUP("PCS-30766g",[6]ARBOR!$A:$C,3,0)-1,4)))))</f>
        <v>0.78669999999999995</v>
      </c>
      <c r="DB18" s="104" t="str">
        <f>IF(ISERROR(IF(DA18="","",VLOOKUP(($BH18&amp;DA18&amp;"Template de desconto FLAT bundle - Velox XDSL - Varejo"),[6]BENEFICIOS!$A:$E,5,0))),"Criar",IF(DA18="","",VLOOKUP(($BH18&amp;DA18&amp;"Template de desconto FLAT bundle - Velox XDSL - Varejo"),[6]BENEFICIOS!$A:$E,5,0)))</f>
        <v>Criar</v>
      </c>
      <c r="DC18" s="108"/>
      <c r="DD18" s="109"/>
      <c r="DE18" s="103"/>
      <c r="DF18" s="104"/>
      <c r="DG18" s="107" t="s">
        <v>766</v>
      </c>
      <c r="DH18" s="108">
        <v>69.900000000000006</v>
      </c>
      <c r="DI18" s="103">
        <f>IF(DH18=0,"",IF(DH18=VLOOKUP("PCS-30793g",[6]ARBOR!$A:$C,3,0),0.0001,IF(DH18&gt;VLOOKUP("PCS-30793g",[6]ARBOR!$A:$C,3,0),"Maior que CAP!",IF((DOLLAR(DH18+(VLOOKUP("PCS-30793g",[6]ARBOR!$A:$C,3,0)*-TRUNC(DH18/VLOOKUP("PCS-30793g",[6]ARBOR!$A:$C,3,0)-1,4)),6))&lt;&gt;(DOLLAR(VLOOKUP("PCS-30793g",[6]ARBOR!$A:$C,3,0),6)),-TRUNC(DH18/VLOOKUP("PCS-30793g",[6]ARBOR!$A:$C,3,0)-1,4)+0.0001,-TRUNC(DH18/VLOOKUP("PCS-30793g",[6]ARBOR!$A:$C,3,0)-1,4)))))</f>
        <v>0.75109999999999999</v>
      </c>
      <c r="DJ18" s="104" t="str">
        <f>IF(ISERROR(IF(DI18="","",VLOOKUP(($BH18&amp;DI18&amp;"Template de desconto FLAT bundle - Velox XDSL - Varejo"),[6]BENEFICIOS!$A:$E,5,0))),"Criar",IF(DI18="","",VLOOKUP(($BH18&amp;DI18&amp;"Template de desconto FLAT bundle - Velox XDSL - Varejo"),[6]BENEFICIOS!$A:$E,5,0)))</f>
        <v>Criar</v>
      </c>
      <c r="DK18" s="108"/>
      <c r="DL18" s="109"/>
      <c r="DM18" s="103"/>
      <c r="DN18" s="104"/>
      <c r="DO18" s="107" t="s">
        <v>687</v>
      </c>
      <c r="DP18" s="108">
        <v>69.900000000000006</v>
      </c>
      <c r="DQ18" s="103">
        <f>IF(DP18=0,"",IF(DP18=VLOOKUP("PCS-30820g",[6]ARBOR!$A:$C,3,0),0.0001,IF(DP18&gt;VLOOKUP("PCS-30820g",[6]ARBOR!$A:$C,3,0),"Maior que CAP!",IF((DOLLAR(DP18+(VLOOKUP("PCS-30820g",[6]ARBOR!$A:$C,3,0)*-TRUNC(DP18/VLOOKUP("PCS-30820g",[6]ARBOR!$A:$C,3,0)-1,4)),6))&lt;&gt;(DOLLAR(VLOOKUP("PCS-30820g",[6]ARBOR!$A:$C,3,0),6)),-TRUNC(DP18/VLOOKUP("PCS-30820g",[6]ARBOR!$A:$C,3,0)-1,4)+0.0001,-TRUNC(DP18/VLOOKUP("PCS-30820g",[6]ARBOR!$A:$C,3,0)-1,4)))))</f>
        <v>0.75109999999999999</v>
      </c>
      <c r="DR18" s="104" t="str">
        <f>IF(ISERROR(IF(DQ18="","",VLOOKUP(($BH18&amp;DQ18&amp;"Template de desconto FLAT bundle - Velox XDSL - Varejo"),[6]BENEFICIOS!$A:$E,5,0))),"Criar",IF(DQ18="","",VLOOKUP(($BH18&amp;DQ18&amp;"Template de desconto FLAT bundle - Velox XDSL - Varejo"),[6]BENEFICIOS!$A:$E,5,0)))</f>
        <v>Criar</v>
      </c>
      <c r="DS18" s="108"/>
      <c r="DT18" s="109"/>
      <c r="DU18" s="103"/>
      <c r="DV18" s="104"/>
      <c r="DW18" s="110"/>
      <c r="DX18" s="103" t="str">
        <f>IF(DW18=0,"",IF(DW18=VLOOKUP("PCS-21448p2",[6]ARBOR!$A:$C,3,0),0.0001,IF(DW18&gt;VLOOKUP("PCS-21448p2",[6]ARBOR!$A:$C,3,0),"Maior que CAP!",IF((DOLLAR(DW18+(VLOOKUP("PCS-21448p2",[6]ARBOR!$A:$C,3,0)*-TRUNC(DW18/VLOOKUP("PCS-21448p2",[6]ARBOR!$A:$C,3,0)-1,4)),6))&lt;&gt;(DOLLAR(VLOOKUP("PCS-21448p2",[6]ARBOR!$A:$C,3,0),6)),-TRUNC(DW18/VLOOKUP("PCS-21448p2",[6]ARBOR!$A:$C,3,0)-1,4)+0.0001,-TRUNC(DW18/VLOOKUP("PCS-21448p2",[6]ARBOR!$A:$C,3,0)-1,4)))))</f>
        <v/>
      </c>
      <c r="DY18" s="104" t="str">
        <f>IF(ISERROR(IF(DX18="","",VLOOKUP(("Oi Conta Total Plug 10GB Downgrade"&amp;DX18&amp;"Template de desconto percentual BL Móvel - Internet Total - Varejo"),[6]BENEFICIOS!$A:$E,5,0))),"Criar",IF(DX18="","",VLOOKUP(("Oi Conta Total Plug 10GB Downgrade"&amp;DX18&amp;"Template de desconto percentual BL Móvel - Internet Total - Varejo"),[6]BENEFICIOS!$A:$E,5,0)))</f>
        <v/>
      </c>
      <c r="DZ18" s="110">
        <v>19.899999999999999</v>
      </c>
      <c r="EA18" s="111">
        <f>IF(DZ18=0,"",IF(DZ18=VLOOKUP("SVA",[6]ARBOR!$A:$C,3,0),0.0001,IF(DZ18&gt;VLOOKUP("SVA",[6]ARBOR!$A:$C,3,0),"Maior que CAP!",IF((DOLLAR(DZ18+(VLOOKUP("SVA",[6]ARBOR!$A:$C,3,0)*-TRUNC(DZ18/VLOOKUP("SVA",[6]ARBOR!$A:$C,3,0)-1,4)),6))&lt;&gt;(DOLLAR(VLOOKUP("SVA",[6]ARBOR!$A:$C,3,0),6)),-TRUNC(DZ18/VLOOKUP("SVA",[6]ARBOR!$A:$C,3,0)-1,4)+0.0001,-TRUNC(DZ18/VLOOKUP("SVA",[6]ARBOR!$A:$C,3,0)-1,4)))))</f>
        <v>7.1400000000000005E-2</v>
      </c>
      <c r="EB18" s="104" t="s">
        <v>767</v>
      </c>
      <c r="EC18" s="108"/>
      <c r="ED18" s="112"/>
      <c r="EE18" s="113"/>
      <c r="EF18" s="104"/>
      <c r="EG18" s="114">
        <f>IF(BI18="","",VLOOKUP(BI18,[6]ARBOR!A:C,3,0))</f>
        <v>479.46</v>
      </c>
      <c r="EH18" s="108">
        <v>15</v>
      </c>
      <c r="EI18" s="115">
        <f>IF(EH18="","",1-(EH18/VLOOKUP(BI18&amp;"ASS",[6]ARBOR!A:C,3,0)))</f>
        <v>0.34725848563968664</v>
      </c>
      <c r="EJ18" s="116" t="s">
        <v>750</v>
      </c>
      <c r="EK18" s="117" t="s">
        <v>751</v>
      </c>
      <c r="EL18" s="108">
        <v>116.16000000000001</v>
      </c>
      <c r="EM18" s="103">
        <f>IF(EL18=0,"",IF(EL18=EG18,0.0001,ROUND(1-((EL18+(VLOOKUP(BI18&amp;"ASS",[6]ARBOR!A:C,3,0)-EH18))/EG18),4)))</f>
        <v>0.74109999999999998</v>
      </c>
      <c r="EN18" s="104" t="str">
        <f>IF(ISERROR(IF(EM18="","",VLOOKUP(($BH18&amp;EM18&amp;"Template de desconto percentual FLAT Móvel - Conta Total - Varejo - Ganho Tributário Cross"),[6]BENEFICIOS!$A:$E,5,0))),"Criar",IF(EM18="","",VLOOKUP(($BH18&amp;EM18&amp;"Template de desconto percentual FLAT Móvel - Conta Total - Varejo - Ganho Tributário Cross"),[6]BENEFICIOS!$A:$E,5,0)))</f>
        <v>Criar</v>
      </c>
      <c r="EO18" s="118"/>
      <c r="EP18" s="103"/>
      <c r="EQ18" s="111"/>
      <c r="ER18" s="111"/>
      <c r="ES18" s="103"/>
      <c r="ET18" s="119"/>
      <c r="EU18" s="120" t="s">
        <v>770</v>
      </c>
      <c r="EV18" s="120" t="s">
        <v>771</v>
      </c>
      <c r="EW18" s="121"/>
      <c r="EX18" s="122"/>
      <c r="EY18" s="123"/>
      <c r="EZ18" s="121"/>
      <c r="FA18" s="122"/>
      <c r="FB18" s="123"/>
      <c r="FC18" s="121">
        <v>8.74</v>
      </c>
      <c r="FD18" s="122">
        <f>IF(FC18=0,"",IF(FC18=VLOOKUP("PCS-10357",[6]ARBOR!$A:$C,3,0),0.0001,IF(FC18&gt;VLOOKUP("PCS-10357",[6]ARBOR!$A:$C,3,0),"Maior que CAP!",ROUND(-1*(FC18/VLOOKUP("PCS-10357",[6]ARBOR!$A:$C,3,0)-1),4))))</f>
        <v>0.8669</v>
      </c>
      <c r="FE18" s="123" t="str">
        <f>IF(ISERROR(IF(FD18="","",VLOOKUP(("Oi Internet Pra Celular 1GB"&amp;FD18&amp;"Template Flat Instância Dados"),[6]BENEFICIOS!$A:$E,5,0))),"Criar",IF(FD18="","",VLOOKUP(("Oi Internet Pra Celular 1GB"&amp;FD18&amp;"Template Flat Instância Dados"),[6]BENEFICIOS!$A:$E,5,0)))</f>
        <v>Criar</v>
      </c>
      <c r="FF18" s="121"/>
      <c r="FG18" s="122" t="str">
        <f>IF(FF18=0,"",IF(FF18=VLOOKUP("PCS-813565",[6]ARBOR!$A:$C,3,0),0.0001,IF(FF18&gt;VLOOKUP("PCS-813565",[6]ARBOR!$A:$C,3,0),"Maior que CAP!",ROUND(-1*(FF18/VLOOKUP("PCS-813565",[6]ARBOR!$A:$C,3,0)-1),4))))</f>
        <v/>
      </c>
      <c r="FH18" s="123" t="str">
        <f>IF(ISERROR(IF(FG18="","",VLOOKUP(("Oi Internet Pra Celular 2GB"&amp;FG18&amp;"Template Flat Instância Dados"),[6]BENEFICIOS!$A:$E,5,0))),"Criar",IF(FG18="","",VLOOKUP(("Oi Internet Pra Celular 2GB"&amp;FG18&amp;"Template Flat Instância Dados"),[6]BENEFICIOS!$A:$E,5,0)))</f>
        <v/>
      </c>
      <c r="FI18" s="121"/>
      <c r="FJ18" s="122" t="str">
        <f>IF(FI18=0,"",IF(FI18=VLOOKUP("PCS-7171B",[6]ARBOR!$A:$C,3,0),0.0001,IF(FI18&gt;VLOOKUP("PCS-7171B",[6]ARBOR!$A:$C,3,0),"Maior que CAP!",ROUND(-1*(FI18/VLOOKUP("PCS-7171B",[6]ARBOR!$A:$C,3,0)-1),4))))</f>
        <v/>
      </c>
      <c r="FK18" s="123" t="str">
        <f>IF(ISERROR(IF(FJ18="","",VLOOKUP(("Oi Internet Pra Celular 3GB"&amp;FJ18&amp;"Template Flat Instância Dados"),[6]BENEFICIOS!$A:$E,5,0))),"Criar",IF(FJ18="","",VLOOKUP(("Oi Internet Pra Celular 3GB"&amp;FJ18&amp;"Template Flat Instância Dados"),[6]BENEFICIOS!$A:$E,5,0)))</f>
        <v/>
      </c>
      <c r="FL18" s="121"/>
      <c r="FM18" s="122" t="str">
        <f>IF(FL18=0,"",IF(FL18=VLOOKUP("PCS-51793o08",[6]ARBOR!$A:$C,3,0),0.0001,IF(FL18&gt;VLOOKUP("PCS-51793o08",[6]ARBOR!$A:$C,3,0),"Maior que CAP!",ROUND(-1*(FL18/VLOOKUP("PCS-51793o08",[6]ARBOR!$A:$C,3,0)-1),4))))</f>
        <v/>
      </c>
      <c r="FN18" s="123" t="str">
        <f>IF(ISERROR(IF(FM18="","",VLOOKUP(("Oi Internet Pra Celular 5GB"&amp;FM18&amp;"Template Flat Instância Dados"),[6]BENEFICIOS!$A:$E,5,0))),"Criar",IF(FM18="","",VLOOKUP(("Oi Internet Pra Celular 5GB"&amp;FM18&amp;"Template Flat Instância Dados"),[6]BENEFICIOS!$A:$E,5,0)))</f>
        <v/>
      </c>
      <c r="FO18" s="121"/>
      <c r="FP18" s="122" t="str">
        <f>IF(FO18=0,"",IF(FO18=VLOOKUP("PCS-7171A",[6]ARBOR!$A:$C,3,0),0.0001,IF(FO18&gt;VLOOKUP("PCS-7171A",[6]ARBOR!$A:$C,3,0),"Maior que CAP!",ROUND(-1*(FO18/VLOOKUP("PCS-7171A",[6]ARBOR!$A:$C,3,0)-1),4))))</f>
        <v/>
      </c>
      <c r="FQ18" s="123" t="str">
        <f>IF(ISERROR(IF(FP18="","",VLOOKUP(("Oi Internet Pra Celular 10GB"&amp;FP18&amp;"Template Flat Instância Dados"),[6]BENEFICIOS!$A:$E,5,0))),"Criar",IF(FP18="","",VLOOKUP(("Oi Internet Pra Celular 10GB"&amp;FP18&amp;"Template Flat Instância Dados"),[6]BENEFICIOS!$A:$E,5,0)))</f>
        <v/>
      </c>
      <c r="FR18" s="124">
        <v>0.74219999999999997</v>
      </c>
      <c r="FS18" s="125" t="s">
        <v>772</v>
      </c>
      <c r="FT18" s="87"/>
      <c r="FU18" s="126"/>
      <c r="FV18" s="127" t="s">
        <v>747</v>
      </c>
      <c r="FW18" s="88" t="s">
        <v>752</v>
      </c>
      <c r="FX18" s="128">
        <v>999</v>
      </c>
      <c r="FY18" s="88">
        <v>12</v>
      </c>
      <c r="FZ18" s="129" t="s">
        <v>753</v>
      </c>
      <c r="GA18" s="130" t="str">
        <f t="shared" si="1"/>
        <v>PCS-Fk83324</v>
      </c>
      <c r="GB18" s="131" t="str">
        <f t="shared" si="2"/>
        <v>PCS-SBL553142</v>
      </c>
      <c r="GC18" s="132" t="s">
        <v>754</v>
      </c>
      <c r="GD18" s="129" t="s">
        <v>755</v>
      </c>
      <c r="GE18" s="131" t="s">
        <v>756</v>
      </c>
      <c r="GF18" s="132" t="s">
        <v>757</v>
      </c>
      <c r="GG18" s="129" t="s">
        <v>758</v>
      </c>
      <c r="GH18" s="131" t="s">
        <v>759</v>
      </c>
      <c r="GI18" s="133" t="s">
        <v>760</v>
      </c>
      <c r="GJ18" s="134">
        <f>FC18+EL18+CN18+BJ18</f>
        <v>224.9</v>
      </c>
      <c r="GK18" s="135"/>
      <c r="GL18" s="136" t="s">
        <v>761</v>
      </c>
      <c r="GM18" s="137" t="s">
        <v>798</v>
      </c>
      <c r="GN18" s="136">
        <v>14</v>
      </c>
      <c r="GO18" s="138">
        <v>3.61</v>
      </c>
      <c r="GP18" s="115">
        <v>0.74209999999999998</v>
      </c>
      <c r="GQ18" s="136">
        <v>10.38</v>
      </c>
      <c r="GR18" s="136">
        <v>3.6199999999999992</v>
      </c>
      <c r="GS18" s="140"/>
      <c r="GT18" s="140"/>
      <c r="GU18" s="141" t="b">
        <v>0</v>
      </c>
      <c r="GV18" s="142">
        <v>9.9999999999993427E-3</v>
      </c>
      <c r="GW18" s="83" t="s">
        <v>805</v>
      </c>
      <c r="GX18" s="83" t="s">
        <v>764</v>
      </c>
    </row>
    <row r="19" spans="1:206" s="83" customFormat="1" x14ac:dyDescent="0.25">
      <c r="A19" s="83" t="str">
        <f t="shared" si="0"/>
        <v>Oi Total Fixo + Pós 800 + Banda LargaN22GBMG</v>
      </c>
      <c r="B19" s="84" t="s">
        <v>737</v>
      </c>
      <c r="C19" s="85" t="s">
        <v>653</v>
      </c>
      <c r="D19" s="85" t="s">
        <v>738</v>
      </c>
      <c r="E19" s="86" t="s">
        <v>739</v>
      </c>
      <c r="F19" s="127" t="s">
        <v>740</v>
      </c>
      <c r="G19" s="88"/>
      <c r="H19" s="88"/>
      <c r="I19" s="88"/>
      <c r="J19" s="88" t="s">
        <v>740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 t="s">
        <v>740</v>
      </c>
      <c r="AC19" s="88" t="s">
        <v>740</v>
      </c>
      <c r="AD19" s="88" t="s">
        <v>740</v>
      </c>
      <c r="AE19" s="88" t="s">
        <v>740</v>
      </c>
      <c r="AF19" s="88" t="s">
        <v>740</v>
      </c>
      <c r="AG19" s="88" t="s">
        <v>740</v>
      </c>
      <c r="AH19" s="89"/>
      <c r="AI19" s="88" t="s">
        <v>740</v>
      </c>
      <c r="AJ19" s="88" t="s">
        <v>740</v>
      </c>
      <c r="AK19" s="88" t="s">
        <v>740</v>
      </c>
      <c r="AL19" s="88" t="s">
        <v>740</v>
      </c>
      <c r="AM19" s="88" t="s">
        <v>740</v>
      </c>
      <c r="AN19" s="88" t="s">
        <v>740</v>
      </c>
      <c r="AO19" s="88" t="s">
        <v>740</v>
      </c>
      <c r="AP19" s="88"/>
      <c r="AQ19" s="90"/>
      <c r="AR19" s="91" t="s">
        <v>806</v>
      </c>
      <c r="AS19" s="85" t="s">
        <v>742</v>
      </c>
      <c r="AT19" s="92" t="s">
        <v>743</v>
      </c>
      <c r="AU19" s="93">
        <v>42972</v>
      </c>
      <c r="AV19" s="144">
        <v>43097</v>
      </c>
      <c r="AW19" s="95" t="s">
        <v>744</v>
      </c>
      <c r="AX19" s="96" t="s">
        <v>744</v>
      </c>
      <c r="AY19" s="97"/>
      <c r="AZ19" s="97" t="s">
        <v>745</v>
      </c>
      <c r="BA19" s="97">
        <v>20</v>
      </c>
      <c r="BB19" s="97">
        <v>10000</v>
      </c>
      <c r="BC19" s="98" t="s">
        <v>746</v>
      </c>
      <c r="BD19" s="99" t="s">
        <v>747</v>
      </c>
      <c r="BE19" s="97" t="s">
        <v>739</v>
      </c>
      <c r="BF19" s="90" t="s">
        <v>739</v>
      </c>
      <c r="BG19" s="84" t="s">
        <v>806</v>
      </c>
      <c r="BH19" s="100" t="s">
        <v>748</v>
      </c>
      <c r="BI19" s="101" t="str">
        <f>IF(ISERROR(VLOOKUP(BH19,[6]PLANOS!B:C,2,0)),"",VLOOKUP(BH19,[6]PLANOS!B:C,2,0))</f>
        <v>PCS-4P6pi</v>
      </c>
      <c r="BJ19" s="102">
        <v>50.1</v>
      </c>
      <c r="BK19" s="103">
        <f>IF(BJ19=0,"",IF(BJ19=VLOOKUP("FIXO",[6]ARBOR!$A:$C,3,0),0.0001,IF(BJ19&gt;VLOOKUP("FIXO",[6]ARBOR!$A:$C,3,0),"Maior que CAP!",IF((DOLLAR(BJ19+(VLOOKUP("FIXO",[6]ARBOR!$A:$C,3,0)*-TRUNC(BJ19/VLOOKUP("FIXO",[6]ARBOR!$A:$C,3,0)-1,4)),6))&lt;&gt;(DOLLAR(VLOOKUP("FIXO",[6]ARBOR!$A:$C,3,0),6)),-TRUNC(BJ19/VLOOKUP("FIXO",[6]ARBOR!$A:$C,3,0)-1,4)+0.0001,-TRUNC(BJ19/VLOOKUP("FIXO",[6]ARBOR!$A:$C,3,0)-1,4)))))</f>
        <v>0.33939999999999998</v>
      </c>
      <c r="BL19" s="104" t="str">
        <f>IF(ISERROR(IF(BK19="","",VLOOKUP(($BH19&amp;BK19&amp;"Template de desconto FLAT bundle - Fixo - Varejo - Ganho Tributário Cross"),[6]BENEFICIOS!$A:$E,5,0))),"Criar",IF(BK19="","",VLOOKUP(($BH19&amp;BK19&amp;"Template de desconto FLAT bundle - Fixo - Varejo - Ganho Tributário Cross"),[6]BENEFICIOS!$A:$E,5,0)))</f>
        <v>Criar</v>
      </c>
      <c r="BM19" s="105"/>
      <c r="BN19" s="106"/>
      <c r="BO19" s="107" t="s">
        <v>687</v>
      </c>
      <c r="BP19" s="108">
        <v>44.9</v>
      </c>
      <c r="BQ19" s="103">
        <f>IF(BP19=0,"",IF(BP19=VLOOKUP("PCS-30874g",[6]ARBOR!$A:$C,3,0),0.0001,IF(BP19&gt;VLOOKUP("PCS-30874g",[6]ARBOR!$A:$C,3,0),"Maior que CAP!",IF((DOLLAR(BP19+(VLOOKUP("PCS-30874g",[6]ARBOR!$A:$C,3,0)*-TRUNC(BP19/VLOOKUP("PCS-30874g",[6]ARBOR!$A:$C,3,0)-1,4)),6))&lt;&gt;(DOLLAR(VLOOKUP("PCS-30874g",[6]ARBOR!$A:$C,3,0),6)),-TRUNC(BP19/VLOOKUP("PCS-30874g",[6]ARBOR!$A:$C,3,0)-1,4)+0.0001,-TRUNC(BP19/VLOOKUP("PCS-30874g",[6]ARBOR!$A:$C,3,0)-1,4)))))</f>
        <v>0.53679999999999994</v>
      </c>
      <c r="BR19" s="104" t="str">
        <f>IF(ISERROR(IF(BQ19="","",VLOOKUP(($BH19&amp;BQ19&amp;"Template de desconto FLAT bundle - Velox XDSL - Varejo"),[6]BENEFICIOS!$A:$E,5,0))),"Criar",IF(BQ19="","",VLOOKUP(($BH19&amp;BQ19&amp;"Template de desconto FLAT bundle - Velox XDSL - Varejo"),[6]BENEFICIOS!$A:$E,5,0)))</f>
        <v>Criar</v>
      </c>
      <c r="BS19" s="107" t="s">
        <v>687</v>
      </c>
      <c r="BT19" s="108">
        <v>44.9</v>
      </c>
      <c r="BU19" s="103">
        <f>IF(BT19=0,"",IF(BT19=VLOOKUP("PCS-30577g",[6]ARBOR!$A:$C,3,0),0.0001,IF(BT19&gt;VLOOKUP("PCS-30577g",[6]ARBOR!$A:$C,3,0),"Maior que CAP!",IF((DOLLAR(BT19+(VLOOKUP("PCS-30577g",[6]ARBOR!$A:$C,3,0)*-TRUNC(BT19/VLOOKUP("PCS-30577g",[6]ARBOR!$A:$C,3,0)-1,4)),6))&lt;&gt;(DOLLAR(VLOOKUP("PCS-30577g",[6]ARBOR!$A:$C,3,0),6)),-TRUNC(BT19/VLOOKUP("PCS-30577g",[6]ARBOR!$A:$C,3,0)-1,4)+0.0001,-TRUNC(BT19/VLOOKUP("PCS-30577g",[6]ARBOR!$A:$C,3,0)-1,4)))))</f>
        <v>0.53679999999999994</v>
      </c>
      <c r="BV19" s="104" t="str">
        <f>IF(ISERROR(IF(BU19="","",VLOOKUP(($BH19&amp;BU19&amp;"Template de desconto FLAT bundle - Velox XDSL - Varejo"),[6]BENEFICIOS!$A:$E,5,0))),"Criar",IF(BU19="","",VLOOKUP(($BH19&amp;BU19&amp;"Template de desconto FLAT bundle - Velox XDSL - Varejo"),[6]BENEFICIOS!$A:$E,5,0)))</f>
        <v>Criar</v>
      </c>
      <c r="BW19" s="107" t="s">
        <v>687</v>
      </c>
      <c r="BX19" s="108">
        <v>44.9</v>
      </c>
      <c r="BY19" s="103">
        <f>IF(BX19=0,"",IF(BX19=VLOOKUP("PCS-30604g",[6]ARBOR!$A:$C,3,0),0.0001,IF(BX19&gt;VLOOKUP("PCS-30604g",[6]ARBOR!$A:$C,3,0),"Maior que CAP!",IF((DOLLAR(BX19+(VLOOKUP("PCS-30604g",[6]ARBOR!$A:$C,3,0)*-TRUNC(BX19/VLOOKUP("PCS-30604g",[6]ARBOR!$A:$C,3,0)-1,4)),6))&lt;&gt;(DOLLAR(VLOOKUP("PCS-30604g",[6]ARBOR!$A:$C,3,0),6)),-TRUNC(BX19/VLOOKUP("PCS-30604g",[6]ARBOR!$A:$C,3,0)-1,4)+0.0001,-TRUNC(BX19/VLOOKUP("PCS-30604g",[6]ARBOR!$A:$C,3,0)-1,4)))))</f>
        <v>0.53679999999999994</v>
      </c>
      <c r="BZ19" s="104" t="str">
        <f>IF(ISERROR(IF(BY19="","",VLOOKUP(($BH19&amp;BY19&amp;"Template de desconto FLAT bundle - Velox XDSL - Varejo"),[6]BENEFICIOS!$A:$E,5,0))),"Criar",IF(BY19="","",VLOOKUP(($BH19&amp;BY19&amp;"Template de desconto FLAT bundle - Velox XDSL - Varejo"),[6]BENEFICIOS!$A:$E,5,0)))</f>
        <v>Criar</v>
      </c>
      <c r="CA19" s="107" t="s">
        <v>687</v>
      </c>
      <c r="CB19" s="108">
        <v>44.9</v>
      </c>
      <c r="CC19" s="103">
        <f>IF(CB19=0,"",IF(CB19=VLOOKUP("PCS-30631g",[6]ARBOR!$A:$C,3,0),0.0001,IF(CB19&gt;VLOOKUP("PCS-30631g",[6]ARBOR!$A:$C,3,0),"Maior que CAP!",IF((DOLLAR(CB19+(VLOOKUP("PCS-30631g",[6]ARBOR!$A:$C,3,0)*-TRUNC(CB19/VLOOKUP("PCS-30631g",[6]ARBOR!$A:$C,3,0)-1,4)),6))&lt;&gt;(DOLLAR(VLOOKUP("PCS-30631g",[6]ARBOR!$A:$C,3,0),6)),-TRUNC(CB19/VLOOKUP("PCS-30631g",[6]ARBOR!$A:$C,3,0)-1,4)+0.0001,-TRUNC(CB19/VLOOKUP("PCS-30631g",[6]ARBOR!$A:$C,3,0)-1,4)))))</f>
        <v>0.54310000000000003</v>
      </c>
      <c r="CD19" s="104" t="str">
        <f>IF(ISERROR(IF(CC19="","",VLOOKUP(($BH19&amp;CC19&amp;"Template de desconto FLAT bundle - Velox XDSL - Varejo"),[6]BENEFICIOS!$A:$E,5,0))),"Criar",IF(CC19="","",VLOOKUP(($BH19&amp;CC19&amp;"Template de desconto FLAT bundle - Velox XDSL - Varejo"),[6]BENEFICIOS!$A:$E,5,0)))</f>
        <v>Criar</v>
      </c>
      <c r="CE19" s="107"/>
      <c r="CF19" s="108"/>
      <c r="CG19" s="103" t="str">
        <f>IF(CF19=0,"",IF(CF19=VLOOKUP("PCS-30658g",[6]ARBOR!$A:$C,3,0),0.0001,IF(CF19&gt;VLOOKUP("PCS-30658g",[6]ARBOR!$A:$C,3,0),"Maior que CAP!",IF((DOLLAR(CF19+(VLOOKUP("PCS-30658g",[6]ARBOR!$A:$C,3,0)*-TRUNC(CF19/VLOOKUP("PCS-30658g",[6]ARBOR!$A:$C,3,0)-1,4)),6))&lt;&gt;(DOLLAR(VLOOKUP("PCS-30658g",[6]ARBOR!$A:$C,3,0),6)),-TRUNC(CF19/VLOOKUP("PCS-30658g",[6]ARBOR!$A:$C,3,0)-1,4)+0.0001,-TRUNC(CF19/VLOOKUP("PCS-30658g",[6]ARBOR!$A:$C,3,0)-1,4)))))</f>
        <v/>
      </c>
      <c r="CH19" s="104" t="str">
        <f>IF(ISERROR(IF(CG19="","",VLOOKUP(($BH19&amp;CG19&amp;"Template de desconto FLAT bundle - Velox XDSL - Varejo"),[6]BENEFICIOS!$A:$E,5,0))),"Criar",IF(CG19="","",VLOOKUP(($BH19&amp;CG19&amp;"Template de desconto FLAT bundle - Velox XDSL - Varejo"),[6]BENEFICIOS!$A:$E,5,0)))</f>
        <v/>
      </c>
      <c r="CI19" s="107"/>
      <c r="CJ19" s="108"/>
      <c r="CK19" s="103" t="str">
        <f>IF(CJ19=0,"",IF(CJ19=VLOOKUP("PCS-30685g",[6]ARBOR!$A:$C,3,0),0.0001,IF(CJ19&gt;VLOOKUP("PCS-30685g",[6]ARBOR!$A:$C,3,0),"Maior que CAP!",IF((DOLLAR(CJ19+(VLOOKUP("PCS-30685g",[6]ARBOR!$A:$C,3,0)*-TRUNC(CJ19/VLOOKUP("PCS-30685g",[6]ARBOR!$A:$C,3,0)-1,4)),6))&lt;&gt;(DOLLAR(VLOOKUP("PCS-30685g",[6]ARBOR!$A:$C,3,0),6)),-TRUNC(CJ19/VLOOKUP("PCS-30685g",[6]ARBOR!$A:$C,3,0)-1,4)+0.0001,-TRUNC(CJ19/VLOOKUP("PCS-30685g",[6]ARBOR!$A:$C,3,0)-1,4)))))</f>
        <v/>
      </c>
      <c r="CL19" s="104" t="str">
        <f>IF(ISERROR(IF(CK19="","",VLOOKUP(($BH19&amp;CK19&amp;"Template de desconto FLAT bundle - Velox XDSL - Varejo"),[6]BENEFICIOS!$A:$E,5,0))),"Criar",IF(CK19="","",VLOOKUP(($BH19&amp;CK19&amp;"Template de desconto FLAT bundle - Velox XDSL - Varejo"),[6]BENEFICIOS!$A:$E,5,0)))</f>
        <v/>
      </c>
      <c r="CM19" s="107"/>
      <c r="CN19" s="108"/>
      <c r="CO19" s="103" t="str">
        <f>IF(CN19=0,"",IF(CN19=VLOOKUP("PCS-30712g",[6]ARBOR!$A:$C,3,0),0.0001,IF(CN19&gt;VLOOKUP("PCS-30712g",[6]ARBOR!$A:$C,3,0),"Maior que CAP!",IF((DOLLAR(CN19+(VLOOKUP("PCS-30712g",[6]ARBOR!$A:$C,3,0)*-TRUNC(CN19/VLOOKUP("PCS-30712g",[6]ARBOR!$A:$C,3,0)-1,4)),6))&lt;&gt;(DOLLAR(VLOOKUP("PCS-30712g",[6]ARBOR!$A:$C,3,0),6)),-TRUNC(CN19/VLOOKUP("PCS-30712g",[6]ARBOR!$A:$C,3,0)-1,4)+0.0001,-TRUNC(CN19/VLOOKUP("PCS-30712g",[6]ARBOR!$A:$C,3,0)-1,4)))))</f>
        <v/>
      </c>
      <c r="CP19" s="104" t="str">
        <f>IF(ISERROR(IF(CO19="","",VLOOKUP(($BH19&amp;CO19&amp;"Template de desconto FLAT bundle - Velox XDSL - Varejo"),[6]BENEFICIOS!$A:$E,5,0))),"Criar",IF(CO19="","",VLOOKUP(($BH19&amp;CO19&amp;"Template de desconto FLAT bundle - Velox XDSL - Varejo"),[6]BENEFICIOS!$A:$E,5,0)))</f>
        <v/>
      </c>
      <c r="CQ19" s="107"/>
      <c r="CR19" s="108"/>
      <c r="CS19" s="103" t="str">
        <f>IF(CR19=0,"",IF(CR19=VLOOKUP("PCS-30739g",[6]ARBOR!$A:$C,3,0),0.0001,IF(CR19&gt;VLOOKUP("PCS-30739g",[6]ARBOR!$A:$C,3,0),"Maior que CAP!",IF((DOLLAR(CR19+(VLOOKUP("PCS-30739g",[6]ARBOR!$A:$C,3,0)*-TRUNC(CR19/VLOOKUP("PCS-30739g",[6]ARBOR!$A:$C,3,0)-1,4)),6))&lt;&gt;(DOLLAR(VLOOKUP("PCS-30739g",[6]ARBOR!$A:$C,3,0),6)),-TRUNC(CR19/VLOOKUP("PCS-30739g",[6]ARBOR!$A:$C,3,0)-1,4)+0.0001,-TRUNC(CR19/VLOOKUP("PCS-30739g",[6]ARBOR!$A:$C,3,0)-1,4)))))</f>
        <v/>
      </c>
      <c r="CT19" s="104" t="str">
        <f>IF(ISERROR(IF(CS19="","",VLOOKUP(($BH19&amp;CS19&amp;"Template de desconto FLAT bundle - Velox XDSL - Varejo"),[6]BENEFICIOS!$A:$E,5,0))),"Criar",IF(CS19="","",VLOOKUP(($BH19&amp;CS19&amp;"Template de desconto FLAT bundle - Velox XDSL - Varejo"),[6]BENEFICIOS!$A:$E,5,0)))</f>
        <v/>
      </c>
      <c r="CU19" s="108"/>
      <c r="CV19" s="109"/>
      <c r="CW19" s="103"/>
      <c r="CX19" s="104"/>
      <c r="CY19" s="107"/>
      <c r="CZ19" s="108"/>
      <c r="DA19" s="103" t="str">
        <f>IF(CZ19=0,"",IF(CZ19=VLOOKUP("PCS-30766g",[6]ARBOR!$A:$C,3,0),0.0001,IF(CZ19&gt;VLOOKUP("PCS-30766g",[6]ARBOR!$A:$C,3,0),"Maior que CAP!",IF((DOLLAR(CZ19+(VLOOKUP("PCS-30766g",[6]ARBOR!$A:$C,3,0)*-TRUNC(CZ19/VLOOKUP("PCS-30766g",[6]ARBOR!$A:$C,3,0)-1,4)),6))&lt;&gt;(DOLLAR(VLOOKUP("PCS-30766g",[6]ARBOR!$A:$C,3,0),6)),-TRUNC(CZ19/VLOOKUP("PCS-30766g",[6]ARBOR!$A:$C,3,0)-1,4)+0.0001,-TRUNC(CZ19/VLOOKUP("PCS-30766g",[6]ARBOR!$A:$C,3,0)-1,4)))))</f>
        <v/>
      </c>
      <c r="DB19" s="104" t="str">
        <f>IF(ISERROR(IF(DA19="","",VLOOKUP(($BH19&amp;DA19&amp;"Template de desconto FLAT bundle - Velox XDSL - Varejo"),[6]BENEFICIOS!$A:$E,5,0))),"Criar",IF(DA19="","",VLOOKUP(($BH19&amp;DA19&amp;"Template de desconto FLAT bundle - Velox XDSL - Varejo"),[6]BENEFICIOS!$A:$E,5,0)))</f>
        <v/>
      </c>
      <c r="DC19" s="108"/>
      <c r="DD19" s="109"/>
      <c r="DE19" s="103"/>
      <c r="DF19" s="104"/>
      <c r="DG19" s="107"/>
      <c r="DH19" s="108"/>
      <c r="DI19" s="103" t="str">
        <f>IF(DH19=0,"",IF(DH19=VLOOKUP("PCS-30793g",[6]ARBOR!$A:$C,3,0),0.0001,IF(DH19&gt;VLOOKUP("PCS-30793g",[6]ARBOR!$A:$C,3,0),"Maior que CAP!",IF((DOLLAR(DH19+(VLOOKUP("PCS-30793g",[6]ARBOR!$A:$C,3,0)*-TRUNC(DH19/VLOOKUP("PCS-30793g",[6]ARBOR!$A:$C,3,0)-1,4)),6))&lt;&gt;(DOLLAR(VLOOKUP("PCS-30793g",[6]ARBOR!$A:$C,3,0),6)),-TRUNC(DH19/VLOOKUP("PCS-30793g",[6]ARBOR!$A:$C,3,0)-1,4)+0.0001,-TRUNC(DH19/VLOOKUP("PCS-30793g",[6]ARBOR!$A:$C,3,0)-1,4)))))</f>
        <v/>
      </c>
      <c r="DJ19" s="104" t="str">
        <f>IF(ISERROR(IF(DI19="","",VLOOKUP(($BH19&amp;DI19&amp;"Template de desconto FLAT bundle - Velox XDSL - Varejo"),[6]BENEFICIOS!$A:$E,5,0))),"Criar",IF(DI19="","",VLOOKUP(($BH19&amp;DI19&amp;"Template de desconto FLAT bundle - Velox XDSL - Varejo"),[6]BENEFICIOS!$A:$E,5,0)))</f>
        <v/>
      </c>
      <c r="DK19" s="108"/>
      <c r="DL19" s="109"/>
      <c r="DM19" s="103"/>
      <c r="DN19" s="104"/>
      <c r="DO19" s="107"/>
      <c r="DP19" s="108"/>
      <c r="DQ19" s="103" t="str">
        <f>IF(DP19=0,"",IF(DP19=VLOOKUP("PCS-30820g",[6]ARBOR!$A:$C,3,0),0.0001,IF(DP19&gt;VLOOKUP("PCS-30820g",[6]ARBOR!$A:$C,3,0),"Maior que CAP!",IF((DOLLAR(DP19+(VLOOKUP("PCS-30820g",[6]ARBOR!$A:$C,3,0)*-TRUNC(DP19/VLOOKUP("PCS-30820g",[6]ARBOR!$A:$C,3,0)-1,4)),6))&lt;&gt;(DOLLAR(VLOOKUP("PCS-30820g",[6]ARBOR!$A:$C,3,0),6)),-TRUNC(DP19/VLOOKUP("PCS-30820g",[6]ARBOR!$A:$C,3,0)-1,4)+0.0001,-TRUNC(DP19/VLOOKUP("PCS-30820g",[6]ARBOR!$A:$C,3,0)-1,4)))))</f>
        <v/>
      </c>
      <c r="DR19" s="104" t="str">
        <f>IF(ISERROR(IF(DQ19="","",VLOOKUP(($BH19&amp;DQ19&amp;"Template de desconto FLAT bundle - Velox XDSL - Varejo"),[6]BENEFICIOS!$A:$E,5,0))),"Criar",IF(DQ19="","",VLOOKUP(($BH19&amp;DQ19&amp;"Template de desconto FLAT bundle - Velox XDSL - Varejo"),[6]BENEFICIOS!$A:$E,5,0)))</f>
        <v/>
      </c>
      <c r="DS19" s="108"/>
      <c r="DT19" s="109"/>
      <c r="DU19" s="103"/>
      <c r="DV19" s="104"/>
      <c r="DW19" s="110">
        <v>44.9</v>
      </c>
      <c r="DX19" s="103">
        <f>IF(DW19=0,"",IF(DW19=VLOOKUP("PCS-21448p2",[6]ARBOR!$A:$C,3,0),0.0001,IF(DW19&gt;VLOOKUP("PCS-21448p2",[6]ARBOR!$A:$C,3,0),"Maior que CAP!",IF((DOLLAR(DW19+(VLOOKUP("PCS-21448p2",[6]ARBOR!$A:$C,3,0)*-TRUNC(DW19/VLOOKUP("PCS-21448p2",[6]ARBOR!$A:$C,3,0)-1,4)),6))&lt;&gt;(DOLLAR(VLOOKUP("PCS-21448p2",[6]ARBOR!$A:$C,3,0),6)),-TRUNC(DW19/VLOOKUP("PCS-21448p2",[6]ARBOR!$A:$C,3,0)-1,4)+0.0001,-TRUNC(DW19/VLOOKUP("PCS-21448p2",[6]ARBOR!$A:$C,3,0)-1,4)))))</f>
        <v>0.64900000000000002</v>
      </c>
      <c r="DY19" s="104" t="str">
        <f>IF(ISERROR(IF(DX19="","",VLOOKUP(("Oi Conta Total Plug 10GB Downgrade"&amp;DX19&amp;"Template de desconto percentual BL Móvel - Internet Total - Varejo"),[6]BENEFICIOS!$A:$E,5,0))),"Criar",IF(DX19="","",VLOOKUP(("Oi Conta Total Plug 10GB Downgrade"&amp;DX19&amp;"Template de desconto percentual BL Móvel - Internet Total - Varejo"),[6]BENEFICIOS!$A:$E,5,0)))</f>
        <v>Criar</v>
      </c>
      <c r="DZ19" s="110">
        <v>16.5</v>
      </c>
      <c r="EA19" s="111">
        <f>IF(DZ19=0,"",IF(DZ19=VLOOKUP("SVA",[6]ARBOR!$A:$C,3,0),0.0001,IF(DZ19&gt;VLOOKUP("SVA",[6]ARBOR!$A:$C,3,0),"Maior que CAP!",IF((DOLLAR(DZ19+(VLOOKUP("SVA",[6]ARBOR!$A:$C,3,0)*-TRUNC(DZ19/VLOOKUP("SVA",[6]ARBOR!$A:$C,3,0)-1,4)),6))&lt;&gt;(DOLLAR(VLOOKUP("SVA",[6]ARBOR!$A:$C,3,0),6)),-TRUNC(DZ19/VLOOKUP("SVA",[6]ARBOR!$A:$C,3,0)-1,4)+0.0001,-TRUNC(DZ19/VLOOKUP("SVA",[6]ARBOR!$A:$C,3,0)-1,4)))))</f>
        <v>0.2301</v>
      </c>
      <c r="EB19" s="104" t="s">
        <v>749</v>
      </c>
      <c r="EC19" s="108"/>
      <c r="ED19" s="112"/>
      <c r="EE19" s="113"/>
      <c r="EF19" s="104"/>
      <c r="EG19" s="114">
        <f>IF(BI19="","",VLOOKUP(BI19,[6]ARBOR!A:C,3,0))</f>
        <v>479.46</v>
      </c>
      <c r="EH19" s="108">
        <v>15</v>
      </c>
      <c r="EI19" s="115">
        <f>IF(EH19="","",1-(EH19/VLOOKUP(BI19&amp;"ASS",[6]ARBOR!A:C,3,0)))</f>
        <v>0.34725848563968664</v>
      </c>
      <c r="EJ19" s="116" t="s">
        <v>750</v>
      </c>
      <c r="EK19" s="117" t="s">
        <v>751</v>
      </c>
      <c r="EL19" s="108">
        <v>125.13000000000001</v>
      </c>
      <c r="EM19" s="103">
        <f>IF(EL19=0,"",IF(EL19=EG19,0.0001,ROUND(1-((EL19+(VLOOKUP(BI19&amp;"ASS",[6]ARBOR!A:C,3,0)-EH19))/EG19),4)))</f>
        <v>0.72240000000000004</v>
      </c>
      <c r="EN19" s="104" t="str">
        <f>IF(ISERROR(IF(EM19="","",VLOOKUP(($BH19&amp;EM19&amp;"Template de desconto percentual FLAT Móvel - Conta Total - Varejo - Ganho Tributário Cross"),[6]BENEFICIOS!$A:$E,5,0))),"Criar",IF(EM19="","",VLOOKUP(($BH19&amp;EM19&amp;"Template de desconto percentual FLAT Móvel - Conta Total - Varejo - Ganho Tributário Cross"),[6]BENEFICIOS!$A:$E,5,0)))</f>
        <v>Criar</v>
      </c>
      <c r="EO19" s="118"/>
      <c r="EP19" s="103"/>
      <c r="EQ19" s="111"/>
      <c r="ER19" s="111"/>
      <c r="ES19" s="103"/>
      <c r="ET19" s="119"/>
      <c r="EU19" s="120" t="s">
        <v>770</v>
      </c>
      <c r="EV19" s="120" t="s">
        <v>777</v>
      </c>
      <c r="EW19" s="121"/>
      <c r="EX19" s="122"/>
      <c r="EY19" s="123"/>
      <c r="EZ19" s="121"/>
      <c r="FA19" s="122"/>
      <c r="FB19" s="123"/>
      <c r="FC19" s="121"/>
      <c r="FD19" s="122" t="str">
        <f>IF(FC19=0,"",IF(FC19=VLOOKUP("PCS-10357",[6]ARBOR!$A:$C,3,0),0.0001,IF(FC19&gt;VLOOKUP("PCS-10357",[6]ARBOR!$A:$C,3,0),"Maior que CAP!",ROUND(-1*(FC19/VLOOKUP("PCS-10357",[6]ARBOR!$A:$C,3,0)-1),4))))</f>
        <v/>
      </c>
      <c r="FE19" s="123" t="str">
        <f>IF(ISERROR(IF(FD19="","",VLOOKUP(("Oi Internet Pra Celular 1GB"&amp;FD19&amp;"Template Flat Instância Dados"),[6]BENEFICIOS!$A:$E,5,0))),"Criar",IF(FD19="","",VLOOKUP(("Oi Internet Pra Celular 1GB"&amp;FD19&amp;"Template Flat Instância Dados"),[6]BENEFICIOS!$A:$E,5,0)))</f>
        <v/>
      </c>
      <c r="FF19" s="121">
        <v>9.77</v>
      </c>
      <c r="FG19" s="122">
        <f>IF(FF19=0,"",IF(FF19=VLOOKUP("PCS-813565",[6]ARBOR!$A:$C,3,0),0.0001,IF(FF19&gt;VLOOKUP("PCS-813565",[6]ARBOR!$A:$C,3,0),"Maior que CAP!",ROUND(-1*(FF19/VLOOKUP("PCS-813565",[6]ARBOR!$A:$C,3,0)-1),4))))</f>
        <v>0.74260000000000004</v>
      </c>
      <c r="FH19" s="123" t="str">
        <f>IF(ISERROR(IF(FG19="","",VLOOKUP(("Oi Internet Pra Celular 2GB"&amp;FG19&amp;"Template Flat Instância Dados"),[6]BENEFICIOS!$A:$E,5,0))),"Criar",IF(FG19="","",VLOOKUP(("Oi Internet Pra Celular 2GB"&amp;FG19&amp;"Template Flat Instância Dados"),[6]BENEFICIOS!$A:$E,5,0)))</f>
        <v>Criar</v>
      </c>
      <c r="FI19" s="121"/>
      <c r="FJ19" s="122" t="str">
        <f>IF(FI19=0,"",IF(FI19=VLOOKUP("PCS-7171B",[6]ARBOR!$A:$C,3,0),0.0001,IF(FI19&gt;VLOOKUP("PCS-7171B",[6]ARBOR!$A:$C,3,0),"Maior que CAP!",ROUND(-1*(FI19/VLOOKUP("PCS-7171B",[6]ARBOR!$A:$C,3,0)-1),4))))</f>
        <v/>
      </c>
      <c r="FK19" s="123" t="str">
        <f>IF(ISERROR(IF(FJ19="","",VLOOKUP(("Oi Internet Pra Celular 3GB"&amp;FJ19&amp;"Template Flat Instância Dados"),[6]BENEFICIOS!$A:$E,5,0))),"Criar",IF(FJ19="","",VLOOKUP(("Oi Internet Pra Celular 3GB"&amp;FJ19&amp;"Template Flat Instância Dados"),[6]BENEFICIOS!$A:$E,5,0)))</f>
        <v/>
      </c>
      <c r="FL19" s="121"/>
      <c r="FM19" s="122" t="str">
        <f>IF(FL19=0,"",IF(FL19=VLOOKUP("PCS-51793o08",[6]ARBOR!$A:$C,3,0),0.0001,IF(FL19&gt;VLOOKUP("PCS-51793o08",[6]ARBOR!$A:$C,3,0),"Maior que CAP!",ROUND(-1*(FL19/VLOOKUP("PCS-51793o08",[6]ARBOR!$A:$C,3,0)-1),4))))</f>
        <v/>
      </c>
      <c r="FN19" s="123" t="str">
        <f>IF(ISERROR(IF(FM19="","",VLOOKUP(("Oi Internet Pra Celular 5GB"&amp;FM19&amp;"Template Flat Instância Dados"),[6]BENEFICIOS!$A:$E,5,0))),"Criar",IF(FM19="","",VLOOKUP(("Oi Internet Pra Celular 5GB"&amp;FM19&amp;"Template Flat Instância Dados"),[6]BENEFICIOS!$A:$E,5,0)))</f>
        <v/>
      </c>
      <c r="FO19" s="121"/>
      <c r="FP19" s="122" t="str">
        <f>IF(FO19=0,"",IF(FO19=VLOOKUP("PCS-7171A",[6]ARBOR!$A:$C,3,0),0.0001,IF(FO19&gt;VLOOKUP("PCS-7171A",[6]ARBOR!$A:$C,3,0),"Maior que CAP!",ROUND(-1*(FO19/VLOOKUP("PCS-7171A",[6]ARBOR!$A:$C,3,0)-1),4))))</f>
        <v/>
      </c>
      <c r="FQ19" s="123" t="str">
        <f>IF(ISERROR(IF(FP19="","",VLOOKUP(("Oi Internet Pra Celular 10GB"&amp;FP19&amp;"Template Flat Instância Dados"),[6]BENEFICIOS!$A:$E,5,0))),"Criar",IF(FP19="","",VLOOKUP(("Oi Internet Pra Celular 10GB"&amp;FP19&amp;"Template Flat Instância Dados"),[6]BENEFICIOS!$A:$E,5,0)))</f>
        <v/>
      </c>
      <c r="FR19" s="124">
        <v>0.74219999999999997</v>
      </c>
      <c r="FS19" s="125" t="s">
        <v>772</v>
      </c>
      <c r="FT19" s="87"/>
      <c r="FU19" s="126"/>
      <c r="FV19" s="127" t="s">
        <v>747</v>
      </c>
      <c r="FW19" s="88" t="s">
        <v>752</v>
      </c>
      <c r="FX19" s="128">
        <v>999</v>
      </c>
      <c r="FY19" s="88">
        <v>12</v>
      </c>
      <c r="FZ19" s="129" t="s">
        <v>753</v>
      </c>
      <c r="GA19" s="130" t="str">
        <f t="shared" si="1"/>
        <v>PCS-Fk83324</v>
      </c>
      <c r="GB19" s="131" t="str">
        <f t="shared" si="2"/>
        <v>PCS-SBL553142</v>
      </c>
      <c r="GC19" s="132" t="s">
        <v>754</v>
      </c>
      <c r="GD19" s="129" t="s">
        <v>755</v>
      </c>
      <c r="GE19" s="131" t="s">
        <v>756</v>
      </c>
      <c r="GF19" s="132" t="s">
        <v>757</v>
      </c>
      <c r="GG19" s="129" t="s">
        <v>758</v>
      </c>
      <c r="GH19" s="131" t="s">
        <v>759</v>
      </c>
      <c r="GI19" s="133" t="s">
        <v>760</v>
      </c>
      <c r="GJ19" s="134">
        <f>FF19+EL19+CB19+BJ19</f>
        <v>229.9</v>
      </c>
      <c r="GK19" s="135"/>
      <c r="GL19" s="136" t="s">
        <v>761</v>
      </c>
      <c r="GM19" s="137" t="s">
        <v>798</v>
      </c>
      <c r="GN19" s="136">
        <v>14</v>
      </c>
      <c r="GO19" s="138">
        <v>3.61</v>
      </c>
      <c r="GP19" s="115">
        <v>0.74209999999999998</v>
      </c>
      <c r="GQ19" s="136">
        <v>10.38</v>
      </c>
      <c r="GR19" s="136">
        <v>3.6199999999999992</v>
      </c>
      <c r="GS19" s="140"/>
      <c r="GT19" s="140"/>
      <c r="GU19" s="141" t="b">
        <v>0</v>
      </c>
      <c r="GV19" s="142">
        <v>9.9999999999993427E-3</v>
      </c>
      <c r="GW19" s="83" t="s">
        <v>807</v>
      </c>
      <c r="GX19" s="83" t="s">
        <v>764</v>
      </c>
    </row>
    <row r="20" spans="1:206" s="83" customFormat="1" x14ac:dyDescent="0.25">
      <c r="A20" s="83" t="str">
        <f t="shared" si="0"/>
        <v>Oi Total Fixo + Pós 800 + Banda LargaN22GBMG</v>
      </c>
      <c r="B20" s="84" t="s">
        <v>737</v>
      </c>
      <c r="C20" s="85" t="s">
        <v>653</v>
      </c>
      <c r="D20" s="85" t="s">
        <v>738</v>
      </c>
      <c r="E20" s="86" t="s">
        <v>739</v>
      </c>
      <c r="F20" s="127" t="s">
        <v>740</v>
      </c>
      <c r="G20" s="88"/>
      <c r="H20" s="88"/>
      <c r="I20" s="88"/>
      <c r="J20" s="88" t="s">
        <v>740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 t="s">
        <v>740</v>
      </c>
      <c r="AC20" s="88" t="s">
        <v>740</v>
      </c>
      <c r="AD20" s="88" t="s">
        <v>740</v>
      </c>
      <c r="AE20" s="88" t="s">
        <v>740</v>
      </c>
      <c r="AF20" s="88" t="s">
        <v>740</v>
      </c>
      <c r="AG20" s="88" t="s">
        <v>740</v>
      </c>
      <c r="AH20" s="89"/>
      <c r="AI20" s="88" t="s">
        <v>740</v>
      </c>
      <c r="AJ20" s="88" t="s">
        <v>740</v>
      </c>
      <c r="AK20" s="88" t="s">
        <v>740</v>
      </c>
      <c r="AL20" s="88" t="s">
        <v>740</v>
      </c>
      <c r="AM20" s="88" t="s">
        <v>740</v>
      </c>
      <c r="AN20" s="88" t="s">
        <v>740</v>
      </c>
      <c r="AO20" s="88" t="s">
        <v>740</v>
      </c>
      <c r="AP20" s="88"/>
      <c r="AQ20" s="90"/>
      <c r="AR20" s="91" t="s">
        <v>808</v>
      </c>
      <c r="AS20" s="85" t="s">
        <v>742</v>
      </c>
      <c r="AT20" s="92" t="s">
        <v>743</v>
      </c>
      <c r="AU20" s="93">
        <v>42972</v>
      </c>
      <c r="AV20" s="144">
        <v>43097</v>
      </c>
      <c r="AW20" s="95" t="s">
        <v>744</v>
      </c>
      <c r="AX20" s="96" t="s">
        <v>744</v>
      </c>
      <c r="AY20" s="97"/>
      <c r="AZ20" s="97" t="s">
        <v>745</v>
      </c>
      <c r="BA20" s="97">
        <v>20</v>
      </c>
      <c r="BB20" s="97">
        <v>10000</v>
      </c>
      <c r="BC20" s="98" t="s">
        <v>746</v>
      </c>
      <c r="BD20" s="99" t="s">
        <v>747</v>
      </c>
      <c r="BE20" s="97" t="s">
        <v>739</v>
      </c>
      <c r="BF20" s="90" t="s">
        <v>739</v>
      </c>
      <c r="BG20" s="84" t="s">
        <v>808</v>
      </c>
      <c r="BH20" s="100" t="s">
        <v>748</v>
      </c>
      <c r="BI20" s="101" t="str">
        <f>IF(ISERROR(VLOOKUP(BH20,[6]PLANOS!B:C,2,0)),"",VLOOKUP(BH20,[6]PLANOS!B:C,2,0))</f>
        <v>PCS-4P6pi</v>
      </c>
      <c r="BJ20" s="102">
        <v>50.1</v>
      </c>
      <c r="BK20" s="103">
        <f>IF(BJ20=0,"",IF(BJ20=VLOOKUP("FIXO",[6]ARBOR!$A:$C,3,0),0.0001,IF(BJ20&gt;VLOOKUP("FIXO",[6]ARBOR!$A:$C,3,0),"Maior que CAP!",IF((DOLLAR(BJ20+(VLOOKUP("FIXO",[6]ARBOR!$A:$C,3,0)*-TRUNC(BJ20/VLOOKUP("FIXO",[6]ARBOR!$A:$C,3,0)-1,4)),6))&lt;&gt;(DOLLAR(VLOOKUP("FIXO",[6]ARBOR!$A:$C,3,0),6)),-TRUNC(BJ20/VLOOKUP("FIXO",[6]ARBOR!$A:$C,3,0)-1,4)+0.0001,-TRUNC(BJ20/VLOOKUP("FIXO",[6]ARBOR!$A:$C,3,0)-1,4)))))</f>
        <v>0.33939999999999998</v>
      </c>
      <c r="BL20" s="104" t="str">
        <f>IF(ISERROR(IF(BK20="","",VLOOKUP(($BH20&amp;BK20&amp;"Template de desconto FLAT bundle - Fixo - Varejo - Ganho Tributário Cross"),[6]BENEFICIOS!$A:$E,5,0))),"Criar",IF(BK20="","",VLOOKUP(($BH20&amp;BK20&amp;"Template de desconto FLAT bundle - Fixo - Varejo - Ganho Tributário Cross"),[6]BENEFICIOS!$A:$E,5,0)))</f>
        <v>Criar</v>
      </c>
      <c r="BM20" s="105"/>
      <c r="BN20" s="106"/>
      <c r="BO20" s="143" t="s">
        <v>766</v>
      </c>
      <c r="BP20" s="108">
        <v>44.9</v>
      </c>
      <c r="BQ20" s="103">
        <f>IF(BP20=0,"",IF(BP20=VLOOKUP("PCS-30874g",[6]ARBOR!$A:$C,3,0),0.0001,IF(BP20&gt;VLOOKUP("PCS-30874g",[6]ARBOR!$A:$C,3,0),"Maior que CAP!",IF((DOLLAR(BP20+(VLOOKUP("PCS-30874g",[6]ARBOR!$A:$C,3,0)*-TRUNC(BP20/VLOOKUP("PCS-30874g",[6]ARBOR!$A:$C,3,0)-1,4)),6))&lt;&gt;(DOLLAR(VLOOKUP("PCS-30874g",[6]ARBOR!$A:$C,3,0),6)),-TRUNC(BP20/VLOOKUP("PCS-30874g",[6]ARBOR!$A:$C,3,0)-1,4)+0.0001,-TRUNC(BP20/VLOOKUP("PCS-30874g",[6]ARBOR!$A:$C,3,0)-1,4)))))</f>
        <v>0.53679999999999994</v>
      </c>
      <c r="BR20" s="104" t="str">
        <f>IF(ISERROR(IF(BQ20="","",VLOOKUP(($BH20&amp;BQ20&amp;"Template de desconto FLAT bundle - Velox XDSL - Varejo"),[6]BENEFICIOS!$A:$E,5,0))),"Criar",IF(BQ20="","",VLOOKUP(($BH20&amp;BQ20&amp;"Template de desconto FLAT bundle - Velox XDSL - Varejo"),[6]BENEFICIOS!$A:$E,5,0)))</f>
        <v>Criar</v>
      </c>
      <c r="BS20" s="143" t="s">
        <v>766</v>
      </c>
      <c r="BT20" s="108">
        <v>44.9</v>
      </c>
      <c r="BU20" s="103">
        <f>IF(BT20=0,"",IF(BT20=VLOOKUP("PCS-30577g",[6]ARBOR!$A:$C,3,0),0.0001,IF(BT20&gt;VLOOKUP("PCS-30577g",[6]ARBOR!$A:$C,3,0),"Maior que CAP!",IF((DOLLAR(BT20+(VLOOKUP("PCS-30577g",[6]ARBOR!$A:$C,3,0)*-TRUNC(BT20/VLOOKUP("PCS-30577g",[6]ARBOR!$A:$C,3,0)-1,4)),6))&lt;&gt;(DOLLAR(VLOOKUP("PCS-30577g",[6]ARBOR!$A:$C,3,0),6)),-TRUNC(BT20/VLOOKUP("PCS-30577g",[6]ARBOR!$A:$C,3,0)-1,4)+0.0001,-TRUNC(BT20/VLOOKUP("PCS-30577g",[6]ARBOR!$A:$C,3,0)-1,4)))))</f>
        <v>0.53679999999999994</v>
      </c>
      <c r="BV20" s="104" t="str">
        <f>IF(ISERROR(IF(BU20="","",VLOOKUP(($BH20&amp;BU20&amp;"Template de desconto FLAT bundle - Velox XDSL - Varejo"),[6]BENEFICIOS!$A:$E,5,0))),"Criar",IF(BU20="","",VLOOKUP(($BH20&amp;BU20&amp;"Template de desconto FLAT bundle - Velox XDSL - Varejo"),[6]BENEFICIOS!$A:$E,5,0)))</f>
        <v>Criar</v>
      </c>
      <c r="BW20" s="143" t="s">
        <v>766</v>
      </c>
      <c r="BX20" s="108">
        <v>44.9</v>
      </c>
      <c r="BY20" s="103">
        <f>IF(BX20=0,"",IF(BX20=VLOOKUP("PCS-30604g",[6]ARBOR!$A:$C,3,0),0.0001,IF(BX20&gt;VLOOKUP("PCS-30604g",[6]ARBOR!$A:$C,3,0),"Maior que CAP!",IF((DOLLAR(BX20+(VLOOKUP("PCS-30604g",[6]ARBOR!$A:$C,3,0)*-TRUNC(BX20/VLOOKUP("PCS-30604g",[6]ARBOR!$A:$C,3,0)-1,4)),6))&lt;&gt;(DOLLAR(VLOOKUP("PCS-30604g",[6]ARBOR!$A:$C,3,0),6)),-TRUNC(BX20/VLOOKUP("PCS-30604g",[6]ARBOR!$A:$C,3,0)-1,4)+0.0001,-TRUNC(BX20/VLOOKUP("PCS-30604g",[6]ARBOR!$A:$C,3,0)-1,4)))))</f>
        <v>0.53679999999999994</v>
      </c>
      <c r="BZ20" s="104" t="str">
        <f>IF(ISERROR(IF(BY20="","",VLOOKUP(($BH20&amp;BY20&amp;"Template de desconto FLAT bundle - Velox XDSL - Varejo"),[6]BENEFICIOS!$A:$E,5,0))),"Criar",IF(BY20="","",VLOOKUP(($BH20&amp;BY20&amp;"Template de desconto FLAT bundle - Velox XDSL - Varejo"),[6]BENEFICIOS!$A:$E,5,0)))</f>
        <v>Criar</v>
      </c>
      <c r="CA20" s="143" t="s">
        <v>766</v>
      </c>
      <c r="CB20" s="108">
        <v>44.9</v>
      </c>
      <c r="CC20" s="103">
        <f>IF(CB20=0,"",IF(CB20=VLOOKUP("PCS-30631g",[6]ARBOR!$A:$C,3,0),0.0001,IF(CB20&gt;VLOOKUP("PCS-30631g",[6]ARBOR!$A:$C,3,0),"Maior que CAP!",IF((DOLLAR(CB20+(VLOOKUP("PCS-30631g",[6]ARBOR!$A:$C,3,0)*-TRUNC(CB20/VLOOKUP("PCS-30631g",[6]ARBOR!$A:$C,3,0)-1,4)),6))&lt;&gt;(DOLLAR(VLOOKUP("PCS-30631g",[6]ARBOR!$A:$C,3,0),6)),-TRUNC(CB20/VLOOKUP("PCS-30631g",[6]ARBOR!$A:$C,3,0)-1,4)+0.0001,-TRUNC(CB20/VLOOKUP("PCS-30631g",[6]ARBOR!$A:$C,3,0)-1,4)))))</f>
        <v>0.54310000000000003</v>
      </c>
      <c r="CD20" s="104" t="str">
        <f>IF(ISERROR(IF(CC20="","",VLOOKUP(($BH20&amp;CC20&amp;"Template de desconto FLAT bundle - Velox XDSL - Varejo"),[6]BENEFICIOS!$A:$E,5,0))),"Criar",IF(CC20="","",VLOOKUP(($BH20&amp;CC20&amp;"Template de desconto FLAT bundle - Velox XDSL - Varejo"),[6]BENEFICIOS!$A:$E,5,0)))</f>
        <v>Criar</v>
      </c>
      <c r="CE20" s="107" t="s">
        <v>687</v>
      </c>
      <c r="CF20" s="108">
        <v>49.9</v>
      </c>
      <c r="CG20" s="103">
        <f>IF(CF20=0,"",IF(CF20=VLOOKUP("PCS-30658g",[6]ARBOR!$A:$C,3,0),0.0001,IF(CF20&gt;VLOOKUP("PCS-30658g",[6]ARBOR!$A:$C,3,0),"Maior que CAP!",IF((DOLLAR(CF20+(VLOOKUP("PCS-30658g",[6]ARBOR!$A:$C,3,0)*-TRUNC(CF20/VLOOKUP("PCS-30658g",[6]ARBOR!$A:$C,3,0)-1,4)),6))&lt;&gt;(DOLLAR(VLOOKUP("PCS-30658g",[6]ARBOR!$A:$C,3,0),6)),-TRUNC(CF20/VLOOKUP("PCS-30658g",[6]ARBOR!$A:$C,3,0)-1,4)+0.0001,-TRUNC(CF20/VLOOKUP("PCS-30658g",[6]ARBOR!$A:$C,3,0)-1,4)))))</f>
        <v>0.55569999999999997</v>
      </c>
      <c r="CH20" s="104" t="str">
        <f>IF(ISERROR(IF(CG20="","",VLOOKUP(($BH20&amp;CG20&amp;"Template de desconto FLAT bundle - Velox XDSL - Varejo"),[6]BENEFICIOS!$A:$E,5,0))),"Criar",IF(CG20="","",VLOOKUP(($BH20&amp;CG20&amp;"Template de desconto FLAT bundle - Velox XDSL - Varejo"),[6]BENEFICIOS!$A:$E,5,0)))</f>
        <v>Criar</v>
      </c>
      <c r="CI20" s="107" t="s">
        <v>687</v>
      </c>
      <c r="CJ20" s="108">
        <v>49.9</v>
      </c>
      <c r="CK20" s="103">
        <f>IF(CJ20=0,"",IF(CJ20=VLOOKUP("PCS-30685g",[6]ARBOR!$A:$C,3,0),0.0001,IF(CJ20&gt;VLOOKUP("PCS-30685g",[6]ARBOR!$A:$C,3,0),"Maior que CAP!",IF((DOLLAR(CJ20+(VLOOKUP("PCS-30685g",[6]ARBOR!$A:$C,3,0)*-TRUNC(CJ20/VLOOKUP("PCS-30685g",[6]ARBOR!$A:$C,3,0)-1,4)),6))&lt;&gt;(DOLLAR(VLOOKUP("PCS-30685g",[6]ARBOR!$A:$C,3,0),6)),-TRUNC(CJ20/VLOOKUP("PCS-30685g",[6]ARBOR!$A:$C,3,0)-1,4)+0.0001,-TRUNC(CJ20/VLOOKUP("PCS-30685g",[6]ARBOR!$A:$C,3,0)-1,4)))))</f>
        <v>0.60509999999999997</v>
      </c>
      <c r="CL20" s="104" t="str">
        <f>IF(ISERROR(IF(CK20="","",VLOOKUP(($BH20&amp;CK20&amp;"Template de desconto FLAT bundle - Velox XDSL - Varejo"),[6]BENEFICIOS!$A:$E,5,0))),"Criar",IF(CK20="","",VLOOKUP(($BH20&amp;CK20&amp;"Template de desconto FLAT bundle - Velox XDSL - Varejo"),[6]BENEFICIOS!$A:$E,5,0)))</f>
        <v>Criar</v>
      </c>
      <c r="CM20" s="107" t="s">
        <v>687</v>
      </c>
      <c r="CN20" s="108">
        <v>49.9</v>
      </c>
      <c r="CO20" s="103">
        <f>IF(CN20=0,"",IF(CN20=VLOOKUP("PCS-30712g",[6]ARBOR!$A:$C,3,0),0.0001,IF(CN20&gt;VLOOKUP("PCS-30712g",[6]ARBOR!$A:$C,3,0),"Maior que CAP!",IF((DOLLAR(CN20+(VLOOKUP("PCS-30712g",[6]ARBOR!$A:$C,3,0)*-TRUNC(CN20/VLOOKUP("PCS-30712g",[6]ARBOR!$A:$C,3,0)-1,4)),6))&lt;&gt;(DOLLAR(VLOOKUP("PCS-30712g",[6]ARBOR!$A:$C,3,0),6)),-TRUNC(CN20/VLOOKUP("PCS-30712g",[6]ARBOR!$A:$C,3,0)-1,4)+0.0001,-TRUNC(CN20/VLOOKUP("PCS-30712g",[6]ARBOR!$A:$C,3,0)-1,4)))))</f>
        <v>0.64459999999999995</v>
      </c>
      <c r="CP20" s="104" t="str">
        <f>IF(ISERROR(IF(CO20="","",VLOOKUP(($BH20&amp;CO20&amp;"Template de desconto FLAT bundle - Velox XDSL - Varejo"),[6]BENEFICIOS!$A:$E,5,0))),"Criar",IF(CO20="","",VLOOKUP(($BH20&amp;CO20&amp;"Template de desconto FLAT bundle - Velox XDSL - Varejo"),[6]BENEFICIOS!$A:$E,5,0)))</f>
        <v>Criar</v>
      </c>
      <c r="CQ20" s="107" t="s">
        <v>687</v>
      </c>
      <c r="CR20" s="108">
        <v>59.9</v>
      </c>
      <c r="CS20" s="103">
        <f>IF(CR20=0,"",IF(CR20=VLOOKUP("PCS-30739g",[6]ARBOR!$A:$C,3,0),0.0001,IF(CR20&gt;VLOOKUP("PCS-30739g",[6]ARBOR!$A:$C,3,0),"Maior que CAP!",IF((DOLLAR(CR20+(VLOOKUP("PCS-30739g",[6]ARBOR!$A:$C,3,0)*-TRUNC(CR20/VLOOKUP("PCS-30739g",[6]ARBOR!$A:$C,3,0)-1,4)),6))&lt;&gt;(DOLLAR(VLOOKUP("PCS-30739g",[6]ARBOR!$A:$C,3,0),6)),-TRUNC(CR20/VLOOKUP("PCS-30739g",[6]ARBOR!$A:$C,3,0)-1,4)+0.0001,-TRUNC(CR20/VLOOKUP("PCS-30739g",[6]ARBOR!$A:$C,3,0)-1,4)))))</f>
        <v>0.71560000000000001</v>
      </c>
      <c r="CT20" s="104" t="str">
        <f>IF(ISERROR(IF(CS20="","",VLOOKUP(($BH20&amp;CS20&amp;"Template de desconto FLAT bundle - Velox XDSL - Varejo"),[6]BENEFICIOS!$A:$E,5,0))),"Criar",IF(CS20="","",VLOOKUP(($BH20&amp;CS20&amp;"Template de desconto FLAT bundle - Velox XDSL - Varejo"),[6]BENEFICIOS!$A:$E,5,0)))</f>
        <v>Criar</v>
      </c>
      <c r="CU20" s="108"/>
      <c r="CV20" s="109"/>
      <c r="CW20" s="103"/>
      <c r="CX20" s="104"/>
      <c r="CY20" s="107" t="s">
        <v>687</v>
      </c>
      <c r="CZ20" s="108">
        <v>59.9</v>
      </c>
      <c r="DA20" s="103">
        <f>IF(CZ20=0,"",IF(CZ20=VLOOKUP("PCS-30766g",[6]ARBOR!$A:$C,3,0),0.0001,IF(CZ20&gt;VLOOKUP("PCS-30766g",[6]ARBOR!$A:$C,3,0),"Maior que CAP!",IF((DOLLAR(CZ20+(VLOOKUP("PCS-30766g",[6]ARBOR!$A:$C,3,0)*-TRUNC(CZ20/VLOOKUP("PCS-30766g",[6]ARBOR!$A:$C,3,0)-1,4)),6))&lt;&gt;(DOLLAR(VLOOKUP("PCS-30766g",[6]ARBOR!$A:$C,3,0),6)),-TRUNC(CZ20/VLOOKUP("PCS-30766g",[6]ARBOR!$A:$C,3,0)-1,4)+0.0001,-TRUNC(CZ20/VLOOKUP("PCS-30766g",[6]ARBOR!$A:$C,3,0)-1,4)))))</f>
        <v>0.78669999999999995</v>
      </c>
      <c r="DB20" s="104" t="str">
        <f>IF(ISERROR(IF(DA20="","",VLOOKUP(($BH20&amp;DA20&amp;"Template de desconto FLAT bundle - Velox XDSL - Varejo"),[6]BENEFICIOS!$A:$E,5,0))),"Criar",IF(DA20="","",VLOOKUP(($BH20&amp;DA20&amp;"Template de desconto FLAT bundle - Velox XDSL - Varejo"),[6]BENEFICIOS!$A:$E,5,0)))</f>
        <v>Criar</v>
      </c>
      <c r="DC20" s="108"/>
      <c r="DD20" s="109"/>
      <c r="DE20" s="103"/>
      <c r="DF20" s="104"/>
      <c r="DG20" s="107" t="s">
        <v>766</v>
      </c>
      <c r="DH20" s="108">
        <v>69.900000000000006</v>
      </c>
      <c r="DI20" s="103">
        <f>IF(DH20=0,"",IF(DH20=VLOOKUP("PCS-30793g",[6]ARBOR!$A:$C,3,0),0.0001,IF(DH20&gt;VLOOKUP("PCS-30793g",[6]ARBOR!$A:$C,3,0),"Maior que CAP!",IF((DOLLAR(DH20+(VLOOKUP("PCS-30793g",[6]ARBOR!$A:$C,3,0)*-TRUNC(DH20/VLOOKUP("PCS-30793g",[6]ARBOR!$A:$C,3,0)-1,4)),6))&lt;&gt;(DOLLAR(VLOOKUP("PCS-30793g",[6]ARBOR!$A:$C,3,0),6)),-TRUNC(DH20/VLOOKUP("PCS-30793g",[6]ARBOR!$A:$C,3,0)-1,4)+0.0001,-TRUNC(DH20/VLOOKUP("PCS-30793g",[6]ARBOR!$A:$C,3,0)-1,4)))))</f>
        <v>0.75109999999999999</v>
      </c>
      <c r="DJ20" s="104" t="str">
        <f>IF(ISERROR(IF(DI20="","",VLOOKUP(($BH20&amp;DI20&amp;"Template de desconto FLAT bundle - Velox XDSL - Varejo"),[6]BENEFICIOS!$A:$E,5,0))),"Criar",IF(DI20="","",VLOOKUP(($BH20&amp;DI20&amp;"Template de desconto FLAT bundle - Velox XDSL - Varejo"),[6]BENEFICIOS!$A:$E,5,0)))</f>
        <v>Criar</v>
      </c>
      <c r="DK20" s="108"/>
      <c r="DL20" s="109"/>
      <c r="DM20" s="103"/>
      <c r="DN20" s="104"/>
      <c r="DO20" s="107" t="s">
        <v>687</v>
      </c>
      <c r="DP20" s="108">
        <v>69.900000000000006</v>
      </c>
      <c r="DQ20" s="103">
        <f>IF(DP20=0,"",IF(DP20=VLOOKUP("PCS-30820g",[6]ARBOR!$A:$C,3,0),0.0001,IF(DP20&gt;VLOOKUP("PCS-30820g",[6]ARBOR!$A:$C,3,0),"Maior que CAP!",IF((DOLLAR(DP20+(VLOOKUP("PCS-30820g",[6]ARBOR!$A:$C,3,0)*-TRUNC(DP20/VLOOKUP("PCS-30820g",[6]ARBOR!$A:$C,3,0)-1,4)),6))&lt;&gt;(DOLLAR(VLOOKUP("PCS-30820g",[6]ARBOR!$A:$C,3,0),6)),-TRUNC(DP20/VLOOKUP("PCS-30820g",[6]ARBOR!$A:$C,3,0)-1,4)+0.0001,-TRUNC(DP20/VLOOKUP("PCS-30820g",[6]ARBOR!$A:$C,3,0)-1,4)))))</f>
        <v>0.75109999999999999</v>
      </c>
      <c r="DR20" s="104" t="str">
        <f>IF(ISERROR(IF(DQ20="","",VLOOKUP(($BH20&amp;DQ20&amp;"Template de desconto FLAT bundle - Velox XDSL - Varejo"),[6]BENEFICIOS!$A:$E,5,0))),"Criar",IF(DQ20="","",VLOOKUP(($BH20&amp;DQ20&amp;"Template de desconto FLAT bundle - Velox XDSL - Varejo"),[6]BENEFICIOS!$A:$E,5,0)))</f>
        <v>Criar</v>
      </c>
      <c r="DS20" s="108"/>
      <c r="DT20" s="109"/>
      <c r="DU20" s="103"/>
      <c r="DV20" s="104"/>
      <c r="DW20" s="110"/>
      <c r="DX20" s="103" t="str">
        <f>IF(DW20=0,"",IF(DW20=VLOOKUP("PCS-21448p2",[6]ARBOR!$A:$C,3,0),0.0001,IF(DW20&gt;VLOOKUP("PCS-21448p2",[6]ARBOR!$A:$C,3,0),"Maior que CAP!",IF((DOLLAR(DW20+(VLOOKUP("PCS-21448p2",[6]ARBOR!$A:$C,3,0)*-TRUNC(DW20/VLOOKUP("PCS-21448p2",[6]ARBOR!$A:$C,3,0)-1,4)),6))&lt;&gt;(DOLLAR(VLOOKUP("PCS-21448p2",[6]ARBOR!$A:$C,3,0),6)),-TRUNC(DW20/VLOOKUP("PCS-21448p2",[6]ARBOR!$A:$C,3,0)-1,4)+0.0001,-TRUNC(DW20/VLOOKUP("PCS-21448p2",[6]ARBOR!$A:$C,3,0)-1,4)))))</f>
        <v/>
      </c>
      <c r="DY20" s="104" t="str">
        <f>IF(ISERROR(IF(DX20="","",VLOOKUP(("Oi Conta Total Plug 10GB Downgrade"&amp;DX20&amp;"Template de desconto percentual BL Móvel - Internet Total - Varejo"),[6]BENEFICIOS!$A:$E,5,0))),"Criar",IF(DX20="","",VLOOKUP(("Oi Conta Total Plug 10GB Downgrade"&amp;DX20&amp;"Template de desconto percentual BL Móvel - Internet Total - Varejo"),[6]BENEFICIOS!$A:$E,5,0)))</f>
        <v/>
      </c>
      <c r="DZ20" s="110">
        <v>19.899999999999999</v>
      </c>
      <c r="EA20" s="111">
        <f>IF(DZ20=0,"",IF(DZ20=VLOOKUP("SVA",[6]ARBOR!$A:$C,3,0),0.0001,IF(DZ20&gt;VLOOKUP("SVA",[6]ARBOR!$A:$C,3,0),"Maior que CAP!",IF((DOLLAR(DZ20+(VLOOKUP("SVA",[6]ARBOR!$A:$C,3,0)*-TRUNC(DZ20/VLOOKUP("SVA",[6]ARBOR!$A:$C,3,0)-1,4)),6))&lt;&gt;(DOLLAR(VLOOKUP("SVA",[6]ARBOR!$A:$C,3,0),6)),-TRUNC(DZ20/VLOOKUP("SVA",[6]ARBOR!$A:$C,3,0)-1,4)+0.0001,-TRUNC(DZ20/VLOOKUP("SVA",[6]ARBOR!$A:$C,3,0)-1,4)))))</f>
        <v>7.1400000000000005E-2</v>
      </c>
      <c r="EB20" s="104" t="s">
        <v>767</v>
      </c>
      <c r="EC20" s="108"/>
      <c r="ED20" s="112"/>
      <c r="EE20" s="113"/>
      <c r="EF20" s="104"/>
      <c r="EG20" s="114">
        <f>IF(BI20="","",VLOOKUP(BI20,[6]ARBOR!A:C,3,0))</f>
        <v>479.46</v>
      </c>
      <c r="EH20" s="108">
        <v>15</v>
      </c>
      <c r="EI20" s="115">
        <f>IF(EH20="","",1-(EH20/VLOOKUP(BI20&amp;"ASS",[6]ARBOR!A:C,3,0)))</f>
        <v>0.34725848563968664</v>
      </c>
      <c r="EJ20" s="116" t="s">
        <v>750</v>
      </c>
      <c r="EK20" s="117" t="s">
        <v>751</v>
      </c>
      <c r="EL20" s="108">
        <v>125.13000000000001</v>
      </c>
      <c r="EM20" s="103">
        <f>IF(EL20=0,"",IF(EL20=EG20,0.0001,ROUND(1-((EL20+(VLOOKUP(BI20&amp;"ASS",[6]ARBOR!A:C,3,0)-EH20))/EG20),4)))</f>
        <v>0.72240000000000004</v>
      </c>
      <c r="EN20" s="104" t="str">
        <f>IF(ISERROR(IF(EM20="","",VLOOKUP(($BH20&amp;EM20&amp;"Template de desconto percentual FLAT Móvel - Conta Total - Varejo - Ganho Tributário Cross"),[6]BENEFICIOS!$A:$E,5,0))),"Criar",IF(EM20="","",VLOOKUP(($BH20&amp;EM20&amp;"Template de desconto percentual FLAT Móvel - Conta Total - Varejo - Ganho Tributário Cross"),[6]BENEFICIOS!$A:$E,5,0)))</f>
        <v>Criar</v>
      </c>
      <c r="EO20" s="118"/>
      <c r="EP20" s="103"/>
      <c r="EQ20" s="111"/>
      <c r="ER20" s="111"/>
      <c r="ES20" s="103"/>
      <c r="ET20" s="119"/>
      <c r="EU20" s="120" t="s">
        <v>770</v>
      </c>
      <c r="EV20" s="120" t="s">
        <v>777</v>
      </c>
      <c r="EW20" s="121"/>
      <c r="EX20" s="122"/>
      <c r="EY20" s="123"/>
      <c r="EZ20" s="121"/>
      <c r="FA20" s="122"/>
      <c r="FB20" s="123"/>
      <c r="FC20" s="121"/>
      <c r="FD20" s="122" t="str">
        <f>IF(FC20=0,"",IF(FC20=VLOOKUP("PCS-10357",[6]ARBOR!$A:$C,3,0),0.0001,IF(FC20&gt;VLOOKUP("PCS-10357",[6]ARBOR!$A:$C,3,0),"Maior que CAP!",ROUND(-1*(FC20/VLOOKUP("PCS-10357",[6]ARBOR!$A:$C,3,0)-1),4))))</f>
        <v/>
      </c>
      <c r="FE20" s="123" t="str">
        <f>IF(ISERROR(IF(FD20="","",VLOOKUP(("Oi Internet Pra Celular 1GB"&amp;FD20&amp;"Template Flat Instância Dados"),[6]BENEFICIOS!$A:$E,5,0))),"Criar",IF(FD20="","",VLOOKUP(("Oi Internet Pra Celular 1GB"&amp;FD20&amp;"Template Flat Instância Dados"),[6]BENEFICIOS!$A:$E,5,0)))</f>
        <v/>
      </c>
      <c r="FF20" s="121">
        <v>9.77</v>
      </c>
      <c r="FG20" s="122">
        <f>IF(FF20=0,"",IF(FF20=VLOOKUP("PCS-813565",[6]ARBOR!$A:$C,3,0),0.0001,IF(FF20&gt;VLOOKUP("PCS-813565",[6]ARBOR!$A:$C,3,0),"Maior que CAP!",ROUND(-1*(FF20/VLOOKUP("PCS-813565",[6]ARBOR!$A:$C,3,0)-1),4))))</f>
        <v>0.74260000000000004</v>
      </c>
      <c r="FH20" s="123" t="str">
        <f>IF(ISERROR(IF(FG20="","",VLOOKUP(("Oi Internet Pra Celular 2GB"&amp;FG20&amp;"Template Flat Instância Dados"),[6]BENEFICIOS!$A:$E,5,0))),"Criar",IF(FG20="","",VLOOKUP(("Oi Internet Pra Celular 2GB"&amp;FG20&amp;"Template Flat Instância Dados"),[6]BENEFICIOS!$A:$E,5,0)))</f>
        <v>Criar</v>
      </c>
      <c r="FI20" s="121"/>
      <c r="FJ20" s="122" t="str">
        <f>IF(FI20=0,"",IF(FI20=VLOOKUP("PCS-7171B",[6]ARBOR!$A:$C,3,0),0.0001,IF(FI20&gt;VLOOKUP("PCS-7171B",[6]ARBOR!$A:$C,3,0),"Maior que CAP!",ROUND(-1*(FI20/VLOOKUP("PCS-7171B",[6]ARBOR!$A:$C,3,0)-1),4))))</f>
        <v/>
      </c>
      <c r="FK20" s="123" t="str">
        <f>IF(ISERROR(IF(FJ20="","",VLOOKUP(("Oi Internet Pra Celular 3GB"&amp;FJ20&amp;"Template Flat Instância Dados"),[6]BENEFICIOS!$A:$E,5,0))),"Criar",IF(FJ20="","",VLOOKUP(("Oi Internet Pra Celular 3GB"&amp;FJ20&amp;"Template Flat Instância Dados"),[6]BENEFICIOS!$A:$E,5,0)))</f>
        <v/>
      </c>
      <c r="FL20" s="121"/>
      <c r="FM20" s="122" t="str">
        <f>IF(FL20=0,"",IF(FL20=VLOOKUP("PCS-51793o08",[6]ARBOR!$A:$C,3,0),0.0001,IF(FL20&gt;VLOOKUP("PCS-51793o08",[6]ARBOR!$A:$C,3,0),"Maior que CAP!",ROUND(-1*(FL20/VLOOKUP("PCS-51793o08",[6]ARBOR!$A:$C,3,0)-1),4))))</f>
        <v/>
      </c>
      <c r="FN20" s="123" t="str">
        <f>IF(ISERROR(IF(FM20="","",VLOOKUP(("Oi Internet Pra Celular 5GB"&amp;FM20&amp;"Template Flat Instância Dados"),[6]BENEFICIOS!$A:$E,5,0))),"Criar",IF(FM20="","",VLOOKUP(("Oi Internet Pra Celular 5GB"&amp;FM20&amp;"Template Flat Instância Dados"),[6]BENEFICIOS!$A:$E,5,0)))</f>
        <v/>
      </c>
      <c r="FO20" s="121"/>
      <c r="FP20" s="122" t="str">
        <f>IF(FO20=0,"",IF(FO20=VLOOKUP("PCS-7171A",[6]ARBOR!$A:$C,3,0),0.0001,IF(FO20&gt;VLOOKUP("PCS-7171A",[6]ARBOR!$A:$C,3,0),"Maior que CAP!",ROUND(-1*(FO20/VLOOKUP("PCS-7171A",[6]ARBOR!$A:$C,3,0)-1),4))))</f>
        <v/>
      </c>
      <c r="FQ20" s="123" t="str">
        <f>IF(ISERROR(IF(FP20="","",VLOOKUP(("Oi Internet Pra Celular 10GB"&amp;FP20&amp;"Template Flat Instância Dados"),[6]BENEFICIOS!$A:$E,5,0))),"Criar",IF(FP20="","",VLOOKUP(("Oi Internet Pra Celular 10GB"&amp;FP20&amp;"Template Flat Instância Dados"),[6]BENEFICIOS!$A:$E,5,0)))</f>
        <v/>
      </c>
      <c r="FR20" s="124">
        <v>0.74219999999999997</v>
      </c>
      <c r="FS20" s="125" t="s">
        <v>772</v>
      </c>
      <c r="FT20" s="87"/>
      <c r="FU20" s="126"/>
      <c r="FV20" s="127" t="s">
        <v>747</v>
      </c>
      <c r="FW20" s="88" t="s">
        <v>752</v>
      </c>
      <c r="FX20" s="128">
        <v>999</v>
      </c>
      <c r="FY20" s="88">
        <v>12</v>
      </c>
      <c r="FZ20" s="129" t="s">
        <v>753</v>
      </c>
      <c r="GA20" s="130" t="str">
        <f t="shared" si="1"/>
        <v>PCS-Fk83324</v>
      </c>
      <c r="GB20" s="131" t="str">
        <f t="shared" si="2"/>
        <v>PCS-SBL553142</v>
      </c>
      <c r="GC20" s="132" t="s">
        <v>754</v>
      </c>
      <c r="GD20" s="129" t="s">
        <v>755</v>
      </c>
      <c r="GE20" s="131" t="s">
        <v>756</v>
      </c>
      <c r="GF20" s="132" t="s">
        <v>757</v>
      </c>
      <c r="GG20" s="129" t="s">
        <v>758</v>
      </c>
      <c r="GH20" s="131" t="s">
        <v>759</v>
      </c>
      <c r="GI20" s="133" t="s">
        <v>760</v>
      </c>
      <c r="GJ20" s="134">
        <f>FF20+EL20+CN20+BJ20</f>
        <v>234.9</v>
      </c>
      <c r="GK20" s="135"/>
      <c r="GL20" s="136" t="s">
        <v>761</v>
      </c>
      <c r="GM20" s="137" t="s">
        <v>798</v>
      </c>
      <c r="GN20" s="136">
        <v>14</v>
      </c>
      <c r="GO20" s="138">
        <v>3.61</v>
      </c>
      <c r="GP20" s="115">
        <v>0.74209999999999998</v>
      </c>
      <c r="GQ20" s="136">
        <v>10.38</v>
      </c>
      <c r="GR20" s="136">
        <v>3.6199999999999992</v>
      </c>
      <c r="GS20" s="140"/>
      <c r="GT20" s="140"/>
      <c r="GU20" s="141" t="b">
        <v>0</v>
      </c>
      <c r="GV20" s="142">
        <v>9.9999999999993427E-3</v>
      </c>
      <c r="GW20" s="83" t="s">
        <v>809</v>
      </c>
      <c r="GX20" s="83" t="s">
        <v>764</v>
      </c>
    </row>
    <row r="21" spans="1:206" s="83" customFormat="1" x14ac:dyDescent="0.25">
      <c r="A21" s="83" t="str">
        <f t="shared" si="0"/>
        <v>Oi Total Fixo + Pós 800 + Banda LargaN23GBMG</v>
      </c>
      <c r="B21" s="84" t="s">
        <v>737</v>
      </c>
      <c r="C21" s="85" t="s">
        <v>653</v>
      </c>
      <c r="D21" s="85" t="s">
        <v>738</v>
      </c>
      <c r="E21" s="86" t="s">
        <v>739</v>
      </c>
      <c r="F21" s="127" t="s">
        <v>740</v>
      </c>
      <c r="G21" s="88"/>
      <c r="H21" s="88"/>
      <c r="I21" s="88"/>
      <c r="J21" s="88" t="s">
        <v>740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 t="s">
        <v>740</v>
      </c>
      <c r="AC21" s="88" t="s">
        <v>740</v>
      </c>
      <c r="AD21" s="88" t="s">
        <v>740</v>
      </c>
      <c r="AE21" s="88" t="s">
        <v>740</v>
      </c>
      <c r="AF21" s="88" t="s">
        <v>740</v>
      </c>
      <c r="AG21" s="88" t="s">
        <v>740</v>
      </c>
      <c r="AH21" s="89"/>
      <c r="AI21" s="88" t="s">
        <v>740</v>
      </c>
      <c r="AJ21" s="88" t="s">
        <v>740</v>
      </c>
      <c r="AK21" s="88" t="s">
        <v>740</v>
      </c>
      <c r="AL21" s="88" t="s">
        <v>740</v>
      </c>
      <c r="AM21" s="88" t="s">
        <v>740</v>
      </c>
      <c r="AN21" s="88" t="s">
        <v>740</v>
      </c>
      <c r="AO21" s="88" t="s">
        <v>740</v>
      </c>
      <c r="AP21" s="88"/>
      <c r="AQ21" s="90"/>
      <c r="AR21" s="91" t="s">
        <v>810</v>
      </c>
      <c r="AS21" s="85" t="s">
        <v>742</v>
      </c>
      <c r="AT21" s="92" t="s">
        <v>743</v>
      </c>
      <c r="AU21" s="93">
        <v>42972</v>
      </c>
      <c r="AV21" s="144">
        <v>43097</v>
      </c>
      <c r="AW21" s="95" t="s">
        <v>744</v>
      </c>
      <c r="AX21" s="96" t="s">
        <v>744</v>
      </c>
      <c r="AY21" s="97"/>
      <c r="AZ21" s="97" t="s">
        <v>745</v>
      </c>
      <c r="BA21" s="97">
        <v>20</v>
      </c>
      <c r="BB21" s="97">
        <v>10000</v>
      </c>
      <c r="BC21" s="98" t="s">
        <v>746</v>
      </c>
      <c r="BD21" s="99" t="s">
        <v>747</v>
      </c>
      <c r="BE21" s="97" t="s">
        <v>739</v>
      </c>
      <c r="BF21" s="90" t="s">
        <v>739</v>
      </c>
      <c r="BG21" s="84" t="s">
        <v>810</v>
      </c>
      <c r="BH21" s="100" t="s">
        <v>748</v>
      </c>
      <c r="BI21" s="101" t="str">
        <f>IF(ISERROR(VLOOKUP(BH21,[6]PLANOS!B:C,2,0)),"",VLOOKUP(BH21,[6]PLANOS!B:C,2,0))</f>
        <v>PCS-4P6pi</v>
      </c>
      <c r="BJ21" s="102">
        <v>50.1</v>
      </c>
      <c r="BK21" s="103">
        <f>IF(BJ21=0,"",IF(BJ21=VLOOKUP("FIXO",[6]ARBOR!$A:$C,3,0),0.0001,IF(BJ21&gt;VLOOKUP("FIXO",[6]ARBOR!$A:$C,3,0),"Maior que CAP!",IF((DOLLAR(BJ21+(VLOOKUP("FIXO",[6]ARBOR!$A:$C,3,0)*-TRUNC(BJ21/VLOOKUP("FIXO",[6]ARBOR!$A:$C,3,0)-1,4)),6))&lt;&gt;(DOLLAR(VLOOKUP("FIXO",[6]ARBOR!$A:$C,3,0),6)),-TRUNC(BJ21/VLOOKUP("FIXO",[6]ARBOR!$A:$C,3,0)-1,4)+0.0001,-TRUNC(BJ21/VLOOKUP("FIXO",[6]ARBOR!$A:$C,3,0)-1,4)))))</f>
        <v>0.33939999999999998</v>
      </c>
      <c r="BL21" s="104" t="str">
        <f>IF(ISERROR(IF(BK21="","",VLOOKUP(($BH21&amp;BK21&amp;"Template de desconto FLAT bundle - Fixo - Varejo - Ganho Tributário Cross"),[6]BENEFICIOS!$A:$E,5,0))),"Criar",IF(BK21="","",VLOOKUP(($BH21&amp;BK21&amp;"Template de desconto FLAT bundle - Fixo - Varejo - Ganho Tributário Cross"),[6]BENEFICIOS!$A:$E,5,0)))</f>
        <v>Criar</v>
      </c>
      <c r="BM21" s="105"/>
      <c r="BN21" s="106"/>
      <c r="BO21" s="107" t="s">
        <v>687</v>
      </c>
      <c r="BP21" s="108">
        <v>44.9</v>
      </c>
      <c r="BQ21" s="103">
        <f>IF(BP21=0,"",IF(BP21=VLOOKUP("PCS-30874g",[6]ARBOR!$A:$C,3,0),0.0001,IF(BP21&gt;VLOOKUP("PCS-30874g",[6]ARBOR!$A:$C,3,0),"Maior que CAP!",IF((DOLLAR(BP21+(VLOOKUP("PCS-30874g",[6]ARBOR!$A:$C,3,0)*-TRUNC(BP21/VLOOKUP("PCS-30874g",[6]ARBOR!$A:$C,3,0)-1,4)),6))&lt;&gt;(DOLLAR(VLOOKUP("PCS-30874g",[6]ARBOR!$A:$C,3,0),6)),-TRUNC(BP21/VLOOKUP("PCS-30874g",[6]ARBOR!$A:$C,3,0)-1,4)+0.0001,-TRUNC(BP21/VLOOKUP("PCS-30874g",[6]ARBOR!$A:$C,3,0)-1,4)))))</f>
        <v>0.53679999999999994</v>
      </c>
      <c r="BR21" s="104" t="str">
        <f>IF(ISERROR(IF(BQ21="","",VLOOKUP(($BH21&amp;BQ21&amp;"Template de desconto FLAT bundle - Velox XDSL - Varejo"),[6]BENEFICIOS!$A:$E,5,0))),"Criar",IF(BQ21="","",VLOOKUP(($BH21&amp;BQ21&amp;"Template de desconto FLAT bundle - Velox XDSL - Varejo"),[6]BENEFICIOS!$A:$E,5,0)))</f>
        <v>Criar</v>
      </c>
      <c r="BS21" s="107" t="s">
        <v>687</v>
      </c>
      <c r="BT21" s="108">
        <v>44.9</v>
      </c>
      <c r="BU21" s="103">
        <f>IF(BT21=0,"",IF(BT21=VLOOKUP("PCS-30577g",[6]ARBOR!$A:$C,3,0),0.0001,IF(BT21&gt;VLOOKUP("PCS-30577g",[6]ARBOR!$A:$C,3,0),"Maior que CAP!",IF((DOLLAR(BT21+(VLOOKUP("PCS-30577g",[6]ARBOR!$A:$C,3,0)*-TRUNC(BT21/VLOOKUP("PCS-30577g",[6]ARBOR!$A:$C,3,0)-1,4)),6))&lt;&gt;(DOLLAR(VLOOKUP("PCS-30577g",[6]ARBOR!$A:$C,3,0),6)),-TRUNC(BT21/VLOOKUP("PCS-30577g",[6]ARBOR!$A:$C,3,0)-1,4)+0.0001,-TRUNC(BT21/VLOOKUP("PCS-30577g",[6]ARBOR!$A:$C,3,0)-1,4)))))</f>
        <v>0.53679999999999994</v>
      </c>
      <c r="BV21" s="104" t="str">
        <f>IF(ISERROR(IF(BU21="","",VLOOKUP(($BH21&amp;BU21&amp;"Template de desconto FLAT bundle - Velox XDSL - Varejo"),[6]BENEFICIOS!$A:$E,5,0))),"Criar",IF(BU21="","",VLOOKUP(($BH21&amp;BU21&amp;"Template de desconto FLAT bundle - Velox XDSL - Varejo"),[6]BENEFICIOS!$A:$E,5,0)))</f>
        <v>Criar</v>
      </c>
      <c r="BW21" s="107" t="s">
        <v>687</v>
      </c>
      <c r="BX21" s="108">
        <v>44.9</v>
      </c>
      <c r="BY21" s="103">
        <f>IF(BX21=0,"",IF(BX21=VLOOKUP("PCS-30604g",[6]ARBOR!$A:$C,3,0),0.0001,IF(BX21&gt;VLOOKUP("PCS-30604g",[6]ARBOR!$A:$C,3,0),"Maior que CAP!",IF((DOLLAR(BX21+(VLOOKUP("PCS-30604g",[6]ARBOR!$A:$C,3,0)*-TRUNC(BX21/VLOOKUP("PCS-30604g",[6]ARBOR!$A:$C,3,0)-1,4)),6))&lt;&gt;(DOLLAR(VLOOKUP("PCS-30604g",[6]ARBOR!$A:$C,3,0),6)),-TRUNC(BX21/VLOOKUP("PCS-30604g",[6]ARBOR!$A:$C,3,0)-1,4)+0.0001,-TRUNC(BX21/VLOOKUP("PCS-30604g",[6]ARBOR!$A:$C,3,0)-1,4)))))</f>
        <v>0.53679999999999994</v>
      </c>
      <c r="BZ21" s="104" t="str">
        <f>IF(ISERROR(IF(BY21="","",VLOOKUP(($BH21&amp;BY21&amp;"Template de desconto FLAT bundle - Velox XDSL - Varejo"),[6]BENEFICIOS!$A:$E,5,0))),"Criar",IF(BY21="","",VLOOKUP(($BH21&amp;BY21&amp;"Template de desconto FLAT bundle - Velox XDSL - Varejo"),[6]BENEFICIOS!$A:$E,5,0)))</f>
        <v>Criar</v>
      </c>
      <c r="CA21" s="107" t="s">
        <v>687</v>
      </c>
      <c r="CB21" s="108">
        <v>44.9</v>
      </c>
      <c r="CC21" s="103">
        <f>IF(CB21=0,"",IF(CB21=VLOOKUP("PCS-30631g",[6]ARBOR!$A:$C,3,0),0.0001,IF(CB21&gt;VLOOKUP("PCS-30631g",[6]ARBOR!$A:$C,3,0),"Maior que CAP!",IF((DOLLAR(CB21+(VLOOKUP("PCS-30631g",[6]ARBOR!$A:$C,3,0)*-TRUNC(CB21/VLOOKUP("PCS-30631g",[6]ARBOR!$A:$C,3,0)-1,4)),6))&lt;&gt;(DOLLAR(VLOOKUP("PCS-30631g",[6]ARBOR!$A:$C,3,0),6)),-TRUNC(CB21/VLOOKUP("PCS-30631g",[6]ARBOR!$A:$C,3,0)-1,4)+0.0001,-TRUNC(CB21/VLOOKUP("PCS-30631g",[6]ARBOR!$A:$C,3,0)-1,4)))))</f>
        <v>0.54310000000000003</v>
      </c>
      <c r="CD21" s="104" t="str">
        <f>IF(ISERROR(IF(CC21="","",VLOOKUP(($BH21&amp;CC21&amp;"Template de desconto FLAT bundle - Velox XDSL - Varejo"),[6]BENEFICIOS!$A:$E,5,0))),"Criar",IF(CC21="","",VLOOKUP(($BH21&amp;CC21&amp;"Template de desconto FLAT bundle - Velox XDSL - Varejo"),[6]BENEFICIOS!$A:$E,5,0)))</f>
        <v>Criar</v>
      </c>
      <c r="CE21" s="107"/>
      <c r="CF21" s="108"/>
      <c r="CG21" s="103" t="str">
        <f>IF(CF21=0,"",IF(CF21=VLOOKUP("PCS-30658g",[6]ARBOR!$A:$C,3,0),0.0001,IF(CF21&gt;VLOOKUP("PCS-30658g",[6]ARBOR!$A:$C,3,0),"Maior que CAP!",IF((DOLLAR(CF21+(VLOOKUP("PCS-30658g",[6]ARBOR!$A:$C,3,0)*-TRUNC(CF21/VLOOKUP("PCS-30658g",[6]ARBOR!$A:$C,3,0)-1,4)),6))&lt;&gt;(DOLLAR(VLOOKUP("PCS-30658g",[6]ARBOR!$A:$C,3,0),6)),-TRUNC(CF21/VLOOKUP("PCS-30658g",[6]ARBOR!$A:$C,3,0)-1,4)+0.0001,-TRUNC(CF21/VLOOKUP("PCS-30658g",[6]ARBOR!$A:$C,3,0)-1,4)))))</f>
        <v/>
      </c>
      <c r="CH21" s="104" t="str">
        <f>IF(ISERROR(IF(CG21="","",VLOOKUP(($BH21&amp;CG21&amp;"Template de desconto FLAT bundle - Velox XDSL - Varejo"),[6]BENEFICIOS!$A:$E,5,0))),"Criar",IF(CG21="","",VLOOKUP(($BH21&amp;CG21&amp;"Template de desconto FLAT bundle - Velox XDSL - Varejo"),[6]BENEFICIOS!$A:$E,5,0)))</f>
        <v/>
      </c>
      <c r="CI21" s="107"/>
      <c r="CJ21" s="108"/>
      <c r="CK21" s="103" t="str">
        <f>IF(CJ21=0,"",IF(CJ21=VLOOKUP("PCS-30685g",[6]ARBOR!$A:$C,3,0),0.0001,IF(CJ21&gt;VLOOKUP("PCS-30685g",[6]ARBOR!$A:$C,3,0),"Maior que CAP!",IF((DOLLAR(CJ21+(VLOOKUP("PCS-30685g",[6]ARBOR!$A:$C,3,0)*-TRUNC(CJ21/VLOOKUP("PCS-30685g",[6]ARBOR!$A:$C,3,0)-1,4)),6))&lt;&gt;(DOLLAR(VLOOKUP("PCS-30685g",[6]ARBOR!$A:$C,3,0),6)),-TRUNC(CJ21/VLOOKUP("PCS-30685g",[6]ARBOR!$A:$C,3,0)-1,4)+0.0001,-TRUNC(CJ21/VLOOKUP("PCS-30685g",[6]ARBOR!$A:$C,3,0)-1,4)))))</f>
        <v/>
      </c>
      <c r="CL21" s="104" t="str">
        <f>IF(ISERROR(IF(CK21="","",VLOOKUP(($BH21&amp;CK21&amp;"Template de desconto FLAT bundle - Velox XDSL - Varejo"),[6]BENEFICIOS!$A:$E,5,0))),"Criar",IF(CK21="","",VLOOKUP(($BH21&amp;CK21&amp;"Template de desconto FLAT bundle - Velox XDSL - Varejo"),[6]BENEFICIOS!$A:$E,5,0)))</f>
        <v/>
      </c>
      <c r="CM21" s="107"/>
      <c r="CN21" s="108"/>
      <c r="CO21" s="103" t="str">
        <f>IF(CN21=0,"",IF(CN21=VLOOKUP("PCS-30712g",[6]ARBOR!$A:$C,3,0),0.0001,IF(CN21&gt;VLOOKUP("PCS-30712g",[6]ARBOR!$A:$C,3,0),"Maior que CAP!",IF((DOLLAR(CN21+(VLOOKUP("PCS-30712g",[6]ARBOR!$A:$C,3,0)*-TRUNC(CN21/VLOOKUP("PCS-30712g",[6]ARBOR!$A:$C,3,0)-1,4)),6))&lt;&gt;(DOLLAR(VLOOKUP("PCS-30712g",[6]ARBOR!$A:$C,3,0),6)),-TRUNC(CN21/VLOOKUP("PCS-30712g",[6]ARBOR!$A:$C,3,0)-1,4)+0.0001,-TRUNC(CN21/VLOOKUP("PCS-30712g",[6]ARBOR!$A:$C,3,0)-1,4)))))</f>
        <v/>
      </c>
      <c r="CP21" s="104" t="str">
        <f>IF(ISERROR(IF(CO21="","",VLOOKUP(($BH21&amp;CO21&amp;"Template de desconto FLAT bundle - Velox XDSL - Varejo"),[6]BENEFICIOS!$A:$E,5,0))),"Criar",IF(CO21="","",VLOOKUP(($BH21&amp;CO21&amp;"Template de desconto FLAT bundle - Velox XDSL - Varejo"),[6]BENEFICIOS!$A:$E,5,0)))</f>
        <v/>
      </c>
      <c r="CQ21" s="107"/>
      <c r="CR21" s="108"/>
      <c r="CS21" s="103" t="str">
        <f>IF(CR21=0,"",IF(CR21=VLOOKUP("PCS-30739g",[6]ARBOR!$A:$C,3,0),0.0001,IF(CR21&gt;VLOOKUP("PCS-30739g",[6]ARBOR!$A:$C,3,0),"Maior que CAP!",IF((DOLLAR(CR21+(VLOOKUP("PCS-30739g",[6]ARBOR!$A:$C,3,0)*-TRUNC(CR21/VLOOKUP("PCS-30739g",[6]ARBOR!$A:$C,3,0)-1,4)),6))&lt;&gt;(DOLLAR(VLOOKUP("PCS-30739g",[6]ARBOR!$A:$C,3,0),6)),-TRUNC(CR21/VLOOKUP("PCS-30739g",[6]ARBOR!$A:$C,3,0)-1,4)+0.0001,-TRUNC(CR21/VLOOKUP("PCS-30739g",[6]ARBOR!$A:$C,3,0)-1,4)))))</f>
        <v/>
      </c>
      <c r="CT21" s="104" t="str">
        <f>IF(ISERROR(IF(CS21="","",VLOOKUP(($BH21&amp;CS21&amp;"Template de desconto FLAT bundle - Velox XDSL - Varejo"),[6]BENEFICIOS!$A:$E,5,0))),"Criar",IF(CS21="","",VLOOKUP(($BH21&amp;CS21&amp;"Template de desconto FLAT bundle - Velox XDSL - Varejo"),[6]BENEFICIOS!$A:$E,5,0)))</f>
        <v/>
      </c>
      <c r="CU21" s="108"/>
      <c r="CV21" s="109"/>
      <c r="CW21" s="103"/>
      <c r="CX21" s="104"/>
      <c r="CY21" s="107"/>
      <c r="CZ21" s="108"/>
      <c r="DA21" s="103" t="str">
        <f>IF(CZ21=0,"",IF(CZ21=VLOOKUP("PCS-30766g",[6]ARBOR!$A:$C,3,0),0.0001,IF(CZ21&gt;VLOOKUP("PCS-30766g",[6]ARBOR!$A:$C,3,0),"Maior que CAP!",IF((DOLLAR(CZ21+(VLOOKUP("PCS-30766g",[6]ARBOR!$A:$C,3,0)*-TRUNC(CZ21/VLOOKUP("PCS-30766g",[6]ARBOR!$A:$C,3,0)-1,4)),6))&lt;&gt;(DOLLAR(VLOOKUP("PCS-30766g",[6]ARBOR!$A:$C,3,0),6)),-TRUNC(CZ21/VLOOKUP("PCS-30766g",[6]ARBOR!$A:$C,3,0)-1,4)+0.0001,-TRUNC(CZ21/VLOOKUP("PCS-30766g",[6]ARBOR!$A:$C,3,0)-1,4)))))</f>
        <v/>
      </c>
      <c r="DB21" s="104" t="str">
        <f>IF(ISERROR(IF(DA21="","",VLOOKUP(($BH21&amp;DA21&amp;"Template de desconto FLAT bundle - Velox XDSL - Varejo"),[6]BENEFICIOS!$A:$E,5,0))),"Criar",IF(DA21="","",VLOOKUP(($BH21&amp;DA21&amp;"Template de desconto FLAT bundle - Velox XDSL - Varejo"),[6]BENEFICIOS!$A:$E,5,0)))</f>
        <v/>
      </c>
      <c r="DC21" s="108"/>
      <c r="DD21" s="109"/>
      <c r="DE21" s="103"/>
      <c r="DF21" s="104"/>
      <c r="DG21" s="107"/>
      <c r="DH21" s="108"/>
      <c r="DI21" s="103" t="str">
        <f>IF(DH21=0,"",IF(DH21=VLOOKUP("PCS-30793g",[6]ARBOR!$A:$C,3,0),0.0001,IF(DH21&gt;VLOOKUP("PCS-30793g",[6]ARBOR!$A:$C,3,0),"Maior que CAP!",IF((DOLLAR(DH21+(VLOOKUP("PCS-30793g",[6]ARBOR!$A:$C,3,0)*-TRUNC(DH21/VLOOKUP("PCS-30793g",[6]ARBOR!$A:$C,3,0)-1,4)),6))&lt;&gt;(DOLLAR(VLOOKUP("PCS-30793g",[6]ARBOR!$A:$C,3,0),6)),-TRUNC(DH21/VLOOKUP("PCS-30793g",[6]ARBOR!$A:$C,3,0)-1,4)+0.0001,-TRUNC(DH21/VLOOKUP("PCS-30793g",[6]ARBOR!$A:$C,3,0)-1,4)))))</f>
        <v/>
      </c>
      <c r="DJ21" s="104" t="str">
        <f>IF(ISERROR(IF(DI21="","",VLOOKUP(($BH21&amp;DI21&amp;"Template de desconto FLAT bundle - Velox XDSL - Varejo"),[6]BENEFICIOS!$A:$E,5,0))),"Criar",IF(DI21="","",VLOOKUP(($BH21&amp;DI21&amp;"Template de desconto FLAT bundle - Velox XDSL - Varejo"),[6]BENEFICIOS!$A:$E,5,0)))</f>
        <v/>
      </c>
      <c r="DK21" s="108"/>
      <c r="DL21" s="109"/>
      <c r="DM21" s="103"/>
      <c r="DN21" s="104"/>
      <c r="DO21" s="107"/>
      <c r="DP21" s="108"/>
      <c r="DQ21" s="103" t="str">
        <f>IF(DP21=0,"",IF(DP21=VLOOKUP("PCS-30820g",[6]ARBOR!$A:$C,3,0),0.0001,IF(DP21&gt;VLOOKUP("PCS-30820g",[6]ARBOR!$A:$C,3,0),"Maior que CAP!",IF((DOLLAR(DP21+(VLOOKUP("PCS-30820g",[6]ARBOR!$A:$C,3,0)*-TRUNC(DP21/VLOOKUP("PCS-30820g",[6]ARBOR!$A:$C,3,0)-1,4)),6))&lt;&gt;(DOLLAR(VLOOKUP("PCS-30820g",[6]ARBOR!$A:$C,3,0),6)),-TRUNC(DP21/VLOOKUP("PCS-30820g",[6]ARBOR!$A:$C,3,0)-1,4)+0.0001,-TRUNC(DP21/VLOOKUP("PCS-30820g",[6]ARBOR!$A:$C,3,0)-1,4)))))</f>
        <v/>
      </c>
      <c r="DR21" s="104" t="str">
        <f>IF(ISERROR(IF(DQ21="","",VLOOKUP(($BH21&amp;DQ21&amp;"Template de desconto FLAT bundle - Velox XDSL - Varejo"),[6]BENEFICIOS!$A:$E,5,0))),"Criar",IF(DQ21="","",VLOOKUP(($BH21&amp;DQ21&amp;"Template de desconto FLAT bundle - Velox XDSL - Varejo"),[6]BENEFICIOS!$A:$E,5,0)))</f>
        <v/>
      </c>
      <c r="DS21" s="108"/>
      <c r="DT21" s="109"/>
      <c r="DU21" s="103"/>
      <c r="DV21" s="104"/>
      <c r="DW21" s="110">
        <v>44.9</v>
      </c>
      <c r="DX21" s="103">
        <f>IF(DW21=0,"",IF(DW21=VLOOKUP("PCS-21448p2",[6]ARBOR!$A:$C,3,0),0.0001,IF(DW21&gt;VLOOKUP("PCS-21448p2",[6]ARBOR!$A:$C,3,0),"Maior que CAP!",IF((DOLLAR(DW21+(VLOOKUP("PCS-21448p2",[6]ARBOR!$A:$C,3,0)*-TRUNC(DW21/VLOOKUP("PCS-21448p2",[6]ARBOR!$A:$C,3,0)-1,4)),6))&lt;&gt;(DOLLAR(VLOOKUP("PCS-21448p2",[6]ARBOR!$A:$C,3,0),6)),-TRUNC(DW21/VLOOKUP("PCS-21448p2",[6]ARBOR!$A:$C,3,0)-1,4)+0.0001,-TRUNC(DW21/VLOOKUP("PCS-21448p2",[6]ARBOR!$A:$C,3,0)-1,4)))))</f>
        <v>0.64900000000000002</v>
      </c>
      <c r="DY21" s="104" t="str">
        <f>IF(ISERROR(IF(DX21="","",VLOOKUP(("Oi Conta Total Plug 10GB Downgrade"&amp;DX21&amp;"Template de desconto percentual BL Móvel - Internet Total - Varejo"),[6]BENEFICIOS!$A:$E,5,0))),"Criar",IF(DX21="","",VLOOKUP(("Oi Conta Total Plug 10GB Downgrade"&amp;DX21&amp;"Template de desconto percentual BL Móvel - Internet Total - Varejo"),[6]BENEFICIOS!$A:$E,5,0)))</f>
        <v>Criar</v>
      </c>
      <c r="DZ21" s="110">
        <v>16.5</v>
      </c>
      <c r="EA21" s="111">
        <f>IF(DZ21=0,"",IF(DZ21=VLOOKUP("SVA",[6]ARBOR!$A:$C,3,0),0.0001,IF(DZ21&gt;VLOOKUP("SVA",[6]ARBOR!$A:$C,3,0),"Maior que CAP!",IF((DOLLAR(DZ21+(VLOOKUP("SVA",[6]ARBOR!$A:$C,3,0)*-TRUNC(DZ21/VLOOKUP("SVA",[6]ARBOR!$A:$C,3,0)-1,4)),6))&lt;&gt;(DOLLAR(VLOOKUP("SVA",[6]ARBOR!$A:$C,3,0),6)),-TRUNC(DZ21/VLOOKUP("SVA",[6]ARBOR!$A:$C,3,0)-1,4)+0.0001,-TRUNC(DZ21/VLOOKUP("SVA",[6]ARBOR!$A:$C,3,0)-1,4)))))</f>
        <v>0.2301</v>
      </c>
      <c r="EB21" s="104" t="s">
        <v>749</v>
      </c>
      <c r="EC21" s="108"/>
      <c r="ED21" s="112"/>
      <c r="EE21" s="113"/>
      <c r="EF21" s="104"/>
      <c r="EG21" s="114">
        <f>IF(BI21="","",VLOOKUP(BI21,[6]ARBOR!A:C,3,0))</f>
        <v>479.46</v>
      </c>
      <c r="EH21" s="108">
        <v>15</v>
      </c>
      <c r="EI21" s="115">
        <f>IF(EH21="","",1-(EH21/VLOOKUP(BI21&amp;"ASS",[6]ARBOR!A:C,3,0)))</f>
        <v>0.34725848563968664</v>
      </c>
      <c r="EJ21" s="116" t="s">
        <v>750</v>
      </c>
      <c r="EK21" s="117" t="s">
        <v>751</v>
      </c>
      <c r="EL21" s="108">
        <v>132.55000000000001</v>
      </c>
      <c r="EM21" s="103">
        <f>IF(EL21=0,"",IF(EL21=EG21,0.0001,ROUND(1-((EL21+(VLOOKUP(BI21&amp;"ASS",[6]ARBOR!A:C,3,0)-EH21))/EG21),4)))</f>
        <v>0.70689999999999997</v>
      </c>
      <c r="EN21" s="104" t="str">
        <f>IF(ISERROR(IF(EM21="","",VLOOKUP(($BH21&amp;EM21&amp;"Template de desconto percentual FLAT Móvel - Conta Total - Varejo - Ganho Tributário Cross"),[6]BENEFICIOS!$A:$E,5,0))),"Criar",IF(EM21="","",VLOOKUP(($BH21&amp;EM21&amp;"Template de desconto percentual FLAT Móvel - Conta Total - Varejo - Ganho Tributário Cross"),[6]BENEFICIOS!$A:$E,5,0)))</f>
        <v>Criar</v>
      </c>
      <c r="EO21" s="118"/>
      <c r="EP21" s="103"/>
      <c r="EQ21" s="111"/>
      <c r="ER21" s="111"/>
      <c r="ES21" s="103"/>
      <c r="ET21" s="119"/>
      <c r="EU21" s="120" t="s">
        <v>770</v>
      </c>
      <c r="EV21" s="120" t="s">
        <v>782</v>
      </c>
      <c r="EW21" s="121"/>
      <c r="EX21" s="122"/>
      <c r="EY21" s="123"/>
      <c r="EZ21" s="121"/>
      <c r="FA21" s="122"/>
      <c r="FB21" s="123"/>
      <c r="FC21" s="121"/>
      <c r="FD21" s="122" t="str">
        <f>IF(FC21=0,"",IF(FC21=VLOOKUP("PCS-10357",[6]ARBOR!$A:$C,3,0),0.0001,IF(FC21&gt;VLOOKUP("PCS-10357",[6]ARBOR!$A:$C,3,0),"Maior que CAP!",ROUND(-1*(FC21/VLOOKUP("PCS-10357",[6]ARBOR!$A:$C,3,0)-1),4))))</f>
        <v/>
      </c>
      <c r="FE21" s="123" t="str">
        <f>IF(ISERROR(IF(FD21="","",VLOOKUP(("Oi Internet Pra Celular 1GB"&amp;FD21&amp;"Template Flat Instância Dados"),[6]BENEFICIOS!$A:$E,5,0))),"Criar",IF(FD21="","",VLOOKUP(("Oi Internet Pra Celular 1GB"&amp;FD21&amp;"Template Flat Instância Dados"),[6]BENEFICIOS!$A:$E,5,0)))</f>
        <v/>
      </c>
      <c r="FF21" s="121"/>
      <c r="FG21" s="122" t="str">
        <f>IF(FF21=0,"",IF(FF21=VLOOKUP("PCS-813565",[6]ARBOR!$A:$C,3,0),0.0001,IF(FF21&gt;VLOOKUP("PCS-813565",[6]ARBOR!$A:$C,3,0),"Maior que CAP!",ROUND(-1*(FF21/VLOOKUP("PCS-813565",[6]ARBOR!$A:$C,3,0)-1),4))))</f>
        <v/>
      </c>
      <c r="FH21" s="123" t="str">
        <f>IF(ISERROR(IF(FG21="","",VLOOKUP(("Oi Internet Pra Celular 2GB"&amp;FG21&amp;"Template Flat Instância Dados"),[6]BENEFICIOS!$A:$E,5,0))),"Criar",IF(FG21="","",VLOOKUP(("Oi Internet Pra Celular 2GB"&amp;FG21&amp;"Template Flat Instância Dados"),[6]BENEFICIOS!$A:$E,5,0)))</f>
        <v/>
      </c>
      <c r="FI21" s="121">
        <v>12.35</v>
      </c>
      <c r="FJ21" s="122">
        <f>IF(FI21=0,"",IF(FI21=VLOOKUP("PCS-7171B",[6]ARBOR!$A:$C,3,0),0.0001,IF(FI21&gt;VLOOKUP("PCS-7171B",[6]ARBOR!$A:$C,3,0),"Maior que CAP!",ROUND(-1*(FI21/VLOOKUP("PCS-7171B",[6]ARBOR!$A:$C,3,0)-1),4))))</f>
        <v>0.87419999999999998</v>
      </c>
      <c r="FK21" s="123" t="str">
        <f>IF(ISERROR(IF(FJ21="","",VLOOKUP(("Oi Internet Pra Celular 3GB"&amp;FJ21&amp;"Template Flat Instância Dados"),[6]BENEFICIOS!$A:$E,5,0))),"Criar",IF(FJ21="","",VLOOKUP(("Oi Internet Pra Celular 3GB"&amp;FJ21&amp;"Template Flat Instância Dados"),[6]BENEFICIOS!$A:$E,5,0)))</f>
        <v>Criar</v>
      </c>
      <c r="FL21" s="121"/>
      <c r="FM21" s="122" t="str">
        <f>IF(FL21=0,"",IF(FL21=VLOOKUP("PCS-51793o08",[6]ARBOR!$A:$C,3,0),0.0001,IF(FL21&gt;VLOOKUP("PCS-51793o08",[6]ARBOR!$A:$C,3,0),"Maior que CAP!",ROUND(-1*(FL21/VLOOKUP("PCS-51793o08",[6]ARBOR!$A:$C,3,0)-1),4))))</f>
        <v/>
      </c>
      <c r="FN21" s="123" t="str">
        <f>IF(ISERROR(IF(FM21="","",VLOOKUP(("Oi Internet Pra Celular 5GB"&amp;FM21&amp;"Template Flat Instância Dados"),[6]BENEFICIOS!$A:$E,5,0))),"Criar",IF(FM21="","",VLOOKUP(("Oi Internet Pra Celular 5GB"&amp;FM21&amp;"Template Flat Instância Dados"),[6]BENEFICIOS!$A:$E,5,0)))</f>
        <v/>
      </c>
      <c r="FO21" s="121"/>
      <c r="FP21" s="122" t="str">
        <f>IF(FO21=0,"",IF(FO21=VLOOKUP("PCS-7171A",[6]ARBOR!$A:$C,3,0),0.0001,IF(FO21&gt;VLOOKUP("PCS-7171A",[6]ARBOR!$A:$C,3,0),"Maior que CAP!",ROUND(-1*(FO21/VLOOKUP("PCS-7171A",[6]ARBOR!$A:$C,3,0)-1),4))))</f>
        <v/>
      </c>
      <c r="FQ21" s="123" t="str">
        <f>IF(ISERROR(IF(FP21="","",VLOOKUP(("Oi Internet Pra Celular 10GB"&amp;FP21&amp;"Template Flat Instância Dados"),[6]BENEFICIOS!$A:$E,5,0))),"Criar",IF(FP21="","",VLOOKUP(("Oi Internet Pra Celular 10GB"&amp;FP21&amp;"Template Flat Instância Dados"),[6]BENEFICIOS!$A:$E,5,0)))</f>
        <v/>
      </c>
      <c r="FR21" s="124">
        <v>0.74219999999999997</v>
      </c>
      <c r="FS21" s="125" t="s">
        <v>772</v>
      </c>
      <c r="FT21" s="87"/>
      <c r="FU21" s="126"/>
      <c r="FV21" s="127" t="s">
        <v>747</v>
      </c>
      <c r="FW21" s="88" t="s">
        <v>752</v>
      </c>
      <c r="FX21" s="128">
        <v>999</v>
      </c>
      <c r="FY21" s="88">
        <v>12</v>
      </c>
      <c r="FZ21" s="129" t="s">
        <v>753</v>
      </c>
      <c r="GA21" s="130" t="str">
        <f t="shared" si="1"/>
        <v>PCS-Fk83324</v>
      </c>
      <c r="GB21" s="131" t="str">
        <f t="shared" si="2"/>
        <v>PCS-SBL553142</v>
      </c>
      <c r="GC21" s="132" t="s">
        <v>754</v>
      </c>
      <c r="GD21" s="129" t="s">
        <v>755</v>
      </c>
      <c r="GE21" s="131" t="s">
        <v>756</v>
      </c>
      <c r="GF21" s="132" t="s">
        <v>757</v>
      </c>
      <c r="GG21" s="129" t="s">
        <v>758</v>
      </c>
      <c r="GH21" s="131" t="s">
        <v>759</v>
      </c>
      <c r="GI21" s="133" t="s">
        <v>760</v>
      </c>
      <c r="GJ21" s="134">
        <f>FI21+EL21+DW21+BJ21</f>
        <v>239.9</v>
      </c>
      <c r="GK21" s="135"/>
      <c r="GL21" s="136" t="s">
        <v>761</v>
      </c>
      <c r="GM21" s="137" t="s">
        <v>798</v>
      </c>
      <c r="GN21" s="136">
        <v>14</v>
      </c>
      <c r="GO21" s="138">
        <v>3.61</v>
      </c>
      <c r="GP21" s="115">
        <v>0.74209999999999998</v>
      </c>
      <c r="GQ21" s="136">
        <v>10.38</v>
      </c>
      <c r="GR21" s="136">
        <v>3.6199999999999992</v>
      </c>
      <c r="GS21" s="140"/>
      <c r="GT21" s="140"/>
      <c r="GU21" s="141" t="b">
        <v>0</v>
      </c>
      <c r="GV21" s="142">
        <v>9.9999999999993427E-3</v>
      </c>
      <c r="GW21" s="83" t="s">
        <v>811</v>
      </c>
      <c r="GX21" s="83" t="s">
        <v>764</v>
      </c>
    </row>
    <row r="22" spans="1:206" s="83" customFormat="1" x14ac:dyDescent="0.25">
      <c r="A22" s="83" t="str">
        <f t="shared" si="0"/>
        <v>Oi Total Fixo + Pós 800 + Banda LargaN23GBMG</v>
      </c>
      <c r="B22" s="84" t="s">
        <v>737</v>
      </c>
      <c r="C22" s="85" t="s">
        <v>653</v>
      </c>
      <c r="D22" s="85" t="s">
        <v>738</v>
      </c>
      <c r="E22" s="86" t="s">
        <v>739</v>
      </c>
      <c r="F22" s="127" t="s">
        <v>740</v>
      </c>
      <c r="G22" s="88"/>
      <c r="H22" s="88"/>
      <c r="I22" s="88"/>
      <c r="J22" s="88" t="s">
        <v>740</v>
      </c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 t="s">
        <v>740</v>
      </c>
      <c r="AC22" s="88" t="s">
        <v>740</v>
      </c>
      <c r="AD22" s="88" t="s">
        <v>740</v>
      </c>
      <c r="AE22" s="88" t="s">
        <v>740</v>
      </c>
      <c r="AF22" s="88" t="s">
        <v>740</v>
      </c>
      <c r="AG22" s="88" t="s">
        <v>740</v>
      </c>
      <c r="AH22" s="89"/>
      <c r="AI22" s="88" t="s">
        <v>740</v>
      </c>
      <c r="AJ22" s="88" t="s">
        <v>740</v>
      </c>
      <c r="AK22" s="88" t="s">
        <v>740</v>
      </c>
      <c r="AL22" s="88" t="s">
        <v>740</v>
      </c>
      <c r="AM22" s="88" t="s">
        <v>740</v>
      </c>
      <c r="AN22" s="88" t="s">
        <v>740</v>
      </c>
      <c r="AO22" s="88" t="s">
        <v>740</v>
      </c>
      <c r="AP22" s="88"/>
      <c r="AQ22" s="90"/>
      <c r="AR22" s="91" t="s">
        <v>812</v>
      </c>
      <c r="AS22" s="85" t="s">
        <v>742</v>
      </c>
      <c r="AT22" s="92" t="s">
        <v>743</v>
      </c>
      <c r="AU22" s="93">
        <v>42972</v>
      </c>
      <c r="AV22" s="144">
        <v>43097</v>
      </c>
      <c r="AW22" s="95" t="s">
        <v>744</v>
      </c>
      <c r="AX22" s="96" t="s">
        <v>744</v>
      </c>
      <c r="AY22" s="97"/>
      <c r="AZ22" s="97" t="s">
        <v>745</v>
      </c>
      <c r="BA22" s="97">
        <v>20</v>
      </c>
      <c r="BB22" s="97">
        <v>10000</v>
      </c>
      <c r="BC22" s="98" t="s">
        <v>746</v>
      </c>
      <c r="BD22" s="99" t="s">
        <v>747</v>
      </c>
      <c r="BE22" s="97" t="s">
        <v>739</v>
      </c>
      <c r="BF22" s="90" t="s">
        <v>739</v>
      </c>
      <c r="BG22" s="84" t="s">
        <v>812</v>
      </c>
      <c r="BH22" s="100" t="s">
        <v>748</v>
      </c>
      <c r="BI22" s="101" t="str">
        <f>IF(ISERROR(VLOOKUP(BH22,[6]PLANOS!B:C,2,0)),"",VLOOKUP(BH22,[6]PLANOS!B:C,2,0))</f>
        <v>PCS-4P6pi</v>
      </c>
      <c r="BJ22" s="102">
        <v>50.1</v>
      </c>
      <c r="BK22" s="103">
        <f>IF(BJ22=0,"",IF(BJ22=VLOOKUP("FIXO",[6]ARBOR!$A:$C,3,0),0.0001,IF(BJ22&gt;VLOOKUP("FIXO",[6]ARBOR!$A:$C,3,0),"Maior que CAP!",IF((DOLLAR(BJ22+(VLOOKUP("FIXO",[6]ARBOR!$A:$C,3,0)*-TRUNC(BJ22/VLOOKUP("FIXO",[6]ARBOR!$A:$C,3,0)-1,4)),6))&lt;&gt;(DOLLAR(VLOOKUP("FIXO",[6]ARBOR!$A:$C,3,0),6)),-TRUNC(BJ22/VLOOKUP("FIXO",[6]ARBOR!$A:$C,3,0)-1,4)+0.0001,-TRUNC(BJ22/VLOOKUP("FIXO",[6]ARBOR!$A:$C,3,0)-1,4)))))</f>
        <v>0.33939999999999998</v>
      </c>
      <c r="BL22" s="104" t="str">
        <f>IF(ISERROR(IF(BK22="","",VLOOKUP(($BH22&amp;BK22&amp;"Template de desconto FLAT bundle - Fixo - Varejo - Ganho Tributário Cross"),[6]BENEFICIOS!$A:$E,5,0))),"Criar",IF(BK22="","",VLOOKUP(($BH22&amp;BK22&amp;"Template de desconto FLAT bundle - Fixo - Varejo - Ganho Tributário Cross"),[6]BENEFICIOS!$A:$E,5,0)))</f>
        <v>Criar</v>
      </c>
      <c r="BM22" s="105"/>
      <c r="BN22" s="106"/>
      <c r="BO22" s="143" t="s">
        <v>766</v>
      </c>
      <c r="BP22" s="108">
        <v>44.9</v>
      </c>
      <c r="BQ22" s="103">
        <f>IF(BP22=0,"",IF(BP22=VLOOKUP("PCS-30874g",[6]ARBOR!$A:$C,3,0),0.0001,IF(BP22&gt;VLOOKUP("PCS-30874g",[6]ARBOR!$A:$C,3,0),"Maior que CAP!",IF((DOLLAR(BP22+(VLOOKUP("PCS-30874g",[6]ARBOR!$A:$C,3,0)*-TRUNC(BP22/VLOOKUP("PCS-30874g",[6]ARBOR!$A:$C,3,0)-1,4)),6))&lt;&gt;(DOLLAR(VLOOKUP("PCS-30874g",[6]ARBOR!$A:$C,3,0),6)),-TRUNC(BP22/VLOOKUP("PCS-30874g",[6]ARBOR!$A:$C,3,0)-1,4)+0.0001,-TRUNC(BP22/VLOOKUP("PCS-30874g",[6]ARBOR!$A:$C,3,0)-1,4)))))</f>
        <v>0.53679999999999994</v>
      </c>
      <c r="BR22" s="104" t="str">
        <f>IF(ISERROR(IF(BQ22="","",VLOOKUP(($BH22&amp;BQ22&amp;"Template de desconto FLAT bundle - Velox XDSL - Varejo"),[6]BENEFICIOS!$A:$E,5,0))),"Criar",IF(BQ22="","",VLOOKUP(($BH22&amp;BQ22&amp;"Template de desconto FLAT bundle - Velox XDSL - Varejo"),[6]BENEFICIOS!$A:$E,5,0)))</f>
        <v>Criar</v>
      </c>
      <c r="BS22" s="143" t="s">
        <v>766</v>
      </c>
      <c r="BT22" s="108">
        <v>44.9</v>
      </c>
      <c r="BU22" s="103">
        <f>IF(BT22=0,"",IF(BT22=VLOOKUP("PCS-30577g",[6]ARBOR!$A:$C,3,0),0.0001,IF(BT22&gt;VLOOKUP("PCS-30577g",[6]ARBOR!$A:$C,3,0),"Maior que CAP!",IF((DOLLAR(BT22+(VLOOKUP("PCS-30577g",[6]ARBOR!$A:$C,3,0)*-TRUNC(BT22/VLOOKUP("PCS-30577g",[6]ARBOR!$A:$C,3,0)-1,4)),6))&lt;&gt;(DOLLAR(VLOOKUP("PCS-30577g",[6]ARBOR!$A:$C,3,0),6)),-TRUNC(BT22/VLOOKUP("PCS-30577g",[6]ARBOR!$A:$C,3,0)-1,4)+0.0001,-TRUNC(BT22/VLOOKUP("PCS-30577g",[6]ARBOR!$A:$C,3,0)-1,4)))))</f>
        <v>0.53679999999999994</v>
      </c>
      <c r="BV22" s="104" t="str">
        <f>IF(ISERROR(IF(BU22="","",VLOOKUP(($BH22&amp;BU22&amp;"Template de desconto FLAT bundle - Velox XDSL - Varejo"),[6]BENEFICIOS!$A:$E,5,0))),"Criar",IF(BU22="","",VLOOKUP(($BH22&amp;BU22&amp;"Template de desconto FLAT bundle - Velox XDSL - Varejo"),[6]BENEFICIOS!$A:$E,5,0)))</f>
        <v>Criar</v>
      </c>
      <c r="BW22" s="143" t="s">
        <v>766</v>
      </c>
      <c r="BX22" s="108">
        <v>44.9</v>
      </c>
      <c r="BY22" s="103">
        <f>IF(BX22=0,"",IF(BX22=VLOOKUP("PCS-30604g",[6]ARBOR!$A:$C,3,0),0.0001,IF(BX22&gt;VLOOKUP("PCS-30604g",[6]ARBOR!$A:$C,3,0),"Maior que CAP!",IF((DOLLAR(BX22+(VLOOKUP("PCS-30604g",[6]ARBOR!$A:$C,3,0)*-TRUNC(BX22/VLOOKUP("PCS-30604g",[6]ARBOR!$A:$C,3,0)-1,4)),6))&lt;&gt;(DOLLAR(VLOOKUP("PCS-30604g",[6]ARBOR!$A:$C,3,0),6)),-TRUNC(BX22/VLOOKUP("PCS-30604g",[6]ARBOR!$A:$C,3,0)-1,4)+0.0001,-TRUNC(BX22/VLOOKUP("PCS-30604g",[6]ARBOR!$A:$C,3,0)-1,4)))))</f>
        <v>0.53679999999999994</v>
      </c>
      <c r="BZ22" s="104" t="str">
        <f>IF(ISERROR(IF(BY22="","",VLOOKUP(($BH22&amp;BY22&amp;"Template de desconto FLAT bundle - Velox XDSL - Varejo"),[6]BENEFICIOS!$A:$E,5,0))),"Criar",IF(BY22="","",VLOOKUP(($BH22&amp;BY22&amp;"Template de desconto FLAT bundle - Velox XDSL - Varejo"),[6]BENEFICIOS!$A:$E,5,0)))</f>
        <v>Criar</v>
      </c>
      <c r="CA22" s="143" t="s">
        <v>766</v>
      </c>
      <c r="CB22" s="108">
        <v>44.9</v>
      </c>
      <c r="CC22" s="103">
        <f>IF(CB22=0,"",IF(CB22=VLOOKUP("PCS-30631g",[6]ARBOR!$A:$C,3,0),0.0001,IF(CB22&gt;VLOOKUP("PCS-30631g",[6]ARBOR!$A:$C,3,0),"Maior que CAP!",IF((DOLLAR(CB22+(VLOOKUP("PCS-30631g",[6]ARBOR!$A:$C,3,0)*-TRUNC(CB22/VLOOKUP("PCS-30631g",[6]ARBOR!$A:$C,3,0)-1,4)),6))&lt;&gt;(DOLLAR(VLOOKUP("PCS-30631g",[6]ARBOR!$A:$C,3,0),6)),-TRUNC(CB22/VLOOKUP("PCS-30631g",[6]ARBOR!$A:$C,3,0)-1,4)+0.0001,-TRUNC(CB22/VLOOKUP("PCS-30631g",[6]ARBOR!$A:$C,3,0)-1,4)))))</f>
        <v>0.54310000000000003</v>
      </c>
      <c r="CD22" s="104" t="str">
        <f>IF(ISERROR(IF(CC22="","",VLOOKUP(($BH22&amp;CC22&amp;"Template de desconto FLAT bundle - Velox XDSL - Varejo"),[6]BENEFICIOS!$A:$E,5,0))),"Criar",IF(CC22="","",VLOOKUP(($BH22&amp;CC22&amp;"Template de desconto FLAT bundle - Velox XDSL - Varejo"),[6]BENEFICIOS!$A:$E,5,0)))</f>
        <v>Criar</v>
      </c>
      <c r="CE22" s="107" t="s">
        <v>687</v>
      </c>
      <c r="CF22" s="108">
        <v>49.9</v>
      </c>
      <c r="CG22" s="103">
        <f>IF(CF22=0,"",IF(CF22=VLOOKUP("PCS-30658g",[6]ARBOR!$A:$C,3,0),0.0001,IF(CF22&gt;VLOOKUP("PCS-30658g",[6]ARBOR!$A:$C,3,0),"Maior que CAP!",IF((DOLLAR(CF22+(VLOOKUP("PCS-30658g",[6]ARBOR!$A:$C,3,0)*-TRUNC(CF22/VLOOKUP("PCS-30658g",[6]ARBOR!$A:$C,3,0)-1,4)),6))&lt;&gt;(DOLLAR(VLOOKUP("PCS-30658g",[6]ARBOR!$A:$C,3,0),6)),-TRUNC(CF22/VLOOKUP("PCS-30658g",[6]ARBOR!$A:$C,3,0)-1,4)+0.0001,-TRUNC(CF22/VLOOKUP("PCS-30658g",[6]ARBOR!$A:$C,3,0)-1,4)))))</f>
        <v>0.55569999999999997</v>
      </c>
      <c r="CH22" s="104" t="str">
        <f>IF(ISERROR(IF(CG22="","",VLOOKUP(($BH22&amp;CG22&amp;"Template de desconto FLAT bundle - Velox XDSL - Varejo"),[6]BENEFICIOS!$A:$E,5,0))),"Criar",IF(CG22="","",VLOOKUP(($BH22&amp;CG22&amp;"Template de desconto FLAT bundle - Velox XDSL - Varejo"),[6]BENEFICIOS!$A:$E,5,0)))</f>
        <v>Criar</v>
      </c>
      <c r="CI22" s="107" t="s">
        <v>687</v>
      </c>
      <c r="CJ22" s="108">
        <v>49.9</v>
      </c>
      <c r="CK22" s="103">
        <f>IF(CJ22=0,"",IF(CJ22=VLOOKUP("PCS-30685g",[6]ARBOR!$A:$C,3,0),0.0001,IF(CJ22&gt;VLOOKUP("PCS-30685g",[6]ARBOR!$A:$C,3,0),"Maior que CAP!",IF((DOLLAR(CJ22+(VLOOKUP("PCS-30685g",[6]ARBOR!$A:$C,3,0)*-TRUNC(CJ22/VLOOKUP("PCS-30685g",[6]ARBOR!$A:$C,3,0)-1,4)),6))&lt;&gt;(DOLLAR(VLOOKUP("PCS-30685g",[6]ARBOR!$A:$C,3,0),6)),-TRUNC(CJ22/VLOOKUP("PCS-30685g",[6]ARBOR!$A:$C,3,0)-1,4)+0.0001,-TRUNC(CJ22/VLOOKUP("PCS-30685g",[6]ARBOR!$A:$C,3,0)-1,4)))))</f>
        <v>0.60509999999999997</v>
      </c>
      <c r="CL22" s="104" t="str">
        <f>IF(ISERROR(IF(CK22="","",VLOOKUP(($BH22&amp;CK22&amp;"Template de desconto FLAT bundle - Velox XDSL - Varejo"),[6]BENEFICIOS!$A:$E,5,0))),"Criar",IF(CK22="","",VLOOKUP(($BH22&amp;CK22&amp;"Template de desconto FLAT bundle - Velox XDSL - Varejo"),[6]BENEFICIOS!$A:$E,5,0)))</f>
        <v>Criar</v>
      </c>
      <c r="CM22" s="107" t="s">
        <v>687</v>
      </c>
      <c r="CN22" s="108">
        <v>49.9</v>
      </c>
      <c r="CO22" s="103">
        <f>IF(CN22=0,"",IF(CN22=VLOOKUP("PCS-30712g",[6]ARBOR!$A:$C,3,0),0.0001,IF(CN22&gt;VLOOKUP("PCS-30712g",[6]ARBOR!$A:$C,3,0),"Maior que CAP!",IF((DOLLAR(CN22+(VLOOKUP("PCS-30712g",[6]ARBOR!$A:$C,3,0)*-TRUNC(CN22/VLOOKUP("PCS-30712g",[6]ARBOR!$A:$C,3,0)-1,4)),6))&lt;&gt;(DOLLAR(VLOOKUP("PCS-30712g",[6]ARBOR!$A:$C,3,0),6)),-TRUNC(CN22/VLOOKUP("PCS-30712g",[6]ARBOR!$A:$C,3,0)-1,4)+0.0001,-TRUNC(CN22/VLOOKUP("PCS-30712g",[6]ARBOR!$A:$C,3,0)-1,4)))))</f>
        <v>0.64459999999999995</v>
      </c>
      <c r="CP22" s="104" t="str">
        <f>IF(ISERROR(IF(CO22="","",VLOOKUP(($BH22&amp;CO22&amp;"Template de desconto FLAT bundle - Velox XDSL - Varejo"),[6]BENEFICIOS!$A:$E,5,0))),"Criar",IF(CO22="","",VLOOKUP(($BH22&amp;CO22&amp;"Template de desconto FLAT bundle - Velox XDSL - Varejo"),[6]BENEFICIOS!$A:$E,5,0)))</f>
        <v>Criar</v>
      </c>
      <c r="CQ22" s="107" t="s">
        <v>687</v>
      </c>
      <c r="CR22" s="108">
        <v>59.9</v>
      </c>
      <c r="CS22" s="103">
        <f>IF(CR22=0,"",IF(CR22=VLOOKUP("PCS-30739g",[6]ARBOR!$A:$C,3,0),0.0001,IF(CR22&gt;VLOOKUP("PCS-30739g",[6]ARBOR!$A:$C,3,0),"Maior que CAP!",IF((DOLLAR(CR22+(VLOOKUP("PCS-30739g",[6]ARBOR!$A:$C,3,0)*-TRUNC(CR22/VLOOKUP("PCS-30739g",[6]ARBOR!$A:$C,3,0)-1,4)),6))&lt;&gt;(DOLLAR(VLOOKUP("PCS-30739g",[6]ARBOR!$A:$C,3,0),6)),-TRUNC(CR22/VLOOKUP("PCS-30739g",[6]ARBOR!$A:$C,3,0)-1,4)+0.0001,-TRUNC(CR22/VLOOKUP("PCS-30739g",[6]ARBOR!$A:$C,3,0)-1,4)))))</f>
        <v>0.71560000000000001</v>
      </c>
      <c r="CT22" s="104" t="str">
        <f>IF(ISERROR(IF(CS22="","",VLOOKUP(($BH22&amp;CS22&amp;"Template de desconto FLAT bundle - Velox XDSL - Varejo"),[6]BENEFICIOS!$A:$E,5,0))),"Criar",IF(CS22="","",VLOOKUP(($BH22&amp;CS22&amp;"Template de desconto FLAT bundle - Velox XDSL - Varejo"),[6]BENEFICIOS!$A:$E,5,0)))</f>
        <v>Criar</v>
      </c>
      <c r="CU22" s="108"/>
      <c r="CV22" s="109"/>
      <c r="CW22" s="103"/>
      <c r="CX22" s="104"/>
      <c r="CY22" s="107" t="s">
        <v>687</v>
      </c>
      <c r="CZ22" s="108">
        <v>59.9</v>
      </c>
      <c r="DA22" s="103">
        <f>IF(CZ22=0,"",IF(CZ22=VLOOKUP("PCS-30766g",[6]ARBOR!$A:$C,3,0),0.0001,IF(CZ22&gt;VLOOKUP("PCS-30766g",[6]ARBOR!$A:$C,3,0),"Maior que CAP!",IF((DOLLAR(CZ22+(VLOOKUP("PCS-30766g",[6]ARBOR!$A:$C,3,0)*-TRUNC(CZ22/VLOOKUP("PCS-30766g",[6]ARBOR!$A:$C,3,0)-1,4)),6))&lt;&gt;(DOLLAR(VLOOKUP("PCS-30766g",[6]ARBOR!$A:$C,3,0),6)),-TRUNC(CZ22/VLOOKUP("PCS-30766g",[6]ARBOR!$A:$C,3,0)-1,4)+0.0001,-TRUNC(CZ22/VLOOKUP("PCS-30766g",[6]ARBOR!$A:$C,3,0)-1,4)))))</f>
        <v>0.78669999999999995</v>
      </c>
      <c r="DB22" s="104" t="str">
        <f>IF(ISERROR(IF(DA22="","",VLOOKUP(($BH22&amp;DA22&amp;"Template de desconto FLAT bundle - Velox XDSL - Varejo"),[6]BENEFICIOS!$A:$E,5,0))),"Criar",IF(DA22="","",VLOOKUP(($BH22&amp;DA22&amp;"Template de desconto FLAT bundle - Velox XDSL - Varejo"),[6]BENEFICIOS!$A:$E,5,0)))</f>
        <v>Criar</v>
      </c>
      <c r="DC22" s="108"/>
      <c r="DD22" s="109"/>
      <c r="DE22" s="103"/>
      <c r="DF22" s="104"/>
      <c r="DG22" s="107" t="s">
        <v>766</v>
      </c>
      <c r="DH22" s="108">
        <v>69.900000000000006</v>
      </c>
      <c r="DI22" s="103">
        <f>IF(DH22=0,"",IF(DH22=VLOOKUP("PCS-30793g",[6]ARBOR!$A:$C,3,0),0.0001,IF(DH22&gt;VLOOKUP("PCS-30793g",[6]ARBOR!$A:$C,3,0),"Maior que CAP!",IF((DOLLAR(DH22+(VLOOKUP("PCS-30793g",[6]ARBOR!$A:$C,3,0)*-TRUNC(DH22/VLOOKUP("PCS-30793g",[6]ARBOR!$A:$C,3,0)-1,4)),6))&lt;&gt;(DOLLAR(VLOOKUP("PCS-30793g",[6]ARBOR!$A:$C,3,0),6)),-TRUNC(DH22/VLOOKUP("PCS-30793g",[6]ARBOR!$A:$C,3,0)-1,4)+0.0001,-TRUNC(DH22/VLOOKUP("PCS-30793g",[6]ARBOR!$A:$C,3,0)-1,4)))))</f>
        <v>0.75109999999999999</v>
      </c>
      <c r="DJ22" s="104" t="str">
        <f>IF(ISERROR(IF(DI22="","",VLOOKUP(($BH22&amp;DI22&amp;"Template de desconto FLAT bundle - Velox XDSL - Varejo"),[6]BENEFICIOS!$A:$E,5,0))),"Criar",IF(DI22="","",VLOOKUP(($BH22&amp;DI22&amp;"Template de desconto FLAT bundle - Velox XDSL - Varejo"),[6]BENEFICIOS!$A:$E,5,0)))</f>
        <v>Criar</v>
      </c>
      <c r="DK22" s="108"/>
      <c r="DL22" s="109"/>
      <c r="DM22" s="103"/>
      <c r="DN22" s="104"/>
      <c r="DO22" s="107" t="s">
        <v>687</v>
      </c>
      <c r="DP22" s="108">
        <v>69.900000000000006</v>
      </c>
      <c r="DQ22" s="103">
        <f>IF(DP22=0,"",IF(DP22=VLOOKUP("PCS-30820g",[6]ARBOR!$A:$C,3,0),0.0001,IF(DP22&gt;VLOOKUP("PCS-30820g",[6]ARBOR!$A:$C,3,0),"Maior que CAP!",IF((DOLLAR(DP22+(VLOOKUP("PCS-30820g",[6]ARBOR!$A:$C,3,0)*-TRUNC(DP22/VLOOKUP("PCS-30820g",[6]ARBOR!$A:$C,3,0)-1,4)),6))&lt;&gt;(DOLLAR(VLOOKUP("PCS-30820g",[6]ARBOR!$A:$C,3,0),6)),-TRUNC(DP22/VLOOKUP("PCS-30820g",[6]ARBOR!$A:$C,3,0)-1,4)+0.0001,-TRUNC(DP22/VLOOKUP("PCS-30820g",[6]ARBOR!$A:$C,3,0)-1,4)))))</f>
        <v>0.75109999999999999</v>
      </c>
      <c r="DR22" s="104" t="str">
        <f>IF(ISERROR(IF(DQ22="","",VLOOKUP(($BH22&amp;DQ22&amp;"Template de desconto FLAT bundle - Velox XDSL - Varejo"),[6]BENEFICIOS!$A:$E,5,0))),"Criar",IF(DQ22="","",VLOOKUP(($BH22&amp;DQ22&amp;"Template de desconto FLAT bundle - Velox XDSL - Varejo"),[6]BENEFICIOS!$A:$E,5,0)))</f>
        <v>Criar</v>
      </c>
      <c r="DS22" s="108"/>
      <c r="DT22" s="109"/>
      <c r="DU22" s="103"/>
      <c r="DV22" s="104"/>
      <c r="DW22" s="110"/>
      <c r="DX22" s="103" t="str">
        <f>IF(DW22=0,"",IF(DW22=VLOOKUP("PCS-21448p2",[6]ARBOR!$A:$C,3,0),0.0001,IF(DW22&gt;VLOOKUP("PCS-21448p2",[6]ARBOR!$A:$C,3,0),"Maior que CAP!",IF((DOLLAR(DW22+(VLOOKUP("PCS-21448p2",[6]ARBOR!$A:$C,3,0)*-TRUNC(DW22/VLOOKUP("PCS-21448p2",[6]ARBOR!$A:$C,3,0)-1,4)),6))&lt;&gt;(DOLLAR(VLOOKUP("PCS-21448p2",[6]ARBOR!$A:$C,3,0),6)),-TRUNC(DW22/VLOOKUP("PCS-21448p2",[6]ARBOR!$A:$C,3,0)-1,4)+0.0001,-TRUNC(DW22/VLOOKUP("PCS-21448p2",[6]ARBOR!$A:$C,3,0)-1,4)))))</f>
        <v/>
      </c>
      <c r="DY22" s="104" t="str">
        <f>IF(ISERROR(IF(DX22="","",VLOOKUP(("Oi Conta Total Plug 10GB Downgrade"&amp;DX22&amp;"Template de desconto percentual BL Móvel - Internet Total - Varejo"),[6]BENEFICIOS!$A:$E,5,0))),"Criar",IF(DX22="","",VLOOKUP(("Oi Conta Total Plug 10GB Downgrade"&amp;DX22&amp;"Template de desconto percentual BL Móvel - Internet Total - Varejo"),[6]BENEFICIOS!$A:$E,5,0)))</f>
        <v/>
      </c>
      <c r="DZ22" s="110">
        <v>19.899999999999999</v>
      </c>
      <c r="EA22" s="111">
        <f>IF(DZ22=0,"",IF(DZ22=VLOOKUP("SVA",[6]ARBOR!$A:$C,3,0),0.0001,IF(DZ22&gt;VLOOKUP("SVA",[6]ARBOR!$A:$C,3,0),"Maior que CAP!",IF((DOLLAR(DZ22+(VLOOKUP("SVA",[6]ARBOR!$A:$C,3,0)*-TRUNC(DZ22/VLOOKUP("SVA",[6]ARBOR!$A:$C,3,0)-1,4)),6))&lt;&gt;(DOLLAR(VLOOKUP("SVA",[6]ARBOR!$A:$C,3,0),6)),-TRUNC(DZ22/VLOOKUP("SVA",[6]ARBOR!$A:$C,3,0)-1,4)+0.0001,-TRUNC(DZ22/VLOOKUP("SVA",[6]ARBOR!$A:$C,3,0)-1,4)))))</f>
        <v>7.1400000000000005E-2</v>
      </c>
      <c r="EB22" s="104" t="s">
        <v>767</v>
      </c>
      <c r="EC22" s="108"/>
      <c r="ED22" s="112"/>
      <c r="EE22" s="113"/>
      <c r="EF22" s="104"/>
      <c r="EG22" s="114">
        <f>IF(BI22="","",VLOOKUP(BI22,[6]ARBOR!A:C,3,0))</f>
        <v>479.46</v>
      </c>
      <c r="EH22" s="108">
        <v>15</v>
      </c>
      <c r="EI22" s="115">
        <f>IF(EH22="","",1-(EH22/VLOOKUP(BI22&amp;"ASS",[6]ARBOR!A:C,3,0)))</f>
        <v>0.34725848563968664</v>
      </c>
      <c r="EJ22" s="116" t="s">
        <v>750</v>
      </c>
      <c r="EK22" s="117" t="s">
        <v>751</v>
      </c>
      <c r="EL22" s="108">
        <v>132.55000000000001</v>
      </c>
      <c r="EM22" s="103">
        <f>IF(EL22=0,"",IF(EL22=EG22,0.0001,ROUND(1-((EL22+(VLOOKUP(BI22&amp;"ASS",[6]ARBOR!A:C,3,0)-EH22))/EG22),4)))</f>
        <v>0.70689999999999997</v>
      </c>
      <c r="EN22" s="104" t="str">
        <f>IF(ISERROR(IF(EM22="","",VLOOKUP(($BH22&amp;EM22&amp;"Template de desconto percentual FLAT Móvel - Conta Total - Varejo - Ganho Tributário Cross"),[6]BENEFICIOS!$A:$E,5,0))),"Criar",IF(EM22="","",VLOOKUP(($BH22&amp;EM22&amp;"Template de desconto percentual FLAT Móvel - Conta Total - Varejo - Ganho Tributário Cross"),[6]BENEFICIOS!$A:$E,5,0)))</f>
        <v>Criar</v>
      </c>
      <c r="EO22" s="118"/>
      <c r="EP22" s="103"/>
      <c r="EQ22" s="111"/>
      <c r="ER22" s="111"/>
      <c r="ES22" s="103"/>
      <c r="ET22" s="119"/>
      <c r="EU22" s="120" t="s">
        <v>770</v>
      </c>
      <c r="EV22" s="120" t="s">
        <v>782</v>
      </c>
      <c r="EW22" s="121"/>
      <c r="EX22" s="122"/>
      <c r="EY22" s="123"/>
      <c r="EZ22" s="121"/>
      <c r="FA22" s="122"/>
      <c r="FB22" s="123"/>
      <c r="FC22" s="121"/>
      <c r="FD22" s="122" t="str">
        <f>IF(FC22=0,"",IF(FC22=VLOOKUP("PCS-10357",[6]ARBOR!$A:$C,3,0),0.0001,IF(FC22&gt;VLOOKUP("PCS-10357",[6]ARBOR!$A:$C,3,0),"Maior que CAP!",ROUND(-1*(FC22/VLOOKUP("PCS-10357",[6]ARBOR!$A:$C,3,0)-1),4))))</f>
        <v/>
      </c>
      <c r="FE22" s="123" t="str">
        <f>IF(ISERROR(IF(FD22="","",VLOOKUP(("Oi Internet Pra Celular 1GB"&amp;FD22&amp;"Template Flat Instância Dados"),[6]BENEFICIOS!$A:$E,5,0))),"Criar",IF(FD22="","",VLOOKUP(("Oi Internet Pra Celular 1GB"&amp;FD22&amp;"Template Flat Instância Dados"),[6]BENEFICIOS!$A:$E,5,0)))</f>
        <v/>
      </c>
      <c r="FF22" s="121"/>
      <c r="FG22" s="122" t="str">
        <f>IF(FF22=0,"",IF(FF22=VLOOKUP("PCS-813565",[6]ARBOR!$A:$C,3,0),0.0001,IF(FF22&gt;VLOOKUP("PCS-813565",[6]ARBOR!$A:$C,3,0),"Maior que CAP!",ROUND(-1*(FF22/VLOOKUP("PCS-813565",[6]ARBOR!$A:$C,3,0)-1),4))))</f>
        <v/>
      </c>
      <c r="FH22" s="123" t="str">
        <f>IF(ISERROR(IF(FG22="","",VLOOKUP(("Oi Internet Pra Celular 2GB"&amp;FG22&amp;"Template Flat Instância Dados"),[6]BENEFICIOS!$A:$E,5,0))),"Criar",IF(FG22="","",VLOOKUP(("Oi Internet Pra Celular 2GB"&amp;FG22&amp;"Template Flat Instância Dados"),[6]BENEFICIOS!$A:$E,5,0)))</f>
        <v/>
      </c>
      <c r="FI22" s="121">
        <v>12.35</v>
      </c>
      <c r="FJ22" s="122">
        <f>IF(FI22=0,"",IF(FI22=VLOOKUP("PCS-7171B",[6]ARBOR!$A:$C,3,0),0.0001,IF(FI22&gt;VLOOKUP("PCS-7171B",[6]ARBOR!$A:$C,3,0),"Maior que CAP!",ROUND(-1*(FI22/VLOOKUP("PCS-7171B",[6]ARBOR!$A:$C,3,0)-1),4))))</f>
        <v>0.87419999999999998</v>
      </c>
      <c r="FK22" s="123" t="str">
        <f>IF(ISERROR(IF(FJ22="","",VLOOKUP(("Oi Internet Pra Celular 3GB"&amp;FJ22&amp;"Template Flat Instância Dados"),[6]BENEFICIOS!$A:$E,5,0))),"Criar",IF(FJ22="","",VLOOKUP(("Oi Internet Pra Celular 3GB"&amp;FJ22&amp;"Template Flat Instância Dados"),[6]BENEFICIOS!$A:$E,5,0)))</f>
        <v>Criar</v>
      </c>
      <c r="FL22" s="121"/>
      <c r="FM22" s="122" t="str">
        <f>IF(FL22=0,"",IF(FL22=VLOOKUP("PCS-51793o08",[6]ARBOR!$A:$C,3,0),0.0001,IF(FL22&gt;VLOOKUP("PCS-51793o08",[6]ARBOR!$A:$C,3,0),"Maior que CAP!",ROUND(-1*(FL22/VLOOKUP("PCS-51793o08",[6]ARBOR!$A:$C,3,0)-1),4))))</f>
        <v/>
      </c>
      <c r="FN22" s="123" t="str">
        <f>IF(ISERROR(IF(FM22="","",VLOOKUP(("Oi Internet Pra Celular 5GB"&amp;FM22&amp;"Template Flat Instância Dados"),[6]BENEFICIOS!$A:$E,5,0))),"Criar",IF(FM22="","",VLOOKUP(("Oi Internet Pra Celular 5GB"&amp;FM22&amp;"Template Flat Instância Dados"),[6]BENEFICIOS!$A:$E,5,0)))</f>
        <v/>
      </c>
      <c r="FO22" s="121"/>
      <c r="FP22" s="122" t="str">
        <f>IF(FO22=0,"",IF(FO22=VLOOKUP("PCS-7171A",[6]ARBOR!$A:$C,3,0),0.0001,IF(FO22&gt;VLOOKUP("PCS-7171A",[6]ARBOR!$A:$C,3,0),"Maior que CAP!",ROUND(-1*(FO22/VLOOKUP("PCS-7171A",[6]ARBOR!$A:$C,3,0)-1),4))))</f>
        <v/>
      </c>
      <c r="FQ22" s="123" t="str">
        <f>IF(ISERROR(IF(FP22="","",VLOOKUP(("Oi Internet Pra Celular 10GB"&amp;FP22&amp;"Template Flat Instância Dados"),[6]BENEFICIOS!$A:$E,5,0))),"Criar",IF(FP22="","",VLOOKUP(("Oi Internet Pra Celular 10GB"&amp;FP22&amp;"Template Flat Instância Dados"),[6]BENEFICIOS!$A:$E,5,0)))</f>
        <v/>
      </c>
      <c r="FR22" s="124">
        <v>0.74219999999999997</v>
      </c>
      <c r="FS22" s="125" t="s">
        <v>772</v>
      </c>
      <c r="FT22" s="87"/>
      <c r="FU22" s="126"/>
      <c r="FV22" s="127" t="s">
        <v>747</v>
      </c>
      <c r="FW22" s="88" t="s">
        <v>752</v>
      </c>
      <c r="FX22" s="128">
        <v>999</v>
      </c>
      <c r="FY22" s="88">
        <v>12</v>
      </c>
      <c r="FZ22" s="129" t="s">
        <v>753</v>
      </c>
      <c r="GA22" s="130" t="str">
        <f t="shared" si="1"/>
        <v>PCS-Fk83324</v>
      </c>
      <c r="GB22" s="131" t="str">
        <f t="shared" si="2"/>
        <v>PCS-SBL553142</v>
      </c>
      <c r="GC22" s="132" t="s">
        <v>754</v>
      </c>
      <c r="GD22" s="129" t="s">
        <v>755</v>
      </c>
      <c r="GE22" s="131" t="s">
        <v>756</v>
      </c>
      <c r="GF22" s="132" t="s">
        <v>757</v>
      </c>
      <c r="GG22" s="129" t="s">
        <v>758</v>
      </c>
      <c r="GH22" s="131" t="s">
        <v>759</v>
      </c>
      <c r="GI22" s="133" t="s">
        <v>760</v>
      </c>
      <c r="GJ22" s="134">
        <f>FI22+EL22+CN22+BJ22</f>
        <v>244.9</v>
      </c>
      <c r="GK22" s="135"/>
      <c r="GL22" s="136" t="s">
        <v>761</v>
      </c>
      <c r="GM22" s="137" t="s">
        <v>798</v>
      </c>
      <c r="GN22" s="136">
        <v>14</v>
      </c>
      <c r="GO22" s="138">
        <v>3.61</v>
      </c>
      <c r="GP22" s="115">
        <v>0.74209999999999998</v>
      </c>
      <c r="GQ22" s="136">
        <v>10.38</v>
      </c>
      <c r="GR22" s="136">
        <v>3.6199999999999992</v>
      </c>
      <c r="GS22" s="140"/>
      <c r="GT22" s="140"/>
      <c r="GU22" s="141" t="b">
        <v>0</v>
      </c>
      <c r="GV22" s="142">
        <v>9.9999999999993427E-3</v>
      </c>
      <c r="GW22" s="83" t="s">
        <v>813</v>
      </c>
      <c r="GX22" s="83" t="s">
        <v>764</v>
      </c>
    </row>
    <row r="23" spans="1:206" s="83" customFormat="1" x14ac:dyDescent="0.25">
      <c r="A23" s="83" t="str">
        <f t="shared" si="0"/>
        <v>Oi Total Fixo + Pós 800 + Banda LargaN25GBMG</v>
      </c>
      <c r="B23" s="84" t="s">
        <v>737</v>
      </c>
      <c r="C23" s="85" t="s">
        <v>653</v>
      </c>
      <c r="D23" s="85" t="s">
        <v>738</v>
      </c>
      <c r="E23" s="86" t="s">
        <v>739</v>
      </c>
      <c r="F23" s="127" t="s">
        <v>740</v>
      </c>
      <c r="G23" s="88"/>
      <c r="H23" s="88"/>
      <c r="I23" s="88"/>
      <c r="J23" s="88" t="s">
        <v>740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 t="s">
        <v>740</v>
      </c>
      <c r="AC23" s="88" t="s">
        <v>740</v>
      </c>
      <c r="AD23" s="88" t="s">
        <v>740</v>
      </c>
      <c r="AE23" s="88" t="s">
        <v>740</v>
      </c>
      <c r="AF23" s="88" t="s">
        <v>740</v>
      </c>
      <c r="AG23" s="88" t="s">
        <v>740</v>
      </c>
      <c r="AH23" s="89"/>
      <c r="AI23" s="88" t="s">
        <v>740</v>
      </c>
      <c r="AJ23" s="88" t="s">
        <v>740</v>
      </c>
      <c r="AK23" s="88" t="s">
        <v>740</v>
      </c>
      <c r="AL23" s="88" t="s">
        <v>740</v>
      </c>
      <c r="AM23" s="88" t="s">
        <v>740</v>
      </c>
      <c r="AN23" s="88" t="s">
        <v>740</v>
      </c>
      <c r="AO23" s="88" t="s">
        <v>740</v>
      </c>
      <c r="AP23" s="88"/>
      <c r="AQ23" s="90"/>
      <c r="AR23" s="91" t="s">
        <v>814</v>
      </c>
      <c r="AS23" s="85" t="s">
        <v>742</v>
      </c>
      <c r="AT23" s="92" t="s">
        <v>743</v>
      </c>
      <c r="AU23" s="93">
        <v>42972</v>
      </c>
      <c r="AV23" s="144">
        <v>43097</v>
      </c>
      <c r="AW23" s="95" t="s">
        <v>744</v>
      </c>
      <c r="AX23" s="96" t="s">
        <v>744</v>
      </c>
      <c r="AY23" s="97"/>
      <c r="AZ23" s="97" t="s">
        <v>745</v>
      </c>
      <c r="BA23" s="97">
        <v>20</v>
      </c>
      <c r="BB23" s="97">
        <v>10000</v>
      </c>
      <c r="BC23" s="98" t="s">
        <v>746</v>
      </c>
      <c r="BD23" s="99" t="s">
        <v>747</v>
      </c>
      <c r="BE23" s="97" t="s">
        <v>739</v>
      </c>
      <c r="BF23" s="90" t="s">
        <v>739</v>
      </c>
      <c r="BG23" s="84" t="s">
        <v>814</v>
      </c>
      <c r="BH23" s="100" t="s">
        <v>748</v>
      </c>
      <c r="BI23" s="101" t="str">
        <f>IF(ISERROR(VLOOKUP(BH23,[6]PLANOS!B:C,2,0)),"",VLOOKUP(BH23,[6]PLANOS!B:C,2,0))</f>
        <v>PCS-4P6pi</v>
      </c>
      <c r="BJ23" s="102">
        <v>50.1</v>
      </c>
      <c r="BK23" s="103">
        <f>IF(BJ23=0,"",IF(BJ23=VLOOKUP("FIXO",[6]ARBOR!$A:$C,3,0),0.0001,IF(BJ23&gt;VLOOKUP("FIXO",[6]ARBOR!$A:$C,3,0),"Maior que CAP!",IF((DOLLAR(BJ23+(VLOOKUP("FIXO",[6]ARBOR!$A:$C,3,0)*-TRUNC(BJ23/VLOOKUP("FIXO",[6]ARBOR!$A:$C,3,0)-1,4)),6))&lt;&gt;(DOLLAR(VLOOKUP("FIXO",[6]ARBOR!$A:$C,3,0),6)),-TRUNC(BJ23/VLOOKUP("FIXO",[6]ARBOR!$A:$C,3,0)-1,4)+0.0001,-TRUNC(BJ23/VLOOKUP("FIXO",[6]ARBOR!$A:$C,3,0)-1,4)))))</f>
        <v>0.33939999999999998</v>
      </c>
      <c r="BL23" s="104" t="str">
        <f>IF(ISERROR(IF(BK23="","",VLOOKUP(($BH23&amp;BK23&amp;"Template de desconto FLAT bundle - Fixo - Varejo - Ganho Tributário Cross"),[6]BENEFICIOS!$A:$E,5,0))),"Criar",IF(BK23="","",VLOOKUP(($BH23&amp;BK23&amp;"Template de desconto FLAT bundle - Fixo - Varejo - Ganho Tributário Cross"),[6]BENEFICIOS!$A:$E,5,0)))</f>
        <v>Criar</v>
      </c>
      <c r="BM23" s="105"/>
      <c r="BN23" s="106"/>
      <c r="BO23" s="107" t="s">
        <v>687</v>
      </c>
      <c r="BP23" s="108">
        <v>44.9</v>
      </c>
      <c r="BQ23" s="103">
        <f>IF(BP23=0,"",IF(BP23=VLOOKUP("PCS-30874g",[6]ARBOR!$A:$C,3,0),0.0001,IF(BP23&gt;VLOOKUP("PCS-30874g",[6]ARBOR!$A:$C,3,0),"Maior que CAP!",IF((DOLLAR(BP23+(VLOOKUP("PCS-30874g",[6]ARBOR!$A:$C,3,0)*-TRUNC(BP23/VLOOKUP("PCS-30874g",[6]ARBOR!$A:$C,3,0)-1,4)),6))&lt;&gt;(DOLLAR(VLOOKUP("PCS-30874g",[6]ARBOR!$A:$C,3,0),6)),-TRUNC(BP23/VLOOKUP("PCS-30874g",[6]ARBOR!$A:$C,3,0)-1,4)+0.0001,-TRUNC(BP23/VLOOKUP("PCS-30874g",[6]ARBOR!$A:$C,3,0)-1,4)))))</f>
        <v>0.53679999999999994</v>
      </c>
      <c r="BR23" s="104" t="str">
        <f>IF(ISERROR(IF(BQ23="","",VLOOKUP(($BH23&amp;BQ23&amp;"Template de desconto FLAT bundle - Velox XDSL - Varejo"),[6]BENEFICIOS!$A:$E,5,0))),"Criar",IF(BQ23="","",VLOOKUP(($BH23&amp;BQ23&amp;"Template de desconto FLAT bundle - Velox XDSL - Varejo"),[6]BENEFICIOS!$A:$E,5,0)))</f>
        <v>Criar</v>
      </c>
      <c r="BS23" s="107" t="s">
        <v>687</v>
      </c>
      <c r="BT23" s="108">
        <v>44.9</v>
      </c>
      <c r="BU23" s="103">
        <f>IF(BT23=0,"",IF(BT23=VLOOKUP("PCS-30577g",[6]ARBOR!$A:$C,3,0),0.0001,IF(BT23&gt;VLOOKUP("PCS-30577g",[6]ARBOR!$A:$C,3,0),"Maior que CAP!",IF((DOLLAR(BT23+(VLOOKUP("PCS-30577g",[6]ARBOR!$A:$C,3,0)*-TRUNC(BT23/VLOOKUP("PCS-30577g",[6]ARBOR!$A:$C,3,0)-1,4)),6))&lt;&gt;(DOLLAR(VLOOKUP("PCS-30577g",[6]ARBOR!$A:$C,3,0),6)),-TRUNC(BT23/VLOOKUP("PCS-30577g",[6]ARBOR!$A:$C,3,0)-1,4)+0.0001,-TRUNC(BT23/VLOOKUP("PCS-30577g",[6]ARBOR!$A:$C,3,0)-1,4)))))</f>
        <v>0.53679999999999994</v>
      </c>
      <c r="BV23" s="104" t="str">
        <f>IF(ISERROR(IF(BU23="","",VLOOKUP(($BH23&amp;BU23&amp;"Template de desconto FLAT bundle - Velox XDSL - Varejo"),[6]BENEFICIOS!$A:$E,5,0))),"Criar",IF(BU23="","",VLOOKUP(($BH23&amp;BU23&amp;"Template de desconto FLAT bundle - Velox XDSL - Varejo"),[6]BENEFICIOS!$A:$E,5,0)))</f>
        <v>Criar</v>
      </c>
      <c r="BW23" s="107" t="s">
        <v>687</v>
      </c>
      <c r="BX23" s="108">
        <v>44.9</v>
      </c>
      <c r="BY23" s="103">
        <f>IF(BX23=0,"",IF(BX23=VLOOKUP("PCS-30604g",[6]ARBOR!$A:$C,3,0),0.0001,IF(BX23&gt;VLOOKUP("PCS-30604g",[6]ARBOR!$A:$C,3,0),"Maior que CAP!",IF((DOLLAR(BX23+(VLOOKUP("PCS-30604g",[6]ARBOR!$A:$C,3,0)*-TRUNC(BX23/VLOOKUP("PCS-30604g",[6]ARBOR!$A:$C,3,0)-1,4)),6))&lt;&gt;(DOLLAR(VLOOKUP("PCS-30604g",[6]ARBOR!$A:$C,3,0),6)),-TRUNC(BX23/VLOOKUP("PCS-30604g",[6]ARBOR!$A:$C,3,0)-1,4)+0.0001,-TRUNC(BX23/VLOOKUP("PCS-30604g",[6]ARBOR!$A:$C,3,0)-1,4)))))</f>
        <v>0.53679999999999994</v>
      </c>
      <c r="BZ23" s="104" t="str">
        <f>IF(ISERROR(IF(BY23="","",VLOOKUP(($BH23&amp;BY23&amp;"Template de desconto FLAT bundle - Velox XDSL - Varejo"),[6]BENEFICIOS!$A:$E,5,0))),"Criar",IF(BY23="","",VLOOKUP(($BH23&amp;BY23&amp;"Template de desconto FLAT bundle - Velox XDSL - Varejo"),[6]BENEFICIOS!$A:$E,5,0)))</f>
        <v>Criar</v>
      </c>
      <c r="CA23" s="107" t="s">
        <v>687</v>
      </c>
      <c r="CB23" s="108">
        <v>44.9</v>
      </c>
      <c r="CC23" s="103">
        <f>IF(CB23=0,"",IF(CB23=VLOOKUP("PCS-30631g",[6]ARBOR!$A:$C,3,0),0.0001,IF(CB23&gt;VLOOKUP("PCS-30631g",[6]ARBOR!$A:$C,3,0),"Maior que CAP!",IF((DOLLAR(CB23+(VLOOKUP("PCS-30631g",[6]ARBOR!$A:$C,3,0)*-TRUNC(CB23/VLOOKUP("PCS-30631g",[6]ARBOR!$A:$C,3,0)-1,4)),6))&lt;&gt;(DOLLAR(VLOOKUP("PCS-30631g",[6]ARBOR!$A:$C,3,0),6)),-TRUNC(CB23/VLOOKUP("PCS-30631g",[6]ARBOR!$A:$C,3,0)-1,4)+0.0001,-TRUNC(CB23/VLOOKUP("PCS-30631g",[6]ARBOR!$A:$C,3,0)-1,4)))))</f>
        <v>0.54310000000000003</v>
      </c>
      <c r="CD23" s="104" t="str">
        <f>IF(ISERROR(IF(CC23="","",VLOOKUP(($BH23&amp;CC23&amp;"Template de desconto FLAT bundle - Velox XDSL - Varejo"),[6]BENEFICIOS!$A:$E,5,0))),"Criar",IF(CC23="","",VLOOKUP(($BH23&amp;CC23&amp;"Template de desconto FLAT bundle - Velox XDSL - Varejo"),[6]BENEFICIOS!$A:$E,5,0)))</f>
        <v>Criar</v>
      </c>
      <c r="CE23" s="107"/>
      <c r="CF23" s="108"/>
      <c r="CG23" s="103" t="str">
        <f>IF(CF23=0,"",IF(CF23=VLOOKUP("PCS-30658g",[6]ARBOR!$A:$C,3,0),0.0001,IF(CF23&gt;VLOOKUP("PCS-30658g",[6]ARBOR!$A:$C,3,0),"Maior que CAP!",IF((DOLLAR(CF23+(VLOOKUP("PCS-30658g",[6]ARBOR!$A:$C,3,0)*-TRUNC(CF23/VLOOKUP("PCS-30658g",[6]ARBOR!$A:$C,3,0)-1,4)),6))&lt;&gt;(DOLLAR(VLOOKUP("PCS-30658g",[6]ARBOR!$A:$C,3,0),6)),-TRUNC(CF23/VLOOKUP("PCS-30658g",[6]ARBOR!$A:$C,3,0)-1,4)+0.0001,-TRUNC(CF23/VLOOKUP("PCS-30658g",[6]ARBOR!$A:$C,3,0)-1,4)))))</f>
        <v/>
      </c>
      <c r="CH23" s="104" t="str">
        <f>IF(ISERROR(IF(CG23="","",VLOOKUP(($BH23&amp;CG23&amp;"Template de desconto FLAT bundle - Velox XDSL - Varejo"),[6]BENEFICIOS!$A:$E,5,0))),"Criar",IF(CG23="","",VLOOKUP(($BH23&amp;CG23&amp;"Template de desconto FLAT bundle - Velox XDSL - Varejo"),[6]BENEFICIOS!$A:$E,5,0)))</f>
        <v/>
      </c>
      <c r="CI23" s="107"/>
      <c r="CJ23" s="108"/>
      <c r="CK23" s="103" t="str">
        <f>IF(CJ23=0,"",IF(CJ23=VLOOKUP("PCS-30685g",[6]ARBOR!$A:$C,3,0),0.0001,IF(CJ23&gt;VLOOKUP("PCS-30685g",[6]ARBOR!$A:$C,3,0),"Maior que CAP!",IF((DOLLAR(CJ23+(VLOOKUP("PCS-30685g",[6]ARBOR!$A:$C,3,0)*-TRUNC(CJ23/VLOOKUP("PCS-30685g",[6]ARBOR!$A:$C,3,0)-1,4)),6))&lt;&gt;(DOLLAR(VLOOKUP("PCS-30685g",[6]ARBOR!$A:$C,3,0),6)),-TRUNC(CJ23/VLOOKUP("PCS-30685g",[6]ARBOR!$A:$C,3,0)-1,4)+0.0001,-TRUNC(CJ23/VLOOKUP("PCS-30685g",[6]ARBOR!$A:$C,3,0)-1,4)))))</f>
        <v/>
      </c>
      <c r="CL23" s="104" t="str">
        <f>IF(ISERROR(IF(CK23="","",VLOOKUP(($BH23&amp;CK23&amp;"Template de desconto FLAT bundle - Velox XDSL - Varejo"),[6]BENEFICIOS!$A:$E,5,0))),"Criar",IF(CK23="","",VLOOKUP(($BH23&amp;CK23&amp;"Template de desconto FLAT bundle - Velox XDSL - Varejo"),[6]BENEFICIOS!$A:$E,5,0)))</f>
        <v/>
      </c>
      <c r="CM23" s="107"/>
      <c r="CN23" s="108"/>
      <c r="CO23" s="103" t="str">
        <f>IF(CN23=0,"",IF(CN23=VLOOKUP("PCS-30712g",[6]ARBOR!$A:$C,3,0),0.0001,IF(CN23&gt;VLOOKUP("PCS-30712g",[6]ARBOR!$A:$C,3,0),"Maior que CAP!",IF((DOLLAR(CN23+(VLOOKUP("PCS-30712g",[6]ARBOR!$A:$C,3,0)*-TRUNC(CN23/VLOOKUP("PCS-30712g",[6]ARBOR!$A:$C,3,0)-1,4)),6))&lt;&gt;(DOLLAR(VLOOKUP("PCS-30712g",[6]ARBOR!$A:$C,3,0),6)),-TRUNC(CN23/VLOOKUP("PCS-30712g",[6]ARBOR!$A:$C,3,0)-1,4)+0.0001,-TRUNC(CN23/VLOOKUP("PCS-30712g",[6]ARBOR!$A:$C,3,0)-1,4)))))</f>
        <v/>
      </c>
      <c r="CP23" s="104" t="str">
        <f>IF(ISERROR(IF(CO23="","",VLOOKUP(($BH23&amp;CO23&amp;"Template de desconto FLAT bundle - Velox XDSL - Varejo"),[6]BENEFICIOS!$A:$E,5,0))),"Criar",IF(CO23="","",VLOOKUP(($BH23&amp;CO23&amp;"Template de desconto FLAT bundle - Velox XDSL - Varejo"),[6]BENEFICIOS!$A:$E,5,0)))</f>
        <v/>
      </c>
      <c r="CQ23" s="107"/>
      <c r="CR23" s="108"/>
      <c r="CS23" s="103" t="str">
        <f>IF(CR23=0,"",IF(CR23=VLOOKUP("PCS-30739g",[6]ARBOR!$A:$C,3,0),0.0001,IF(CR23&gt;VLOOKUP("PCS-30739g",[6]ARBOR!$A:$C,3,0),"Maior que CAP!",IF((DOLLAR(CR23+(VLOOKUP("PCS-30739g",[6]ARBOR!$A:$C,3,0)*-TRUNC(CR23/VLOOKUP("PCS-30739g",[6]ARBOR!$A:$C,3,0)-1,4)),6))&lt;&gt;(DOLLAR(VLOOKUP("PCS-30739g",[6]ARBOR!$A:$C,3,0),6)),-TRUNC(CR23/VLOOKUP("PCS-30739g",[6]ARBOR!$A:$C,3,0)-1,4)+0.0001,-TRUNC(CR23/VLOOKUP("PCS-30739g",[6]ARBOR!$A:$C,3,0)-1,4)))))</f>
        <v/>
      </c>
      <c r="CT23" s="104" t="str">
        <f>IF(ISERROR(IF(CS23="","",VLOOKUP(($BH23&amp;CS23&amp;"Template de desconto FLAT bundle - Velox XDSL - Varejo"),[6]BENEFICIOS!$A:$E,5,0))),"Criar",IF(CS23="","",VLOOKUP(($BH23&amp;CS23&amp;"Template de desconto FLAT bundle - Velox XDSL - Varejo"),[6]BENEFICIOS!$A:$E,5,0)))</f>
        <v/>
      </c>
      <c r="CU23" s="108"/>
      <c r="CV23" s="109"/>
      <c r="CW23" s="103"/>
      <c r="CX23" s="104"/>
      <c r="CY23" s="107"/>
      <c r="CZ23" s="108"/>
      <c r="DA23" s="103" t="str">
        <f>IF(CZ23=0,"",IF(CZ23=VLOOKUP("PCS-30766g",[6]ARBOR!$A:$C,3,0),0.0001,IF(CZ23&gt;VLOOKUP("PCS-30766g",[6]ARBOR!$A:$C,3,0),"Maior que CAP!",IF((DOLLAR(CZ23+(VLOOKUP("PCS-30766g",[6]ARBOR!$A:$C,3,0)*-TRUNC(CZ23/VLOOKUP("PCS-30766g",[6]ARBOR!$A:$C,3,0)-1,4)),6))&lt;&gt;(DOLLAR(VLOOKUP("PCS-30766g",[6]ARBOR!$A:$C,3,0),6)),-TRUNC(CZ23/VLOOKUP("PCS-30766g",[6]ARBOR!$A:$C,3,0)-1,4)+0.0001,-TRUNC(CZ23/VLOOKUP("PCS-30766g",[6]ARBOR!$A:$C,3,0)-1,4)))))</f>
        <v/>
      </c>
      <c r="DB23" s="104" t="str">
        <f>IF(ISERROR(IF(DA23="","",VLOOKUP(($BH23&amp;DA23&amp;"Template de desconto FLAT bundle - Velox XDSL - Varejo"),[6]BENEFICIOS!$A:$E,5,0))),"Criar",IF(DA23="","",VLOOKUP(($BH23&amp;DA23&amp;"Template de desconto FLAT bundle - Velox XDSL - Varejo"),[6]BENEFICIOS!$A:$E,5,0)))</f>
        <v/>
      </c>
      <c r="DC23" s="108"/>
      <c r="DD23" s="109"/>
      <c r="DE23" s="103"/>
      <c r="DF23" s="104"/>
      <c r="DG23" s="107"/>
      <c r="DH23" s="108"/>
      <c r="DI23" s="103" t="str">
        <f>IF(DH23=0,"",IF(DH23=VLOOKUP("PCS-30793g",[6]ARBOR!$A:$C,3,0),0.0001,IF(DH23&gt;VLOOKUP("PCS-30793g",[6]ARBOR!$A:$C,3,0),"Maior que CAP!",IF((DOLLAR(DH23+(VLOOKUP("PCS-30793g",[6]ARBOR!$A:$C,3,0)*-TRUNC(DH23/VLOOKUP("PCS-30793g",[6]ARBOR!$A:$C,3,0)-1,4)),6))&lt;&gt;(DOLLAR(VLOOKUP("PCS-30793g",[6]ARBOR!$A:$C,3,0),6)),-TRUNC(DH23/VLOOKUP("PCS-30793g",[6]ARBOR!$A:$C,3,0)-1,4)+0.0001,-TRUNC(DH23/VLOOKUP("PCS-30793g",[6]ARBOR!$A:$C,3,0)-1,4)))))</f>
        <v/>
      </c>
      <c r="DJ23" s="104" t="str">
        <f>IF(ISERROR(IF(DI23="","",VLOOKUP(($BH23&amp;DI23&amp;"Template de desconto FLAT bundle - Velox XDSL - Varejo"),[6]BENEFICIOS!$A:$E,5,0))),"Criar",IF(DI23="","",VLOOKUP(($BH23&amp;DI23&amp;"Template de desconto FLAT bundle - Velox XDSL - Varejo"),[6]BENEFICIOS!$A:$E,5,0)))</f>
        <v/>
      </c>
      <c r="DK23" s="108"/>
      <c r="DL23" s="109"/>
      <c r="DM23" s="103"/>
      <c r="DN23" s="104"/>
      <c r="DO23" s="107"/>
      <c r="DP23" s="108"/>
      <c r="DQ23" s="103" t="str">
        <f>IF(DP23=0,"",IF(DP23=VLOOKUP("PCS-30820g",[6]ARBOR!$A:$C,3,0),0.0001,IF(DP23&gt;VLOOKUP("PCS-30820g",[6]ARBOR!$A:$C,3,0),"Maior que CAP!",IF((DOLLAR(DP23+(VLOOKUP("PCS-30820g",[6]ARBOR!$A:$C,3,0)*-TRUNC(DP23/VLOOKUP("PCS-30820g",[6]ARBOR!$A:$C,3,0)-1,4)),6))&lt;&gt;(DOLLAR(VLOOKUP("PCS-30820g",[6]ARBOR!$A:$C,3,0),6)),-TRUNC(DP23/VLOOKUP("PCS-30820g",[6]ARBOR!$A:$C,3,0)-1,4)+0.0001,-TRUNC(DP23/VLOOKUP("PCS-30820g",[6]ARBOR!$A:$C,3,0)-1,4)))))</f>
        <v/>
      </c>
      <c r="DR23" s="104" t="str">
        <f>IF(ISERROR(IF(DQ23="","",VLOOKUP(($BH23&amp;DQ23&amp;"Template de desconto FLAT bundle - Velox XDSL - Varejo"),[6]BENEFICIOS!$A:$E,5,0))),"Criar",IF(DQ23="","",VLOOKUP(($BH23&amp;DQ23&amp;"Template de desconto FLAT bundle - Velox XDSL - Varejo"),[6]BENEFICIOS!$A:$E,5,0)))</f>
        <v/>
      </c>
      <c r="DS23" s="108"/>
      <c r="DT23" s="109"/>
      <c r="DU23" s="103"/>
      <c r="DV23" s="104"/>
      <c r="DW23" s="110">
        <v>44.9</v>
      </c>
      <c r="DX23" s="103">
        <f>IF(DW23=0,"",IF(DW23=VLOOKUP("PCS-21448p2",[6]ARBOR!$A:$C,3,0),0.0001,IF(DW23&gt;VLOOKUP("PCS-21448p2",[6]ARBOR!$A:$C,3,0),"Maior que CAP!",IF((DOLLAR(DW23+(VLOOKUP("PCS-21448p2",[6]ARBOR!$A:$C,3,0)*-TRUNC(DW23/VLOOKUP("PCS-21448p2",[6]ARBOR!$A:$C,3,0)-1,4)),6))&lt;&gt;(DOLLAR(VLOOKUP("PCS-21448p2",[6]ARBOR!$A:$C,3,0),6)),-TRUNC(DW23/VLOOKUP("PCS-21448p2",[6]ARBOR!$A:$C,3,0)-1,4)+0.0001,-TRUNC(DW23/VLOOKUP("PCS-21448p2",[6]ARBOR!$A:$C,3,0)-1,4)))))</f>
        <v>0.64900000000000002</v>
      </c>
      <c r="DY23" s="104" t="str">
        <f>IF(ISERROR(IF(DX23="","",VLOOKUP(("Oi Conta Total Plug 10GB Downgrade"&amp;DX23&amp;"Template de desconto percentual BL Móvel - Internet Total - Varejo"),[6]BENEFICIOS!$A:$E,5,0))),"Criar",IF(DX23="","",VLOOKUP(("Oi Conta Total Plug 10GB Downgrade"&amp;DX23&amp;"Template de desconto percentual BL Móvel - Internet Total - Varejo"),[6]BENEFICIOS!$A:$E,5,0)))</f>
        <v>Criar</v>
      </c>
      <c r="DZ23" s="110">
        <v>16.5</v>
      </c>
      <c r="EA23" s="111">
        <f>IF(DZ23=0,"",IF(DZ23=VLOOKUP("SVA",[6]ARBOR!$A:$C,3,0),0.0001,IF(DZ23&gt;VLOOKUP("SVA",[6]ARBOR!$A:$C,3,0),"Maior que CAP!",IF((DOLLAR(DZ23+(VLOOKUP("SVA",[6]ARBOR!$A:$C,3,0)*-TRUNC(DZ23/VLOOKUP("SVA",[6]ARBOR!$A:$C,3,0)-1,4)),6))&lt;&gt;(DOLLAR(VLOOKUP("SVA",[6]ARBOR!$A:$C,3,0),6)),-TRUNC(DZ23/VLOOKUP("SVA",[6]ARBOR!$A:$C,3,0)-1,4)+0.0001,-TRUNC(DZ23/VLOOKUP("SVA",[6]ARBOR!$A:$C,3,0)-1,4)))))</f>
        <v>0.2301</v>
      </c>
      <c r="EB23" s="104" t="s">
        <v>749</v>
      </c>
      <c r="EC23" s="108"/>
      <c r="ED23" s="112"/>
      <c r="EE23" s="113"/>
      <c r="EF23" s="104"/>
      <c r="EG23" s="114">
        <f>IF(BI23="","",VLOOKUP(BI23,[6]ARBOR!A:C,3,0))</f>
        <v>479.46</v>
      </c>
      <c r="EH23" s="108">
        <v>15</v>
      </c>
      <c r="EI23" s="115">
        <f>IF(EH23="","",1-(EH23/VLOOKUP(BI23&amp;"ASS",[6]ARBOR!A:C,3,0)))</f>
        <v>0.34725848563968664</v>
      </c>
      <c r="EJ23" s="116" t="s">
        <v>750</v>
      </c>
      <c r="EK23" s="117" t="s">
        <v>751</v>
      </c>
      <c r="EL23" s="108">
        <v>144.97999999999999</v>
      </c>
      <c r="EM23" s="103">
        <f>IF(EL23=0,"",IF(EL23=EG23,0.0001,ROUND(1-((EL23+(VLOOKUP(BI23&amp;"ASS",[6]ARBOR!A:C,3,0)-EH23))/EG23),4)))</f>
        <v>0.68100000000000005</v>
      </c>
      <c r="EN23" s="104" t="str">
        <f>IF(ISERROR(IF(EM23="","",VLOOKUP(($BH23&amp;EM23&amp;"Template de desconto percentual FLAT Móvel - Conta Total - Varejo - Ganho Tributário Cross"),[6]BENEFICIOS!$A:$E,5,0))),"Criar",IF(EM23="","",VLOOKUP(($BH23&amp;EM23&amp;"Template de desconto percentual FLAT Móvel - Conta Total - Varejo - Ganho Tributário Cross"),[6]BENEFICIOS!$A:$E,5,0)))</f>
        <v>Criar</v>
      </c>
      <c r="EO23" s="118"/>
      <c r="EP23" s="103"/>
      <c r="EQ23" s="111"/>
      <c r="ER23" s="111"/>
      <c r="ES23" s="103"/>
      <c r="ET23" s="119"/>
      <c r="EU23" s="120" t="s">
        <v>770</v>
      </c>
      <c r="EV23" s="120" t="s">
        <v>787</v>
      </c>
      <c r="EW23" s="121"/>
      <c r="EX23" s="122"/>
      <c r="EY23" s="123"/>
      <c r="EZ23" s="121"/>
      <c r="FA23" s="122"/>
      <c r="FB23" s="123"/>
      <c r="FC23" s="121"/>
      <c r="FD23" s="122" t="str">
        <f>IF(FC23=0,"",IF(FC23=VLOOKUP("PCS-10357",[6]ARBOR!$A:$C,3,0),0.0001,IF(FC23&gt;VLOOKUP("PCS-10357",[6]ARBOR!$A:$C,3,0),"Maior que CAP!",ROUND(-1*(FC23/VLOOKUP("PCS-10357",[6]ARBOR!$A:$C,3,0)-1),4))))</f>
        <v/>
      </c>
      <c r="FE23" s="123" t="str">
        <f>IF(ISERROR(IF(FD23="","",VLOOKUP(("Oi Internet Pra Celular 1GB"&amp;FD23&amp;"Template Flat Instância Dados"),[6]BENEFICIOS!$A:$E,5,0))),"Criar",IF(FD23="","",VLOOKUP(("Oi Internet Pra Celular 1GB"&amp;FD23&amp;"Template Flat Instância Dados"),[6]BENEFICIOS!$A:$E,5,0)))</f>
        <v/>
      </c>
      <c r="FF23" s="121"/>
      <c r="FG23" s="122" t="str">
        <f>IF(FF23=0,"",IF(FF23=VLOOKUP("PCS-813565",[6]ARBOR!$A:$C,3,0),0.0001,IF(FF23&gt;VLOOKUP("PCS-813565",[6]ARBOR!$A:$C,3,0),"Maior que CAP!",ROUND(-1*(FF23/VLOOKUP("PCS-813565",[6]ARBOR!$A:$C,3,0)-1),4))))</f>
        <v/>
      </c>
      <c r="FH23" s="123" t="str">
        <f>IF(ISERROR(IF(FG23="","",VLOOKUP(("Oi Internet Pra Celular 2GB"&amp;FG23&amp;"Template Flat Instância Dados"),[6]BENEFICIOS!$A:$E,5,0))),"Criar",IF(FG23="","",VLOOKUP(("Oi Internet Pra Celular 2GB"&amp;FG23&amp;"Template Flat Instância Dados"),[6]BENEFICIOS!$A:$E,5,0)))</f>
        <v/>
      </c>
      <c r="FI23" s="121"/>
      <c r="FJ23" s="122" t="str">
        <f>IF(FI23=0,"",IF(FI23=VLOOKUP("PCS-7171B",[6]ARBOR!$A:$C,3,0),0.0001,IF(FI23&gt;VLOOKUP("PCS-7171B",[6]ARBOR!$A:$C,3,0),"Maior que CAP!",ROUND(-1*(FI23/VLOOKUP("PCS-7171B",[6]ARBOR!$A:$C,3,0)-1),4))))</f>
        <v/>
      </c>
      <c r="FK23" s="123" t="str">
        <f>IF(ISERROR(IF(FJ23="","",VLOOKUP(("Oi Internet Pra Celular 3GB"&amp;FJ23&amp;"Template Flat Instância Dados"),[6]BENEFICIOS!$A:$E,5,0))),"Criar",IF(FJ23="","",VLOOKUP(("Oi Internet Pra Celular 3GB"&amp;FJ23&amp;"Template Flat Instância Dados"),[6]BENEFICIOS!$A:$E,5,0)))</f>
        <v/>
      </c>
      <c r="FL23" s="121">
        <v>14.92</v>
      </c>
      <c r="FM23" s="122">
        <f>IF(FL23=0,"",IF(FL23=VLOOKUP("PCS-51793o08",[6]ARBOR!$A:$C,3,0),0.0001,IF(FL23&gt;VLOOKUP("PCS-51793o08",[6]ARBOR!$A:$C,3,0),"Maior que CAP!",ROUND(-1*(FL23/VLOOKUP("PCS-51793o08",[6]ARBOR!$A:$C,3,0)-1),4))))</f>
        <v>0.89500000000000002</v>
      </c>
      <c r="FN23" s="123" t="str">
        <f>IF(ISERROR(IF(FM23="","",VLOOKUP(("Oi Internet Pra Celular 5GB"&amp;FM23&amp;"Template Flat Instância Dados"),[6]BENEFICIOS!$A:$E,5,0))),"Criar",IF(FM23="","",VLOOKUP(("Oi Internet Pra Celular 5GB"&amp;FM23&amp;"Template Flat Instância Dados"),[6]BENEFICIOS!$A:$E,5,0)))</f>
        <v>Criar</v>
      </c>
      <c r="FO23" s="121"/>
      <c r="FP23" s="122" t="str">
        <f>IF(FO23=0,"",IF(FO23=VLOOKUP("PCS-7171A",[6]ARBOR!$A:$C,3,0),0.0001,IF(FO23&gt;VLOOKUP("PCS-7171A",[6]ARBOR!$A:$C,3,0),"Maior que CAP!",ROUND(-1*(FO23/VLOOKUP("PCS-7171A",[6]ARBOR!$A:$C,3,0)-1),4))))</f>
        <v/>
      </c>
      <c r="FQ23" s="123" t="str">
        <f>IF(ISERROR(IF(FP23="","",VLOOKUP(("Oi Internet Pra Celular 10GB"&amp;FP23&amp;"Template Flat Instância Dados"),[6]BENEFICIOS!$A:$E,5,0))),"Criar",IF(FP23="","",VLOOKUP(("Oi Internet Pra Celular 10GB"&amp;FP23&amp;"Template Flat Instância Dados"),[6]BENEFICIOS!$A:$E,5,0)))</f>
        <v/>
      </c>
      <c r="FR23" s="124">
        <v>0.74260000000000004</v>
      </c>
      <c r="FS23" s="125" t="s">
        <v>788</v>
      </c>
      <c r="FT23" s="87"/>
      <c r="FU23" s="126"/>
      <c r="FV23" s="127" t="s">
        <v>747</v>
      </c>
      <c r="FW23" s="88" t="s">
        <v>752</v>
      </c>
      <c r="FX23" s="128">
        <v>999</v>
      </c>
      <c r="FY23" s="88">
        <v>12</v>
      </c>
      <c r="FZ23" s="129" t="s">
        <v>753</v>
      </c>
      <c r="GA23" s="130" t="str">
        <f t="shared" si="1"/>
        <v>PCS-Fk83324</v>
      </c>
      <c r="GB23" s="131" t="str">
        <f t="shared" si="2"/>
        <v>PCS-SBL553142</v>
      </c>
      <c r="GC23" s="132" t="s">
        <v>754</v>
      </c>
      <c r="GD23" s="129" t="s">
        <v>755</v>
      </c>
      <c r="GE23" s="131" t="s">
        <v>756</v>
      </c>
      <c r="GF23" s="132" t="s">
        <v>757</v>
      </c>
      <c r="GG23" s="129" t="s">
        <v>758</v>
      </c>
      <c r="GH23" s="131" t="s">
        <v>759</v>
      </c>
      <c r="GI23" s="133" t="s">
        <v>760</v>
      </c>
      <c r="GJ23" s="134">
        <f>FL23+EL23+DW23+BJ23</f>
        <v>254.89999999999998</v>
      </c>
      <c r="GK23" s="135"/>
      <c r="GL23" s="136" t="s">
        <v>761</v>
      </c>
      <c r="GM23" s="137" t="s">
        <v>798</v>
      </c>
      <c r="GN23" s="136">
        <v>20.350000000000001</v>
      </c>
      <c r="GO23" s="138">
        <v>5.24</v>
      </c>
      <c r="GP23" s="115">
        <v>0.74250000000000005</v>
      </c>
      <c r="GQ23" s="136">
        <v>15.1</v>
      </c>
      <c r="GR23" s="136">
        <v>5.2500000000000018</v>
      </c>
      <c r="GS23" s="140"/>
      <c r="GT23" s="140"/>
      <c r="GU23" s="141" t="b">
        <v>0</v>
      </c>
      <c r="GV23" s="142">
        <v>1.0000000000001563E-2</v>
      </c>
      <c r="GW23" s="83" t="s">
        <v>815</v>
      </c>
      <c r="GX23" s="83" t="s">
        <v>764</v>
      </c>
    </row>
    <row r="24" spans="1:206" s="83" customFormat="1" x14ac:dyDescent="0.25">
      <c r="A24" s="83" t="str">
        <f t="shared" si="0"/>
        <v>Oi Total Fixo + Pós 800 + Banda LargaN25GBMG</v>
      </c>
      <c r="B24" s="84" t="s">
        <v>737</v>
      </c>
      <c r="C24" s="85" t="s">
        <v>653</v>
      </c>
      <c r="D24" s="85" t="s">
        <v>738</v>
      </c>
      <c r="E24" s="86" t="s">
        <v>739</v>
      </c>
      <c r="F24" s="127" t="s">
        <v>740</v>
      </c>
      <c r="G24" s="88"/>
      <c r="H24" s="88"/>
      <c r="I24" s="88"/>
      <c r="J24" s="88" t="s">
        <v>740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 t="s">
        <v>740</v>
      </c>
      <c r="AC24" s="88" t="s">
        <v>740</v>
      </c>
      <c r="AD24" s="88" t="s">
        <v>740</v>
      </c>
      <c r="AE24" s="88" t="s">
        <v>740</v>
      </c>
      <c r="AF24" s="88" t="s">
        <v>740</v>
      </c>
      <c r="AG24" s="88" t="s">
        <v>740</v>
      </c>
      <c r="AH24" s="89"/>
      <c r="AI24" s="88" t="s">
        <v>740</v>
      </c>
      <c r="AJ24" s="88" t="s">
        <v>740</v>
      </c>
      <c r="AK24" s="88" t="s">
        <v>740</v>
      </c>
      <c r="AL24" s="88" t="s">
        <v>740</v>
      </c>
      <c r="AM24" s="88" t="s">
        <v>740</v>
      </c>
      <c r="AN24" s="88" t="s">
        <v>740</v>
      </c>
      <c r="AO24" s="88" t="s">
        <v>740</v>
      </c>
      <c r="AP24" s="88"/>
      <c r="AQ24" s="90"/>
      <c r="AR24" s="91" t="s">
        <v>816</v>
      </c>
      <c r="AS24" s="85" t="s">
        <v>742</v>
      </c>
      <c r="AT24" s="92" t="s">
        <v>743</v>
      </c>
      <c r="AU24" s="93">
        <v>42972</v>
      </c>
      <c r="AV24" s="144">
        <v>43097</v>
      </c>
      <c r="AW24" s="95" t="s">
        <v>744</v>
      </c>
      <c r="AX24" s="96" t="s">
        <v>744</v>
      </c>
      <c r="AY24" s="97"/>
      <c r="AZ24" s="97" t="s">
        <v>745</v>
      </c>
      <c r="BA24" s="97">
        <v>20</v>
      </c>
      <c r="BB24" s="97">
        <v>10000</v>
      </c>
      <c r="BC24" s="98" t="s">
        <v>746</v>
      </c>
      <c r="BD24" s="99" t="s">
        <v>747</v>
      </c>
      <c r="BE24" s="97" t="s">
        <v>739</v>
      </c>
      <c r="BF24" s="90" t="s">
        <v>739</v>
      </c>
      <c r="BG24" s="84" t="s">
        <v>816</v>
      </c>
      <c r="BH24" s="100" t="s">
        <v>748</v>
      </c>
      <c r="BI24" s="101" t="str">
        <f>IF(ISERROR(VLOOKUP(BH24,[6]PLANOS!B:C,2,0)),"",VLOOKUP(BH24,[6]PLANOS!B:C,2,0))</f>
        <v>PCS-4P6pi</v>
      </c>
      <c r="BJ24" s="102">
        <v>50.1</v>
      </c>
      <c r="BK24" s="103">
        <f>IF(BJ24=0,"",IF(BJ24=VLOOKUP("FIXO",[6]ARBOR!$A:$C,3,0),0.0001,IF(BJ24&gt;VLOOKUP("FIXO",[6]ARBOR!$A:$C,3,0),"Maior que CAP!",IF((DOLLAR(BJ24+(VLOOKUP("FIXO",[6]ARBOR!$A:$C,3,0)*-TRUNC(BJ24/VLOOKUP("FIXO",[6]ARBOR!$A:$C,3,0)-1,4)),6))&lt;&gt;(DOLLAR(VLOOKUP("FIXO",[6]ARBOR!$A:$C,3,0),6)),-TRUNC(BJ24/VLOOKUP("FIXO",[6]ARBOR!$A:$C,3,0)-1,4)+0.0001,-TRUNC(BJ24/VLOOKUP("FIXO",[6]ARBOR!$A:$C,3,0)-1,4)))))</f>
        <v>0.33939999999999998</v>
      </c>
      <c r="BL24" s="104" t="str">
        <f>IF(ISERROR(IF(BK24="","",VLOOKUP(($BH24&amp;BK24&amp;"Template de desconto FLAT bundle - Fixo - Varejo - Ganho Tributário Cross"),[6]BENEFICIOS!$A:$E,5,0))),"Criar",IF(BK24="","",VLOOKUP(($BH24&amp;BK24&amp;"Template de desconto FLAT bundle - Fixo - Varejo - Ganho Tributário Cross"),[6]BENEFICIOS!$A:$E,5,0)))</f>
        <v>Criar</v>
      </c>
      <c r="BM24" s="105"/>
      <c r="BN24" s="106"/>
      <c r="BO24" s="143" t="s">
        <v>766</v>
      </c>
      <c r="BP24" s="108">
        <v>44.9</v>
      </c>
      <c r="BQ24" s="103">
        <f>IF(BP24=0,"",IF(BP24=VLOOKUP("PCS-30874g",[6]ARBOR!$A:$C,3,0),0.0001,IF(BP24&gt;VLOOKUP("PCS-30874g",[6]ARBOR!$A:$C,3,0),"Maior que CAP!",IF((DOLLAR(BP24+(VLOOKUP("PCS-30874g",[6]ARBOR!$A:$C,3,0)*-TRUNC(BP24/VLOOKUP("PCS-30874g",[6]ARBOR!$A:$C,3,0)-1,4)),6))&lt;&gt;(DOLLAR(VLOOKUP("PCS-30874g",[6]ARBOR!$A:$C,3,0),6)),-TRUNC(BP24/VLOOKUP("PCS-30874g",[6]ARBOR!$A:$C,3,0)-1,4)+0.0001,-TRUNC(BP24/VLOOKUP("PCS-30874g",[6]ARBOR!$A:$C,3,0)-1,4)))))</f>
        <v>0.53679999999999994</v>
      </c>
      <c r="BR24" s="104" t="str">
        <f>IF(ISERROR(IF(BQ24="","",VLOOKUP(($BH24&amp;BQ24&amp;"Template de desconto FLAT bundle - Velox XDSL - Varejo"),[6]BENEFICIOS!$A:$E,5,0))),"Criar",IF(BQ24="","",VLOOKUP(($BH24&amp;BQ24&amp;"Template de desconto FLAT bundle - Velox XDSL - Varejo"),[6]BENEFICIOS!$A:$E,5,0)))</f>
        <v>Criar</v>
      </c>
      <c r="BS24" s="143" t="s">
        <v>766</v>
      </c>
      <c r="BT24" s="108">
        <v>44.9</v>
      </c>
      <c r="BU24" s="103">
        <f>IF(BT24=0,"",IF(BT24=VLOOKUP("PCS-30577g",[6]ARBOR!$A:$C,3,0),0.0001,IF(BT24&gt;VLOOKUP("PCS-30577g",[6]ARBOR!$A:$C,3,0),"Maior que CAP!",IF((DOLLAR(BT24+(VLOOKUP("PCS-30577g",[6]ARBOR!$A:$C,3,0)*-TRUNC(BT24/VLOOKUP("PCS-30577g",[6]ARBOR!$A:$C,3,0)-1,4)),6))&lt;&gt;(DOLLAR(VLOOKUP("PCS-30577g",[6]ARBOR!$A:$C,3,0),6)),-TRUNC(BT24/VLOOKUP("PCS-30577g",[6]ARBOR!$A:$C,3,0)-1,4)+0.0001,-TRUNC(BT24/VLOOKUP("PCS-30577g",[6]ARBOR!$A:$C,3,0)-1,4)))))</f>
        <v>0.53679999999999994</v>
      </c>
      <c r="BV24" s="104" t="str">
        <f>IF(ISERROR(IF(BU24="","",VLOOKUP(($BH24&amp;BU24&amp;"Template de desconto FLAT bundle - Velox XDSL - Varejo"),[6]BENEFICIOS!$A:$E,5,0))),"Criar",IF(BU24="","",VLOOKUP(($BH24&amp;BU24&amp;"Template de desconto FLAT bundle - Velox XDSL - Varejo"),[6]BENEFICIOS!$A:$E,5,0)))</f>
        <v>Criar</v>
      </c>
      <c r="BW24" s="143" t="s">
        <v>766</v>
      </c>
      <c r="BX24" s="108">
        <v>44.9</v>
      </c>
      <c r="BY24" s="103">
        <f>IF(BX24=0,"",IF(BX24=VLOOKUP("PCS-30604g",[6]ARBOR!$A:$C,3,0),0.0001,IF(BX24&gt;VLOOKUP("PCS-30604g",[6]ARBOR!$A:$C,3,0),"Maior que CAP!",IF((DOLLAR(BX24+(VLOOKUP("PCS-30604g",[6]ARBOR!$A:$C,3,0)*-TRUNC(BX24/VLOOKUP("PCS-30604g",[6]ARBOR!$A:$C,3,0)-1,4)),6))&lt;&gt;(DOLLAR(VLOOKUP("PCS-30604g",[6]ARBOR!$A:$C,3,0),6)),-TRUNC(BX24/VLOOKUP("PCS-30604g",[6]ARBOR!$A:$C,3,0)-1,4)+0.0001,-TRUNC(BX24/VLOOKUP("PCS-30604g",[6]ARBOR!$A:$C,3,0)-1,4)))))</f>
        <v>0.53679999999999994</v>
      </c>
      <c r="BZ24" s="104" t="str">
        <f>IF(ISERROR(IF(BY24="","",VLOOKUP(($BH24&amp;BY24&amp;"Template de desconto FLAT bundle - Velox XDSL - Varejo"),[6]BENEFICIOS!$A:$E,5,0))),"Criar",IF(BY24="","",VLOOKUP(($BH24&amp;BY24&amp;"Template de desconto FLAT bundle - Velox XDSL - Varejo"),[6]BENEFICIOS!$A:$E,5,0)))</f>
        <v>Criar</v>
      </c>
      <c r="CA24" s="143" t="s">
        <v>766</v>
      </c>
      <c r="CB24" s="108">
        <v>44.9</v>
      </c>
      <c r="CC24" s="103">
        <f>IF(CB24=0,"",IF(CB24=VLOOKUP("PCS-30631g",[6]ARBOR!$A:$C,3,0),0.0001,IF(CB24&gt;VLOOKUP("PCS-30631g",[6]ARBOR!$A:$C,3,0),"Maior que CAP!",IF((DOLLAR(CB24+(VLOOKUP("PCS-30631g",[6]ARBOR!$A:$C,3,0)*-TRUNC(CB24/VLOOKUP("PCS-30631g",[6]ARBOR!$A:$C,3,0)-1,4)),6))&lt;&gt;(DOLLAR(VLOOKUP("PCS-30631g",[6]ARBOR!$A:$C,3,0),6)),-TRUNC(CB24/VLOOKUP("PCS-30631g",[6]ARBOR!$A:$C,3,0)-1,4)+0.0001,-TRUNC(CB24/VLOOKUP("PCS-30631g",[6]ARBOR!$A:$C,3,0)-1,4)))))</f>
        <v>0.54310000000000003</v>
      </c>
      <c r="CD24" s="104" t="str">
        <f>IF(ISERROR(IF(CC24="","",VLOOKUP(($BH24&amp;CC24&amp;"Template de desconto FLAT bundle - Velox XDSL - Varejo"),[6]BENEFICIOS!$A:$E,5,0))),"Criar",IF(CC24="","",VLOOKUP(($BH24&amp;CC24&amp;"Template de desconto FLAT bundle - Velox XDSL - Varejo"),[6]BENEFICIOS!$A:$E,5,0)))</f>
        <v>Criar</v>
      </c>
      <c r="CE24" s="107" t="s">
        <v>687</v>
      </c>
      <c r="CF24" s="108">
        <v>49.9</v>
      </c>
      <c r="CG24" s="103">
        <f>IF(CF24=0,"",IF(CF24=VLOOKUP("PCS-30658g",[6]ARBOR!$A:$C,3,0),0.0001,IF(CF24&gt;VLOOKUP("PCS-30658g",[6]ARBOR!$A:$C,3,0),"Maior que CAP!",IF((DOLLAR(CF24+(VLOOKUP("PCS-30658g",[6]ARBOR!$A:$C,3,0)*-TRUNC(CF24/VLOOKUP("PCS-30658g",[6]ARBOR!$A:$C,3,0)-1,4)),6))&lt;&gt;(DOLLAR(VLOOKUP("PCS-30658g",[6]ARBOR!$A:$C,3,0),6)),-TRUNC(CF24/VLOOKUP("PCS-30658g",[6]ARBOR!$A:$C,3,0)-1,4)+0.0001,-TRUNC(CF24/VLOOKUP("PCS-30658g",[6]ARBOR!$A:$C,3,0)-1,4)))))</f>
        <v>0.55569999999999997</v>
      </c>
      <c r="CH24" s="104" t="str">
        <f>IF(ISERROR(IF(CG24="","",VLOOKUP(($BH24&amp;CG24&amp;"Template de desconto FLAT bundle - Velox XDSL - Varejo"),[6]BENEFICIOS!$A:$E,5,0))),"Criar",IF(CG24="","",VLOOKUP(($BH24&amp;CG24&amp;"Template de desconto FLAT bundle - Velox XDSL - Varejo"),[6]BENEFICIOS!$A:$E,5,0)))</f>
        <v>Criar</v>
      </c>
      <c r="CI24" s="107" t="s">
        <v>687</v>
      </c>
      <c r="CJ24" s="108">
        <v>49.9</v>
      </c>
      <c r="CK24" s="103">
        <f>IF(CJ24=0,"",IF(CJ24=VLOOKUP("PCS-30685g",[6]ARBOR!$A:$C,3,0),0.0001,IF(CJ24&gt;VLOOKUP("PCS-30685g",[6]ARBOR!$A:$C,3,0),"Maior que CAP!",IF((DOLLAR(CJ24+(VLOOKUP("PCS-30685g",[6]ARBOR!$A:$C,3,0)*-TRUNC(CJ24/VLOOKUP("PCS-30685g",[6]ARBOR!$A:$C,3,0)-1,4)),6))&lt;&gt;(DOLLAR(VLOOKUP("PCS-30685g",[6]ARBOR!$A:$C,3,0),6)),-TRUNC(CJ24/VLOOKUP("PCS-30685g",[6]ARBOR!$A:$C,3,0)-1,4)+0.0001,-TRUNC(CJ24/VLOOKUP("PCS-30685g",[6]ARBOR!$A:$C,3,0)-1,4)))))</f>
        <v>0.60509999999999997</v>
      </c>
      <c r="CL24" s="104" t="str">
        <f>IF(ISERROR(IF(CK24="","",VLOOKUP(($BH24&amp;CK24&amp;"Template de desconto FLAT bundle - Velox XDSL - Varejo"),[6]BENEFICIOS!$A:$E,5,0))),"Criar",IF(CK24="","",VLOOKUP(($BH24&amp;CK24&amp;"Template de desconto FLAT bundle - Velox XDSL - Varejo"),[6]BENEFICIOS!$A:$E,5,0)))</f>
        <v>Criar</v>
      </c>
      <c r="CM24" s="107" t="s">
        <v>687</v>
      </c>
      <c r="CN24" s="108">
        <v>49.9</v>
      </c>
      <c r="CO24" s="103">
        <f>IF(CN24=0,"",IF(CN24=VLOOKUP("PCS-30712g",[6]ARBOR!$A:$C,3,0),0.0001,IF(CN24&gt;VLOOKUP("PCS-30712g",[6]ARBOR!$A:$C,3,0),"Maior que CAP!",IF((DOLLAR(CN24+(VLOOKUP("PCS-30712g",[6]ARBOR!$A:$C,3,0)*-TRUNC(CN24/VLOOKUP("PCS-30712g",[6]ARBOR!$A:$C,3,0)-1,4)),6))&lt;&gt;(DOLLAR(VLOOKUP("PCS-30712g",[6]ARBOR!$A:$C,3,0),6)),-TRUNC(CN24/VLOOKUP("PCS-30712g",[6]ARBOR!$A:$C,3,0)-1,4)+0.0001,-TRUNC(CN24/VLOOKUP("PCS-30712g",[6]ARBOR!$A:$C,3,0)-1,4)))))</f>
        <v>0.64459999999999995</v>
      </c>
      <c r="CP24" s="104" t="str">
        <f>IF(ISERROR(IF(CO24="","",VLOOKUP(($BH24&amp;CO24&amp;"Template de desconto FLAT bundle - Velox XDSL - Varejo"),[6]BENEFICIOS!$A:$E,5,0))),"Criar",IF(CO24="","",VLOOKUP(($BH24&amp;CO24&amp;"Template de desconto FLAT bundle - Velox XDSL - Varejo"),[6]BENEFICIOS!$A:$E,5,0)))</f>
        <v>Criar</v>
      </c>
      <c r="CQ24" s="107" t="s">
        <v>687</v>
      </c>
      <c r="CR24" s="108">
        <v>59.9</v>
      </c>
      <c r="CS24" s="103">
        <f>IF(CR24=0,"",IF(CR24=VLOOKUP("PCS-30739g",[6]ARBOR!$A:$C,3,0),0.0001,IF(CR24&gt;VLOOKUP("PCS-30739g",[6]ARBOR!$A:$C,3,0),"Maior que CAP!",IF((DOLLAR(CR24+(VLOOKUP("PCS-30739g",[6]ARBOR!$A:$C,3,0)*-TRUNC(CR24/VLOOKUP("PCS-30739g",[6]ARBOR!$A:$C,3,0)-1,4)),6))&lt;&gt;(DOLLAR(VLOOKUP("PCS-30739g",[6]ARBOR!$A:$C,3,0),6)),-TRUNC(CR24/VLOOKUP("PCS-30739g",[6]ARBOR!$A:$C,3,0)-1,4)+0.0001,-TRUNC(CR24/VLOOKUP("PCS-30739g",[6]ARBOR!$A:$C,3,0)-1,4)))))</f>
        <v>0.71560000000000001</v>
      </c>
      <c r="CT24" s="104" t="str">
        <f>IF(ISERROR(IF(CS24="","",VLOOKUP(($BH24&amp;CS24&amp;"Template de desconto FLAT bundle - Velox XDSL - Varejo"),[6]BENEFICIOS!$A:$E,5,0))),"Criar",IF(CS24="","",VLOOKUP(($BH24&amp;CS24&amp;"Template de desconto FLAT bundle - Velox XDSL - Varejo"),[6]BENEFICIOS!$A:$E,5,0)))</f>
        <v>Criar</v>
      </c>
      <c r="CU24" s="108"/>
      <c r="CV24" s="109"/>
      <c r="CW24" s="103"/>
      <c r="CX24" s="104"/>
      <c r="CY24" s="107" t="s">
        <v>687</v>
      </c>
      <c r="CZ24" s="108">
        <v>59.9</v>
      </c>
      <c r="DA24" s="103">
        <f>IF(CZ24=0,"",IF(CZ24=VLOOKUP("PCS-30766g",[6]ARBOR!$A:$C,3,0),0.0001,IF(CZ24&gt;VLOOKUP("PCS-30766g",[6]ARBOR!$A:$C,3,0),"Maior que CAP!",IF((DOLLAR(CZ24+(VLOOKUP("PCS-30766g",[6]ARBOR!$A:$C,3,0)*-TRUNC(CZ24/VLOOKUP("PCS-30766g",[6]ARBOR!$A:$C,3,0)-1,4)),6))&lt;&gt;(DOLLAR(VLOOKUP("PCS-30766g",[6]ARBOR!$A:$C,3,0),6)),-TRUNC(CZ24/VLOOKUP("PCS-30766g",[6]ARBOR!$A:$C,3,0)-1,4)+0.0001,-TRUNC(CZ24/VLOOKUP("PCS-30766g",[6]ARBOR!$A:$C,3,0)-1,4)))))</f>
        <v>0.78669999999999995</v>
      </c>
      <c r="DB24" s="104" t="str">
        <f>IF(ISERROR(IF(DA24="","",VLOOKUP(($BH24&amp;DA24&amp;"Template de desconto FLAT bundle - Velox XDSL - Varejo"),[6]BENEFICIOS!$A:$E,5,0))),"Criar",IF(DA24="","",VLOOKUP(($BH24&amp;DA24&amp;"Template de desconto FLAT bundle - Velox XDSL - Varejo"),[6]BENEFICIOS!$A:$E,5,0)))</f>
        <v>Criar</v>
      </c>
      <c r="DC24" s="108"/>
      <c r="DD24" s="109"/>
      <c r="DE24" s="103"/>
      <c r="DF24" s="104"/>
      <c r="DG24" s="107" t="s">
        <v>766</v>
      </c>
      <c r="DH24" s="108">
        <v>69.900000000000006</v>
      </c>
      <c r="DI24" s="103">
        <f>IF(DH24=0,"",IF(DH24=VLOOKUP("PCS-30793g",[6]ARBOR!$A:$C,3,0),0.0001,IF(DH24&gt;VLOOKUP("PCS-30793g",[6]ARBOR!$A:$C,3,0),"Maior que CAP!",IF((DOLLAR(DH24+(VLOOKUP("PCS-30793g",[6]ARBOR!$A:$C,3,0)*-TRUNC(DH24/VLOOKUP("PCS-30793g",[6]ARBOR!$A:$C,3,0)-1,4)),6))&lt;&gt;(DOLLAR(VLOOKUP("PCS-30793g",[6]ARBOR!$A:$C,3,0),6)),-TRUNC(DH24/VLOOKUP("PCS-30793g",[6]ARBOR!$A:$C,3,0)-1,4)+0.0001,-TRUNC(DH24/VLOOKUP("PCS-30793g",[6]ARBOR!$A:$C,3,0)-1,4)))))</f>
        <v>0.75109999999999999</v>
      </c>
      <c r="DJ24" s="104" t="str">
        <f>IF(ISERROR(IF(DI24="","",VLOOKUP(($BH24&amp;DI24&amp;"Template de desconto FLAT bundle - Velox XDSL - Varejo"),[6]BENEFICIOS!$A:$E,5,0))),"Criar",IF(DI24="","",VLOOKUP(($BH24&amp;DI24&amp;"Template de desconto FLAT bundle - Velox XDSL - Varejo"),[6]BENEFICIOS!$A:$E,5,0)))</f>
        <v>Criar</v>
      </c>
      <c r="DK24" s="108"/>
      <c r="DL24" s="109"/>
      <c r="DM24" s="103"/>
      <c r="DN24" s="104"/>
      <c r="DO24" s="107" t="s">
        <v>687</v>
      </c>
      <c r="DP24" s="108">
        <v>69.900000000000006</v>
      </c>
      <c r="DQ24" s="103">
        <f>IF(DP24=0,"",IF(DP24=VLOOKUP("PCS-30820g",[6]ARBOR!$A:$C,3,0),0.0001,IF(DP24&gt;VLOOKUP("PCS-30820g",[6]ARBOR!$A:$C,3,0),"Maior que CAP!",IF((DOLLAR(DP24+(VLOOKUP("PCS-30820g",[6]ARBOR!$A:$C,3,0)*-TRUNC(DP24/VLOOKUP("PCS-30820g",[6]ARBOR!$A:$C,3,0)-1,4)),6))&lt;&gt;(DOLLAR(VLOOKUP("PCS-30820g",[6]ARBOR!$A:$C,3,0),6)),-TRUNC(DP24/VLOOKUP("PCS-30820g",[6]ARBOR!$A:$C,3,0)-1,4)+0.0001,-TRUNC(DP24/VLOOKUP("PCS-30820g",[6]ARBOR!$A:$C,3,0)-1,4)))))</f>
        <v>0.75109999999999999</v>
      </c>
      <c r="DR24" s="104" t="str">
        <f>IF(ISERROR(IF(DQ24="","",VLOOKUP(($BH24&amp;DQ24&amp;"Template de desconto FLAT bundle - Velox XDSL - Varejo"),[6]BENEFICIOS!$A:$E,5,0))),"Criar",IF(DQ24="","",VLOOKUP(($BH24&amp;DQ24&amp;"Template de desconto FLAT bundle - Velox XDSL - Varejo"),[6]BENEFICIOS!$A:$E,5,0)))</f>
        <v>Criar</v>
      </c>
      <c r="DS24" s="108"/>
      <c r="DT24" s="109"/>
      <c r="DU24" s="103"/>
      <c r="DV24" s="104"/>
      <c r="DW24" s="110"/>
      <c r="DX24" s="103" t="str">
        <f>IF(DW24=0,"",IF(DW24=VLOOKUP("PCS-21448p2",[6]ARBOR!$A:$C,3,0),0.0001,IF(DW24&gt;VLOOKUP("PCS-21448p2",[6]ARBOR!$A:$C,3,0),"Maior que CAP!",IF((DOLLAR(DW24+(VLOOKUP("PCS-21448p2",[6]ARBOR!$A:$C,3,0)*-TRUNC(DW24/VLOOKUP("PCS-21448p2",[6]ARBOR!$A:$C,3,0)-1,4)),6))&lt;&gt;(DOLLAR(VLOOKUP("PCS-21448p2",[6]ARBOR!$A:$C,3,0),6)),-TRUNC(DW24/VLOOKUP("PCS-21448p2",[6]ARBOR!$A:$C,3,0)-1,4)+0.0001,-TRUNC(DW24/VLOOKUP("PCS-21448p2",[6]ARBOR!$A:$C,3,0)-1,4)))))</f>
        <v/>
      </c>
      <c r="DY24" s="104" t="str">
        <f>IF(ISERROR(IF(DX24="","",VLOOKUP(("Oi Conta Total Plug 10GB Downgrade"&amp;DX24&amp;"Template de desconto percentual BL Móvel - Internet Total - Varejo"),[6]BENEFICIOS!$A:$E,5,0))),"Criar",IF(DX24="","",VLOOKUP(("Oi Conta Total Plug 10GB Downgrade"&amp;DX24&amp;"Template de desconto percentual BL Móvel - Internet Total - Varejo"),[6]BENEFICIOS!$A:$E,5,0)))</f>
        <v/>
      </c>
      <c r="DZ24" s="110">
        <v>19.899999999999999</v>
      </c>
      <c r="EA24" s="111">
        <f>IF(DZ24=0,"",IF(DZ24=VLOOKUP("SVA",[6]ARBOR!$A:$C,3,0),0.0001,IF(DZ24&gt;VLOOKUP("SVA",[6]ARBOR!$A:$C,3,0),"Maior que CAP!",IF((DOLLAR(DZ24+(VLOOKUP("SVA",[6]ARBOR!$A:$C,3,0)*-TRUNC(DZ24/VLOOKUP("SVA",[6]ARBOR!$A:$C,3,0)-1,4)),6))&lt;&gt;(DOLLAR(VLOOKUP("SVA",[6]ARBOR!$A:$C,3,0),6)),-TRUNC(DZ24/VLOOKUP("SVA",[6]ARBOR!$A:$C,3,0)-1,4)+0.0001,-TRUNC(DZ24/VLOOKUP("SVA",[6]ARBOR!$A:$C,3,0)-1,4)))))</f>
        <v>7.1400000000000005E-2</v>
      </c>
      <c r="EB24" s="104" t="s">
        <v>767</v>
      </c>
      <c r="EC24" s="108"/>
      <c r="ED24" s="112"/>
      <c r="EE24" s="113"/>
      <c r="EF24" s="104"/>
      <c r="EG24" s="114">
        <f>IF(BI24="","",VLOOKUP(BI24,[6]ARBOR!A:C,3,0))</f>
        <v>479.46</v>
      </c>
      <c r="EH24" s="108">
        <v>15</v>
      </c>
      <c r="EI24" s="115">
        <f>IF(EH24="","",1-(EH24/VLOOKUP(BI24&amp;"ASS",[6]ARBOR!A:C,3,0)))</f>
        <v>0.34725848563968664</v>
      </c>
      <c r="EJ24" s="116" t="s">
        <v>750</v>
      </c>
      <c r="EK24" s="117" t="s">
        <v>751</v>
      </c>
      <c r="EL24" s="108">
        <v>144.97999999999999</v>
      </c>
      <c r="EM24" s="103">
        <f>IF(EL24=0,"",IF(EL24=EG24,0.0001,ROUND(1-((EL24+(VLOOKUP(BI24&amp;"ASS",[6]ARBOR!A:C,3,0)-EH24))/EG24),4)))</f>
        <v>0.68100000000000005</v>
      </c>
      <c r="EN24" s="104" t="str">
        <f>IF(ISERROR(IF(EM24="","",VLOOKUP(($BH24&amp;EM24&amp;"Template de desconto percentual FLAT Móvel - Conta Total - Varejo - Ganho Tributário Cross"),[6]BENEFICIOS!$A:$E,5,0))),"Criar",IF(EM24="","",VLOOKUP(($BH24&amp;EM24&amp;"Template de desconto percentual FLAT Móvel - Conta Total - Varejo - Ganho Tributário Cross"),[6]BENEFICIOS!$A:$E,5,0)))</f>
        <v>Criar</v>
      </c>
      <c r="EO24" s="118"/>
      <c r="EP24" s="103"/>
      <c r="EQ24" s="111"/>
      <c r="ER24" s="111"/>
      <c r="ES24" s="103"/>
      <c r="ET24" s="119"/>
      <c r="EU24" s="120" t="s">
        <v>770</v>
      </c>
      <c r="EV24" s="120" t="s">
        <v>787</v>
      </c>
      <c r="EW24" s="121"/>
      <c r="EX24" s="122"/>
      <c r="EY24" s="123"/>
      <c r="EZ24" s="121"/>
      <c r="FA24" s="122"/>
      <c r="FB24" s="123"/>
      <c r="FC24" s="121"/>
      <c r="FD24" s="122" t="str">
        <f>IF(FC24=0,"",IF(FC24=VLOOKUP("PCS-10357",[6]ARBOR!$A:$C,3,0),0.0001,IF(FC24&gt;VLOOKUP("PCS-10357",[6]ARBOR!$A:$C,3,0),"Maior que CAP!",ROUND(-1*(FC24/VLOOKUP("PCS-10357",[6]ARBOR!$A:$C,3,0)-1),4))))</f>
        <v/>
      </c>
      <c r="FE24" s="123" t="str">
        <f>IF(ISERROR(IF(FD24="","",VLOOKUP(("Oi Internet Pra Celular 1GB"&amp;FD24&amp;"Template Flat Instância Dados"),[6]BENEFICIOS!$A:$E,5,0))),"Criar",IF(FD24="","",VLOOKUP(("Oi Internet Pra Celular 1GB"&amp;FD24&amp;"Template Flat Instância Dados"),[6]BENEFICIOS!$A:$E,5,0)))</f>
        <v/>
      </c>
      <c r="FF24" s="121"/>
      <c r="FG24" s="122" t="str">
        <f>IF(FF24=0,"",IF(FF24=VLOOKUP("PCS-813565",[6]ARBOR!$A:$C,3,0),0.0001,IF(FF24&gt;VLOOKUP("PCS-813565",[6]ARBOR!$A:$C,3,0),"Maior que CAP!",ROUND(-1*(FF24/VLOOKUP("PCS-813565",[6]ARBOR!$A:$C,3,0)-1),4))))</f>
        <v/>
      </c>
      <c r="FH24" s="123" t="str">
        <f>IF(ISERROR(IF(FG24="","",VLOOKUP(("Oi Internet Pra Celular 2GB"&amp;FG24&amp;"Template Flat Instância Dados"),[6]BENEFICIOS!$A:$E,5,0))),"Criar",IF(FG24="","",VLOOKUP(("Oi Internet Pra Celular 2GB"&amp;FG24&amp;"Template Flat Instância Dados"),[6]BENEFICIOS!$A:$E,5,0)))</f>
        <v/>
      </c>
      <c r="FI24" s="121"/>
      <c r="FJ24" s="122" t="str">
        <f>IF(FI24=0,"",IF(FI24=VLOOKUP("PCS-7171B",[6]ARBOR!$A:$C,3,0),0.0001,IF(FI24&gt;VLOOKUP("PCS-7171B",[6]ARBOR!$A:$C,3,0),"Maior que CAP!",ROUND(-1*(FI24/VLOOKUP("PCS-7171B",[6]ARBOR!$A:$C,3,0)-1),4))))</f>
        <v/>
      </c>
      <c r="FK24" s="123" t="str">
        <f>IF(ISERROR(IF(FJ24="","",VLOOKUP(("Oi Internet Pra Celular 3GB"&amp;FJ24&amp;"Template Flat Instância Dados"),[6]BENEFICIOS!$A:$E,5,0))),"Criar",IF(FJ24="","",VLOOKUP(("Oi Internet Pra Celular 3GB"&amp;FJ24&amp;"Template Flat Instância Dados"),[6]BENEFICIOS!$A:$E,5,0)))</f>
        <v/>
      </c>
      <c r="FL24" s="121">
        <v>14.92</v>
      </c>
      <c r="FM24" s="122">
        <f>IF(FL24=0,"",IF(FL24=VLOOKUP("PCS-51793o08",[6]ARBOR!$A:$C,3,0),0.0001,IF(FL24&gt;VLOOKUP("PCS-51793o08",[6]ARBOR!$A:$C,3,0),"Maior que CAP!",ROUND(-1*(FL24/VLOOKUP("PCS-51793o08",[6]ARBOR!$A:$C,3,0)-1),4))))</f>
        <v>0.89500000000000002</v>
      </c>
      <c r="FN24" s="123" t="str">
        <f>IF(ISERROR(IF(FM24="","",VLOOKUP(("Oi Internet Pra Celular 5GB"&amp;FM24&amp;"Template Flat Instância Dados"),[6]BENEFICIOS!$A:$E,5,0))),"Criar",IF(FM24="","",VLOOKUP(("Oi Internet Pra Celular 5GB"&amp;FM24&amp;"Template Flat Instância Dados"),[6]BENEFICIOS!$A:$E,5,0)))</f>
        <v>Criar</v>
      </c>
      <c r="FO24" s="121"/>
      <c r="FP24" s="122" t="str">
        <f>IF(FO24=0,"",IF(FO24=VLOOKUP("PCS-7171A",[6]ARBOR!$A:$C,3,0),0.0001,IF(FO24&gt;VLOOKUP("PCS-7171A",[6]ARBOR!$A:$C,3,0),"Maior que CAP!",ROUND(-1*(FO24/VLOOKUP("PCS-7171A",[6]ARBOR!$A:$C,3,0)-1),4))))</f>
        <v/>
      </c>
      <c r="FQ24" s="123" t="str">
        <f>IF(ISERROR(IF(FP24="","",VLOOKUP(("Oi Internet Pra Celular 10GB"&amp;FP24&amp;"Template Flat Instância Dados"),[6]BENEFICIOS!$A:$E,5,0))),"Criar",IF(FP24="","",VLOOKUP(("Oi Internet Pra Celular 10GB"&amp;FP24&amp;"Template Flat Instância Dados"),[6]BENEFICIOS!$A:$E,5,0)))</f>
        <v/>
      </c>
      <c r="FR24" s="124">
        <v>0.74260000000000004</v>
      </c>
      <c r="FS24" s="125" t="s">
        <v>788</v>
      </c>
      <c r="FT24" s="87"/>
      <c r="FU24" s="126"/>
      <c r="FV24" s="127" t="s">
        <v>747</v>
      </c>
      <c r="FW24" s="88" t="s">
        <v>752</v>
      </c>
      <c r="FX24" s="128">
        <v>999</v>
      </c>
      <c r="FY24" s="88">
        <v>12</v>
      </c>
      <c r="FZ24" s="129" t="s">
        <v>753</v>
      </c>
      <c r="GA24" s="130" t="str">
        <f t="shared" si="1"/>
        <v>PCS-Fk83324</v>
      </c>
      <c r="GB24" s="131" t="str">
        <f t="shared" si="2"/>
        <v>PCS-SBL553142</v>
      </c>
      <c r="GC24" s="132" t="s">
        <v>754</v>
      </c>
      <c r="GD24" s="129" t="s">
        <v>755</v>
      </c>
      <c r="GE24" s="131" t="s">
        <v>756</v>
      </c>
      <c r="GF24" s="132" t="s">
        <v>757</v>
      </c>
      <c r="GG24" s="129" t="s">
        <v>758</v>
      </c>
      <c r="GH24" s="131" t="s">
        <v>759</v>
      </c>
      <c r="GI24" s="133" t="s">
        <v>760</v>
      </c>
      <c r="GJ24" s="134">
        <f>FL24+EL24+CN24+BJ24</f>
        <v>259.89999999999998</v>
      </c>
      <c r="GK24" s="135"/>
      <c r="GL24" s="136" t="s">
        <v>761</v>
      </c>
      <c r="GM24" s="137" t="s">
        <v>798</v>
      </c>
      <c r="GN24" s="136">
        <v>20.350000000000001</v>
      </c>
      <c r="GO24" s="138">
        <v>5.24</v>
      </c>
      <c r="GP24" s="115">
        <v>0.74250000000000005</v>
      </c>
      <c r="GQ24" s="136">
        <v>15.1</v>
      </c>
      <c r="GR24" s="136">
        <v>5.2500000000000018</v>
      </c>
      <c r="GS24" s="140"/>
      <c r="GT24" s="140"/>
      <c r="GU24" s="141" t="b">
        <v>0</v>
      </c>
      <c r="GV24" s="142">
        <v>1.0000000000001563E-2</v>
      </c>
      <c r="GW24" s="83" t="s">
        <v>817</v>
      </c>
      <c r="GX24" s="83" t="s">
        <v>764</v>
      </c>
    </row>
    <row r="25" spans="1:206" s="83" customFormat="1" x14ac:dyDescent="0.25">
      <c r="A25" s="83" t="str">
        <f t="shared" si="0"/>
        <v>Oi Total Fixo + Pós 800 + Banda LargaN210GBMG</v>
      </c>
      <c r="B25" s="84" t="s">
        <v>737</v>
      </c>
      <c r="C25" s="85" t="s">
        <v>653</v>
      </c>
      <c r="D25" s="85" t="s">
        <v>738</v>
      </c>
      <c r="E25" s="86" t="s">
        <v>739</v>
      </c>
      <c r="F25" s="127" t="s">
        <v>740</v>
      </c>
      <c r="G25" s="88"/>
      <c r="H25" s="88"/>
      <c r="I25" s="88"/>
      <c r="J25" s="88" t="s">
        <v>740</v>
      </c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 t="s">
        <v>740</v>
      </c>
      <c r="AC25" s="88" t="s">
        <v>740</v>
      </c>
      <c r="AD25" s="88" t="s">
        <v>740</v>
      </c>
      <c r="AE25" s="88" t="s">
        <v>740</v>
      </c>
      <c r="AF25" s="88" t="s">
        <v>740</v>
      </c>
      <c r="AG25" s="88" t="s">
        <v>740</v>
      </c>
      <c r="AH25" s="89"/>
      <c r="AI25" s="88" t="s">
        <v>740</v>
      </c>
      <c r="AJ25" s="88" t="s">
        <v>740</v>
      </c>
      <c r="AK25" s="88" t="s">
        <v>740</v>
      </c>
      <c r="AL25" s="88" t="s">
        <v>740</v>
      </c>
      <c r="AM25" s="88" t="s">
        <v>740</v>
      </c>
      <c r="AN25" s="88" t="s">
        <v>740</v>
      </c>
      <c r="AO25" s="88" t="s">
        <v>740</v>
      </c>
      <c r="AP25" s="88"/>
      <c r="AQ25" s="90"/>
      <c r="AR25" s="91" t="s">
        <v>818</v>
      </c>
      <c r="AS25" s="85" t="s">
        <v>742</v>
      </c>
      <c r="AT25" s="92" t="s">
        <v>743</v>
      </c>
      <c r="AU25" s="93">
        <v>42972</v>
      </c>
      <c r="AV25" s="144">
        <v>43097</v>
      </c>
      <c r="AW25" s="95" t="s">
        <v>744</v>
      </c>
      <c r="AX25" s="96" t="s">
        <v>744</v>
      </c>
      <c r="AY25" s="97"/>
      <c r="AZ25" s="97" t="s">
        <v>745</v>
      </c>
      <c r="BA25" s="97">
        <v>20</v>
      </c>
      <c r="BB25" s="97">
        <v>10000</v>
      </c>
      <c r="BC25" s="98" t="s">
        <v>746</v>
      </c>
      <c r="BD25" s="99" t="s">
        <v>747</v>
      </c>
      <c r="BE25" s="97" t="s">
        <v>739</v>
      </c>
      <c r="BF25" s="90" t="s">
        <v>739</v>
      </c>
      <c r="BG25" s="84" t="s">
        <v>818</v>
      </c>
      <c r="BH25" s="100" t="s">
        <v>748</v>
      </c>
      <c r="BI25" s="101" t="str">
        <f>IF(ISERROR(VLOOKUP(BH25,[6]PLANOS!B:C,2,0)),"",VLOOKUP(BH25,[6]PLANOS!B:C,2,0))</f>
        <v>PCS-4P6pi</v>
      </c>
      <c r="BJ25" s="102">
        <v>50.1</v>
      </c>
      <c r="BK25" s="103">
        <f>IF(BJ25=0,"",IF(BJ25=VLOOKUP("FIXO",[6]ARBOR!$A:$C,3,0),0.0001,IF(BJ25&gt;VLOOKUP("FIXO",[6]ARBOR!$A:$C,3,0),"Maior que CAP!",IF((DOLLAR(BJ25+(VLOOKUP("FIXO",[6]ARBOR!$A:$C,3,0)*-TRUNC(BJ25/VLOOKUP("FIXO",[6]ARBOR!$A:$C,3,0)-1,4)),6))&lt;&gt;(DOLLAR(VLOOKUP("FIXO",[6]ARBOR!$A:$C,3,0),6)),-TRUNC(BJ25/VLOOKUP("FIXO",[6]ARBOR!$A:$C,3,0)-1,4)+0.0001,-TRUNC(BJ25/VLOOKUP("FIXO",[6]ARBOR!$A:$C,3,0)-1,4)))))</f>
        <v>0.33939999999999998</v>
      </c>
      <c r="BL25" s="104" t="str">
        <f>IF(ISERROR(IF(BK25="","",VLOOKUP(($BH25&amp;BK25&amp;"Template de desconto FLAT bundle - Fixo - Varejo - Ganho Tributário Cross"),[6]BENEFICIOS!$A:$E,5,0))),"Criar",IF(BK25="","",VLOOKUP(($BH25&amp;BK25&amp;"Template de desconto FLAT bundle - Fixo - Varejo - Ganho Tributário Cross"),[6]BENEFICIOS!$A:$E,5,0)))</f>
        <v>Criar</v>
      </c>
      <c r="BM25" s="105"/>
      <c r="BN25" s="106"/>
      <c r="BO25" s="107" t="s">
        <v>687</v>
      </c>
      <c r="BP25" s="108">
        <v>44.9</v>
      </c>
      <c r="BQ25" s="103">
        <f>IF(BP25=0,"",IF(BP25=VLOOKUP("PCS-30874g",[6]ARBOR!$A:$C,3,0),0.0001,IF(BP25&gt;VLOOKUP("PCS-30874g",[6]ARBOR!$A:$C,3,0),"Maior que CAP!",IF((DOLLAR(BP25+(VLOOKUP("PCS-30874g",[6]ARBOR!$A:$C,3,0)*-TRUNC(BP25/VLOOKUP("PCS-30874g",[6]ARBOR!$A:$C,3,0)-1,4)),6))&lt;&gt;(DOLLAR(VLOOKUP("PCS-30874g",[6]ARBOR!$A:$C,3,0),6)),-TRUNC(BP25/VLOOKUP("PCS-30874g",[6]ARBOR!$A:$C,3,0)-1,4)+0.0001,-TRUNC(BP25/VLOOKUP("PCS-30874g",[6]ARBOR!$A:$C,3,0)-1,4)))))</f>
        <v>0.53679999999999994</v>
      </c>
      <c r="BR25" s="104" t="str">
        <f>IF(ISERROR(IF(BQ25="","",VLOOKUP(($BH25&amp;BQ25&amp;"Template de desconto FLAT bundle - Velox XDSL - Varejo"),[6]BENEFICIOS!$A:$E,5,0))),"Criar",IF(BQ25="","",VLOOKUP(($BH25&amp;BQ25&amp;"Template de desconto FLAT bundle - Velox XDSL - Varejo"),[6]BENEFICIOS!$A:$E,5,0)))</f>
        <v>Criar</v>
      </c>
      <c r="BS25" s="107" t="s">
        <v>687</v>
      </c>
      <c r="BT25" s="108">
        <v>44.9</v>
      </c>
      <c r="BU25" s="103">
        <f>IF(BT25=0,"",IF(BT25=VLOOKUP("PCS-30577g",[6]ARBOR!$A:$C,3,0),0.0001,IF(BT25&gt;VLOOKUP("PCS-30577g",[6]ARBOR!$A:$C,3,0),"Maior que CAP!",IF((DOLLAR(BT25+(VLOOKUP("PCS-30577g",[6]ARBOR!$A:$C,3,0)*-TRUNC(BT25/VLOOKUP("PCS-30577g",[6]ARBOR!$A:$C,3,0)-1,4)),6))&lt;&gt;(DOLLAR(VLOOKUP("PCS-30577g",[6]ARBOR!$A:$C,3,0),6)),-TRUNC(BT25/VLOOKUP("PCS-30577g",[6]ARBOR!$A:$C,3,0)-1,4)+0.0001,-TRUNC(BT25/VLOOKUP("PCS-30577g",[6]ARBOR!$A:$C,3,0)-1,4)))))</f>
        <v>0.53679999999999994</v>
      </c>
      <c r="BV25" s="104" t="str">
        <f>IF(ISERROR(IF(BU25="","",VLOOKUP(($BH25&amp;BU25&amp;"Template de desconto FLAT bundle - Velox XDSL - Varejo"),[6]BENEFICIOS!$A:$E,5,0))),"Criar",IF(BU25="","",VLOOKUP(($BH25&amp;BU25&amp;"Template de desconto FLAT bundle - Velox XDSL - Varejo"),[6]BENEFICIOS!$A:$E,5,0)))</f>
        <v>Criar</v>
      </c>
      <c r="BW25" s="107" t="s">
        <v>687</v>
      </c>
      <c r="BX25" s="108">
        <v>44.9</v>
      </c>
      <c r="BY25" s="103">
        <f>IF(BX25=0,"",IF(BX25=VLOOKUP("PCS-30604g",[6]ARBOR!$A:$C,3,0),0.0001,IF(BX25&gt;VLOOKUP("PCS-30604g",[6]ARBOR!$A:$C,3,0),"Maior que CAP!",IF((DOLLAR(BX25+(VLOOKUP("PCS-30604g",[6]ARBOR!$A:$C,3,0)*-TRUNC(BX25/VLOOKUP("PCS-30604g",[6]ARBOR!$A:$C,3,0)-1,4)),6))&lt;&gt;(DOLLAR(VLOOKUP("PCS-30604g",[6]ARBOR!$A:$C,3,0),6)),-TRUNC(BX25/VLOOKUP("PCS-30604g",[6]ARBOR!$A:$C,3,0)-1,4)+0.0001,-TRUNC(BX25/VLOOKUP("PCS-30604g",[6]ARBOR!$A:$C,3,0)-1,4)))))</f>
        <v>0.53679999999999994</v>
      </c>
      <c r="BZ25" s="104" t="str">
        <f>IF(ISERROR(IF(BY25="","",VLOOKUP(($BH25&amp;BY25&amp;"Template de desconto FLAT bundle - Velox XDSL - Varejo"),[6]BENEFICIOS!$A:$E,5,0))),"Criar",IF(BY25="","",VLOOKUP(($BH25&amp;BY25&amp;"Template de desconto FLAT bundle - Velox XDSL - Varejo"),[6]BENEFICIOS!$A:$E,5,0)))</f>
        <v>Criar</v>
      </c>
      <c r="CA25" s="107" t="s">
        <v>687</v>
      </c>
      <c r="CB25" s="108">
        <v>44.9</v>
      </c>
      <c r="CC25" s="103">
        <f>IF(CB25=0,"",IF(CB25=VLOOKUP("PCS-30631g",[6]ARBOR!$A:$C,3,0),0.0001,IF(CB25&gt;VLOOKUP("PCS-30631g",[6]ARBOR!$A:$C,3,0),"Maior que CAP!",IF((DOLLAR(CB25+(VLOOKUP("PCS-30631g",[6]ARBOR!$A:$C,3,0)*-TRUNC(CB25/VLOOKUP("PCS-30631g",[6]ARBOR!$A:$C,3,0)-1,4)),6))&lt;&gt;(DOLLAR(VLOOKUP("PCS-30631g",[6]ARBOR!$A:$C,3,0),6)),-TRUNC(CB25/VLOOKUP("PCS-30631g",[6]ARBOR!$A:$C,3,0)-1,4)+0.0001,-TRUNC(CB25/VLOOKUP("PCS-30631g",[6]ARBOR!$A:$C,3,0)-1,4)))))</f>
        <v>0.54310000000000003</v>
      </c>
      <c r="CD25" s="104" t="str">
        <f>IF(ISERROR(IF(CC25="","",VLOOKUP(($BH25&amp;CC25&amp;"Template de desconto FLAT bundle - Velox XDSL - Varejo"),[6]BENEFICIOS!$A:$E,5,0))),"Criar",IF(CC25="","",VLOOKUP(($BH25&amp;CC25&amp;"Template de desconto FLAT bundle - Velox XDSL - Varejo"),[6]BENEFICIOS!$A:$E,5,0)))</f>
        <v>Criar</v>
      </c>
      <c r="CE25" s="107"/>
      <c r="CF25" s="108"/>
      <c r="CG25" s="103" t="str">
        <f>IF(CF25=0,"",IF(CF25=VLOOKUP("PCS-30658g",[6]ARBOR!$A:$C,3,0),0.0001,IF(CF25&gt;VLOOKUP("PCS-30658g",[6]ARBOR!$A:$C,3,0),"Maior que CAP!",IF((DOLLAR(CF25+(VLOOKUP("PCS-30658g",[6]ARBOR!$A:$C,3,0)*-TRUNC(CF25/VLOOKUP("PCS-30658g",[6]ARBOR!$A:$C,3,0)-1,4)),6))&lt;&gt;(DOLLAR(VLOOKUP("PCS-30658g",[6]ARBOR!$A:$C,3,0),6)),-TRUNC(CF25/VLOOKUP("PCS-30658g",[6]ARBOR!$A:$C,3,0)-1,4)+0.0001,-TRUNC(CF25/VLOOKUP("PCS-30658g",[6]ARBOR!$A:$C,3,0)-1,4)))))</f>
        <v/>
      </c>
      <c r="CH25" s="104" t="str">
        <f>IF(ISERROR(IF(CG25="","",VLOOKUP(($BH25&amp;CG25&amp;"Template de desconto FLAT bundle - Velox XDSL - Varejo"),[6]BENEFICIOS!$A:$E,5,0))),"Criar",IF(CG25="","",VLOOKUP(($BH25&amp;CG25&amp;"Template de desconto FLAT bundle - Velox XDSL - Varejo"),[6]BENEFICIOS!$A:$E,5,0)))</f>
        <v/>
      </c>
      <c r="CI25" s="107"/>
      <c r="CJ25" s="108"/>
      <c r="CK25" s="103" t="str">
        <f>IF(CJ25=0,"",IF(CJ25=VLOOKUP("PCS-30685g",[6]ARBOR!$A:$C,3,0),0.0001,IF(CJ25&gt;VLOOKUP("PCS-30685g",[6]ARBOR!$A:$C,3,0),"Maior que CAP!",IF((DOLLAR(CJ25+(VLOOKUP("PCS-30685g",[6]ARBOR!$A:$C,3,0)*-TRUNC(CJ25/VLOOKUP("PCS-30685g",[6]ARBOR!$A:$C,3,0)-1,4)),6))&lt;&gt;(DOLLAR(VLOOKUP("PCS-30685g",[6]ARBOR!$A:$C,3,0),6)),-TRUNC(CJ25/VLOOKUP("PCS-30685g",[6]ARBOR!$A:$C,3,0)-1,4)+0.0001,-TRUNC(CJ25/VLOOKUP("PCS-30685g",[6]ARBOR!$A:$C,3,0)-1,4)))))</f>
        <v/>
      </c>
      <c r="CL25" s="104" t="str">
        <f>IF(ISERROR(IF(CK25="","",VLOOKUP(($BH25&amp;CK25&amp;"Template de desconto FLAT bundle - Velox XDSL - Varejo"),[6]BENEFICIOS!$A:$E,5,0))),"Criar",IF(CK25="","",VLOOKUP(($BH25&amp;CK25&amp;"Template de desconto FLAT bundle - Velox XDSL - Varejo"),[6]BENEFICIOS!$A:$E,5,0)))</f>
        <v/>
      </c>
      <c r="CM25" s="107"/>
      <c r="CN25" s="108"/>
      <c r="CO25" s="103" t="str">
        <f>IF(CN25=0,"",IF(CN25=VLOOKUP("PCS-30712g",[6]ARBOR!$A:$C,3,0),0.0001,IF(CN25&gt;VLOOKUP("PCS-30712g",[6]ARBOR!$A:$C,3,0),"Maior que CAP!",IF((DOLLAR(CN25+(VLOOKUP("PCS-30712g",[6]ARBOR!$A:$C,3,0)*-TRUNC(CN25/VLOOKUP("PCS-30712g",[6]ARBOR!$A:$C,3,0)-1,4)),6))&lt;&gt;(DOLLAR(VLOOKUP("PCS-30712g",[6]ARBOR!$A:$C,3,0),6)),-TRUNC(CN25/VLOOKUP("PCS-30712g",[6]ARBOR!$A:$C,3,0)-1,4)+0.0001,-TRUNC(CN25/VLOOKUP("PCS-30712g",[6]ARBOR!$A:$C,3,0)-1,4)))))</f>
        <v/>
      </c>
      <c r="CP25" s="104" t="str">
        <f>IF(ISERROR(IF(CO25="","",VLOOKUP(($BH25&amp;CO25&amp;"Template de desconto FLAT bundle - Velox XDSL - Varejo"),[6]BENEFICIOS!$A:$E,5,0))),"Criar",IF(CO25="","",VLOOKUP(($BH25&amp;CO25&amp;"Template de desconto FLAT bundle - Velox XDSL - Varejo"),[6]BENEFICIOS!$A:$E,5,0)))</f>
        <v/>
      </c>
      <c r="CQ25" s="107"/>
      <c r="CR25" s="108"/>
      <c r="CS25" s="103" t="str">
        <f>IF(CR25=0,"",IF(CR25=VLOOKUP("PCS-30739g",[6]ARBOR!$A:$C,3,0),0.0001,IF(CR25&gt;VLOOKUP("PCS-30739g",[6]ARBOR!$A:$C,3,0),"Maior que CAP!",IF((DOLLAR(CR25+(VLOOKUP("PCS-30739g",[6]ARBOR!$A:$C,3,0)*-TRUNC(CR25/VLOOKUP("PCS-30739g",[6]ARBOR!$A:$C,3,0)-1,4)),6))&lt;&gt;(DOLLAR(VLOOKUP("PCS-30739g",[6]ARBOR!$A:$C,3,0),6)),-TRUNC(CR25/VLOOKUP("PCS-30739g",[6]ARBOR!$A:$C,3,0)-1,4)+0.0001,-TRUNC(CR25/VLOOKUP("PCS-30739g",[6]ARBOR!$A:$C,3,0)-1,4)))))</f>
        <v/>
      </c>
      <c r="CT25" s="104" t="str">
        <f>IF(ISERROR(IF(CS25="","",VLOOKUP(($BH25&amp;CS25&amp;"Template de desconto FLAT bundle - Velox XDSL - Varejo"),[6]BENEFICIOS!$A:$E,5,0))),"Criar",IF(CS25="","",VLOOKUP(($BH25&amp;CS25&amp;"Template de desconto FLAT bundle - Velox XDSL - Varejo"),[6]BENEFICIOS!$A:$E,5,0)))</f>
        <v/>
      </c>
      <c r="CU25" s="108"/>
      <c r="CV25" s="109"/>
      <c r="CW25" s="103"/>
      <c r="CX25" s="104"/>
      <c r="CY25" s="107"/>
      <c r="CZ25" s="108"/>
      <c r="DA25" s="103" t="str">
        <f>IF(CZ25=0,"",IF(CZ25=VLOOKUP("PCS-30766g",[6]ARBOR!$A:$C,3,0),0.0001,IF(CZ25&gt;VLOOKUP("PCS-30766g",[6]ARBOR!$A:$C,3,0),"Maior que CAP!",IF((DOLLAR(CZ25+(VLOOKUP("PCS-30766g",[6]ARBOR!$A:$C,3,0)*-TRUNC(CZ25/VLOOKUP("PCS-30766g",[6]ARBOR!$A:$C,3,0)-1,4)),6))&lt;&gt;(DOLLAR(VLOOKUP("PCS-30766g",[6]ARBOR!$A:$C,3,0),6)),-TRUNC(CZ25/VLOOKUP("PCS-30766g",[6]ARBOR!$A:$C,3,0)-1,4)+0.0001,-TRUNC(CZ25/VLOOKUP("PCS-30766g",[6]ARBOR!$A:$C,3,0)-1,4)))))</f>
        <v/>
      </c>
      <c r="DB25" s="104" t="str">
        <f>IF(ISERROR(IF(DA25="","",VLOOKUP(($BH25&amp;DA25&amp;"Template de desconto FLAT bundle - Velox XDSL - Varejo"),[6]BENEFICIOS!$A:$E,5,0))),"Criar",IF(DA25="","",VLOOKUP(($BH25&amp;DA25&amp;"Template de desconto FLAT bundle - Velox XDSL - Varejo"),[6]BENEFICIOS!$A:$E,5,0)))</f>
        <v/>
      </c>
      <c r="DC25" s="108"/>
      <c r="DD25" s="109"/>
      <c r="DE25" s="103"/>
      <c r="DF25" s="104"/>
      <c r="DG25" s="107"/>
      <c r="DH25" s="108"/>
      <c r="DI25" s="103" t="str">
        <f>IF(DH25=0,"",IF(DH25=VLOOKUP("PCS-30793g",[6]ARBOR!$A:$C,3,0),0.0001,IF(DH25&gt;VLOOKUP("PCS-30793g",[6]ARBOR!$A:$C,3,0),"Maior que CAP!",IF((DOLLAR(DH25+(VLOOKUP("PCS-30793g",[6]ARBOR!$A:$C,3,0)*-TRUNC(DH25/VLOOKUP("PCS-30793g",[6]ARBOR!$A:$C,3,0)-1,4)),6))&lt;&gt;(DOLLAR(VLOOKUP("PCS-30793g",[6]ARBOR!$A:$C,3,0),6)),-TRUNC(DH25/VLOOKUP("PCS-30793g",[6]ARBOR!$A:$C,3,0)-1,4)+0.0001,-TRUNC(DH25/VLOOKUP("PCS-30793g",[6]ARBOR!$A:$C,3,0)-1,4)))))</f>
        <v/>
      </c>
      <c r="DJ25" s="104" t="str">
        <f>IF(ISERROR(IF(DI25="","",VLOOKUP(($BH25&amp;DI25&amp;"Template de desconto FLAT bundle - Velox XDSL - Varejo"),[6]BENEFICIOS!$A:$E,5,0))),"Criar",IF(DI25="","",VLOOKUP(($BH25&amp;DI25&amp;"Template de desconto FLAT bundle - Velox XDSL - Varejo"),[6]BENEFICIOS!$A:$E,5,0)))</f>
        <v/>
      </c>
      <c r="DK25" s="108"/>
      <c r="DL25" s="109"/>
      <c r="DM25" s="103"/>
      <c r="DN25" s="104"/>
      <c r="DO25" s="107"/>
      <c r="DP25" s="108"/>
      <c r="DQ25" s="103" t="str">
        <f>IF(DP25=0,"",IF(DP25=VLOOKUP("PCS-30820g",[6]ARBOR!$A:$C,3,0),0.0001,IF(DP25&gt;VLOOKUP("PCS-30820g",[6]ARBOR!$A:$C,3,0),"Maior que CAP!",IF((DOLLAR(DP25+(VLOOKUP("PCS-30820g",[6]ARBOR!$A:$C,3,0)*-TRUNC(DP25/VLOOKUP("PCS-30820g",[6]ARBOR!$A:$C,3,0)-1,4)),6))&lt;&gt;(DOLLAR(VLOOKUP("PCS-30820g",[6]ARBOR!$A:$C,3,0),6)),-TRUNC(DP25/VLOOKUP("PCS-30820g",[6]ARBOR!$A:$C,3,0)-1,4)+0.0001,-TRUNC(DP25/VLOOKUP("PCS-30820g",[6]ARBOR!$A:$C,3,0)-1,4)))))</f>
        <v/>
      </c>
      <c r="DR25" s="104" t="str">
        <f>IF(ISERROR(IF(DQ25="","",VLOOKUP(($BH25&amp;DQ25&amp;"Template de desconto FLAT bundle - Velox XDSL - Varejo"),[6]BENEFICIOS!$A:$E,5,0))),"Criar",IF(DQ25="","",VLOOKUP(($BH25&amp;DQ25&amp;"Template de desconto FLAT bundle - Velox XDSL - Varejo"),[6]BENEFICIOS!$A:$E,5,0)))</f>
        <v/>
      </c>
      <c r="DS25" s="108"/>
      <c r="DT25" s="109"/>
      <c r="DU25" s="103"/>
      <c r="DV25" s="104"/>
      <c r="DW25" s="110">
        <v>44.9</v>
      </c>
      <c r="DX25" s="103">
        <f>IF(DW25=0,"",IF(DW25=VLOOKUP("PCS-21448p2",[6]ARBOR!$A:$C,3,0),0.0001,IF(DW25&gt;VLOOKUP("PCS-21448p2",[6]ARBOR!$A:$C,3,0),"Maior que CAP!",IF((DOLLAR(DW25+(VLOOKUP("PCS-21448p2",[6]ARBOR!$A:$C,3,0)*-TRUNC(DW25/VLOOKUP("PCS-21448p2",[6]ARBOR!$A:$C,3,0)-1,4)),6))&lt;&gt;(DOLLAR(VLOOKUP("PCS-21448p2",[6]ARBOR!$A:$C,3,0),6)),-TRUNC(DW25/VLOOKUP("PCS-21448p2",[6]ARBOR!$A:$C,3,0)-1,4)+0.0001,-TRUNC(DW25/VLOOKUP("PCS-21448p2",[6]ARBOR!$A:$C,3,0)-1,4)))))</f>
        <v>0.64900000000000002</v>
      </c>
      <c r="DY25" s="104" t="str">
        <f>IF(ISERROR(IF(DX25="","",VLOOKUP(("Oi Conta Total Plug 10GB Downgrade"&amp;DX25&amp;"Template de desconto percentual BL Móvel - Internet Total - Varejo"),[6]BENEFICIOS!$A:$E,5,0))),"Criar",IF(DX25="","",VLOOKUP(("Oi Conta Total Plug 10GB Downgrade"&amp;DX25&amp;"Template de desconto percentual BL Móvel - Internet Total - Varejo"),[6]BENEFICIOS!$A:$E,5,0)))</f>
        <v>Criar</v>
      </c>
      <c r="DZ25" s="110">
        <v>16.5</v>
      </c>
      <c r="EA25" s="111">
        <f>IF(DZ25=0,"",IF(DZ25=VLOOKUP("SVA",[6]ARBOR!$A:$C,3,0),0.0001,IF(DZ25&gt;VLOOKUP("SVA",[6]ARBOR!$A:$C,3,0),"Maior que CAP!",IF((DOLLAR(DZ25+(VLOOKUP("SVA",[6]ARBOR!$A:$C,3,0)*-TRUNC(DZ25/VLOOKUP("SVA",[6]ARBOR!$A:$C,3,0)-1,4)),6))&lt;&gt;(DOLLAR(VLOOKUP("SVA",[6]ARBOR!$A:$C,3,0),6)),-TRUNC(DZ25/VLOOKUP("SVA",[6]ARBOR!$A:$C,3,0)-1,4)+0.0001,-TRUNC(DZ25/VLOOKUP("SVA",[6]ARBOR!$A:$C,3,0)-1,4)))))</f>
        <v>0.2301</v>
      </c>
      <c r="EB25" s="104" t="s">
        <v>749</v>
      </c>
      <c r="EC25" s="108"/>
      <c r="ED25" s="112"/>
      <c r="EE25" s="113"/>
      <c r="EF25" s="104"/>
      <c r="EG25" s="114">
        <f>IF(BI25="","",VLOOKUP(BI25,[6]ARBOR!A:C,3,0))</f>
        <v>479.46</v>
      </c>
      <c r="EH25" s="108">
        <v>15</v>
      </c>
      <c r="EI25" s="115">
        <f>IF(EH25="","",1-(EH25/VLOOKUP(BI25&amp;"ASS",[6]ARBOR!A:C,3,0)))</f>
        <v>0.34725848563968664</v>
      </c>
      <c r="EJ25" s="116" t="s">
        <v>750</v>
      </c>
      <c r="EK25" s="117" t="s">
        <v>751</v>
      </c>
      <c r="EL25" s="108">
        <v>154.36999999999998</v>
      </c>
      <c r="EM25" s="103">
        <f>IF(EL25=0,"",IF(EL25=EG25,0.0001,ROUND(1-((EL25+(VLOOKUP(BI25&amp;"ASS",[6]ARBOR!A:C,3,0)-EH25))/EG25),4)))</f>
        <v>0.66139999999999999</v>
      </c>
      <c r="EN25" s="104" t="str">
        <f>IF(ISERROR(IF(EM25="","",VLOOKUP(($BH25&amp;EM25&amp;"Template de desconto percentual FLAT Móvel - Conta Total - Varejo - Ganho Tributário Cross"),[6]BENEFICIOS!$A:$E,5,0))),"Criar",IF(EM25="","",VLOOKUP(($BH25&amp;EM25&amp;"Template de desconto percentual FLAT Móvel - Conta Total - Varejo - Ganho Tributário Cross"),[6]BENEFICIOS!$A:$E,5,0)))</f>
        <v>Criar</v>
      </c>
      <c r="EO25" s="118"/>
      <c r="EP25" s="103"/>
      <c r="EQ25" s="111"/>
      <c r="ER25" s="111"/>
      <c r="ES25" s="103"/>
      <c r="ET25" s="119"/>
      <c r="EU25" s="120" t="s">
        <v>770</v>
      </c>
      <c r="EV25" s="120" t="s">
        <v>793</v>
      </c>
      <c r="EW25" s="121"/>
      <c r="EX25" s="122"/>
      <c r="EY25" s="123"/>
      <c r="EZ25" s="121"/>
      <c r="FA25" s="122"/>
      <c r="FB25" s="123"/>
      <c r="FC25" s="121"/>
      <c r="FD25" s="122" t="str">
        <f>IF(FC25=0,"",IF(FC25=VLOOKUP("PCS-10357",[6]ARBOR!$A:$C,3,0),0.0001,IF(FC25&gt;VLOOKUP("PCS-10357",[6]ARBOR!$A:$C,3,0),"Maior que CAP!",ROUND(-1*(FC25/VLOOKUP("PCS-10357",[6]ARBOR!$A:$C,3,0)-1),4))))</f>
        <v/>
      </c>
      <c r="FE25" s="123" t="str">
        <f>IF(ISERROR(IF(FD25="","",VLOOKUP(("Oi Internet Pra Celular 1GB"&amp;FD25&amp;"Template Flat Instância Dados"),[6]BENEFICIOS!$A:$E,5,0))),"Criar",IF(FD25="","",VLOOKUP(("Oi Internet Pra Celular 1GB"&amp;FD25&amp;"Template Flat Instância Dados"),[6]BENEFICIOS!$A:$E,5,0)))</f>
        <v/>
      </c>
      <c r="FF25" s="121"/>
      <c r="FG25" s="122" t="str">
        <f>IF(FF25=0,"",IF(FF25=VLOOKUP("PCS-813565",[6]ARBOR!$A:$C,3,0),0.0001,IF(FF25&gt;VLOOKUP("PCS-813565",[6]ARBOR!$A:$C,3,0),"Maior que CAP!",ROUND(-1*(FF25/VLOOKUP("PCS-813565",[6]ARBOR!$A:$C,3,0)-1),4))))</f>
        <v/>
      </c>
      <c r="FH25" s="123" t="str">
        <f>IF(ISERROR(IF(FG25="","",VLOOKUP(("Oi Internet Pra Celular 2GB"&amp;FG25&amp;"Template Flat Instância Dados"),[6]BENEFICIOS!$A:$E,5,0))),"Criar",IF(FG25="","",VLOOKUP(("Oi Internet Pra Celular 2GB"&amp;FG25&amp;"Template Flat Instância Dados"),[6]BENEFICIOS!$A:$E,5,0)))</f>
        <v/>
      </c>
      <c r="FI25" s="121"/>
      <c r="FJ25" s="122" t="str">
        <f>IF(FI25=0,"",IF(FI25=VLOOKUP("PCS-7171B",[6]ARBOR!$A:$C,3,0),0.0001,IF(FI25&gt;VLOOKUP("PCS-7171B",[6]ARBOR!$A:$C,3,0),"Maior que CAP!",ROUND(-1*(FI25/VLOOKUP("PCS-7171B",[6]ARBOR!$A:$C,3,0)-1),4))))</f>
        <v/>
      </c>
      <c r="FK25" s="123" t="str">
        <f>IF(ISERROR(IF(FJ25="","",VLOOKUP(("Oi Internet Pra Celular 3GB"&amp;FJ25&amp;"Template Flat Instância Dados"),[6]BENEFICIOS!$A:$E,5,0))),"Criar",IF(FJ25="","",VLOOKUP(("Oi Internet Pra Celular 3GB"&amp;FJ25&amp;"Template Flat Instância Dados"),[6]BENEFICIOS!$A:$E,5,0)))</f>
        <v/>
      </c>
      <c r="FL25" s="121"/>
      <c r="FM25" s="122"/>
      <c r="FN25" s="123"/>
      <c r="FO25" s="121">
        <v>35.53</v>
      </c>
      <c r="FP25" s="122">
        <f>IF(FO25=0,"",IF(FO25=VLOOKUP("PCS-7171A",[6]ARBOR!$A:$C,3,0),0.0001,IF(FO25&gt;VLOOKUP("PCS-7171A",[6]ARBOR!$A:$C,3,0),"Maior que CAP!",ROUND(-1*(FO25/VLOOKUP("PCS-7171A",[6]ARBOR!$A:$C,3,0)-1),4))))</f>
        <v>0.81899999999999995</v>
      </c>
      <c r="FQ25" s="123" t="str">
        <f>IF(ISERROR(IF(FP25="","",VLOOKUP(("Oi Internet Pra Celular 10GB"&amp;FP25&amp;"Template Flat Instância Dados"),[6]BENEFICIOS!$A:$E,5,0))),"Criar",IF(FP25="","",VLOOKUP(("Oi Internet Pra Celular 10GB"&amp;FP25&amp;"Template Flat Instância Dados"),[6]BENEFICIOS!$A:$E,5,0)))</f>
        <v>Criar</v>
      </c>
      <c r="FR25" s="124">
        <v>0.74260000000000004</v>
      </c>
      <c r="FS25" s="125" t="s">
        <v>788</v>
      </c>
      <c r="FT25" s="87"/>
      <c r="FU25" s="126"/>
      <c r="FV25" s="127" t="s">
        <v>747</v>
      </c>
      <c r="FW25" s="88" t="s">
        <v>752</v>
      </c>
      <c r="FX25" s="128">
        <v>999</v>
      </c>
      <c r="FY25" s="88">
        <v>12</v>
      </c>
      <c r="FZ25" s="129" t="s">
        <v>753</v>
      </c>
      <c r="GA25" s="130" t="str">
        <f t="shared" si="1"/>
        <v>PCS-Fk83324</v>
      </c>
      <c r="GB25" s="131" t="str">
        <f t="shared" si="2"/>
        <v>PCS-SBL553142</v>
      </c>
      <c r="GC25" s="132" t="s">
        <v>754</v>
      </c>
      <c r="GD25" s="129" t="s">
        <v>755</v>
      </c>
      <c r="GE25" s="131" t="s">
        <v>756</v>
      </c>
      <c r="GF25" s="132" t="s">
        <v>757</v>
      </c>
      <c r="GG25" s="129" t="s">
        <v>758</v>
      </c>
      <c r="GH25" s="131" t="s">
        <v>759</v>
      </c>
      <c r="GI25" s="133" t="s">
        <v>760</v>
      </c>
      <c r="GJ25" s="134">
        <f>FO25+EL25+DW25+BJ25</f>
        <v>284.89999999999998</v>
      </c>
      <c r="GK25" s="135"/>
      <c r="GL25" s="136" t="s">
        <v>761</v>
      </c>
      <c r="GM25" s="137" t="s">
        <v>798</v>
      </c>
      <c r="GN25" s="136">
        <v>20.350000000000001</v>
      </c>
      <c r="GO25" s="138">
        <v>5.24</v>
      </c>
      <c r="GP25" s="115">
        <v>0.74250000000000005</v>
      </c>
      <c r="GQ25" s="136">
        <v>15.1</v>
      </c>
      <c r="GR25" s="136">
        <v>5.2500000000000018</v>
      </c>
      <c r="GS25" s="140"/>
      <c r="GT25" s="140"/>
      <c r="GU25" s="141" t="b">
        <v>0</v>
      </c>
      <c r="GV25" s="142">
        <v>1.0000000000001563E-2</v>
      </c>
      <c r="GW25" s="83" t="s">
        <v>819</v>
      </c>
      <c r="GX25" s="83" t="s">
        <v>764</v>
      </c>
    </row>
    <row r="26" spans="1:206" s="83" customFormat="1" x14ac:dyDescent="0.25">
      <c r="A26" s="83" t="str">
        <f t="shared" si="0"/>
        <v>Oi Total Fixo + Pós 800 + Banda LargaN210GBMG</v>
      </c>
      <c r="B26" s="84" t="s">
        <v>737</v>
      </c>
      <c r="C26" s="85" t="s">
        <v>653</v>
      </c>
      <c r="D26" s="85" t="s">
        <v>738</v>
      </c>
      <c r="E26" s="86" t="s">
        <v>739</v>
      </c>
      <c r="F26" s="127" t="s">
        <v>740</v>
      </c>
      <c r="G26" s="88"/>
      <c r="H26" s="88"/>
      <c r="I26" s="88"/>
      <c r="J26" s="88" t="s">
        <v>740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 t="s">
        <v>740</v>
      </c>
      <c r="AC26" s="88" t="s">
        <v>740</v>
      </c>
      <c r="AD26" s="88" t="s">
        <v>740</v>
      </c>
      <c r="AE26" s="88" t="s">
        <v>740</v>
      </c>
      <c r="AF26" s="88" t="s">
        <v>740</v>
      </c>
      <c r="AG26" s="88" t="s">
        <v>740</v>
      </c>
      <c r="AH26" s="89"/>
      <c r="AI26" s="88" t="s">
        <v>740</v>
      </c>
      <c r="AJ26" s="88" t="s">
        <v>740</v>
      </c>
      <c r="AK26" s="88" t="s">
        <v>740</v>
      </c>
      <c r="AL26" s="88" t="s">
        <v>740</v>
      </c>
      <c r="AM26" s="88" t="s">
        <v>740</v>
      </c>
      <c r="AN26" s="88" t="s">
        <v>740</v>
      </c>
      <c r="AO26" s="88" t="s">
        <v>740</v>
      </c>
      <c r="AP26" s="88"/>
      <c r="AQ26" s="90"/>
      <c r="AR26" s="91" t="s">
        <v>820</v>
      </c>
      <c r="AS26" s="85" t="s">
        <v>742</v>
      </c>
      <c r="AT26" s="92" t="s">
        <v>743</v>
      </c>
      <c r="AU26" s="93">
        <v>42972</v>
      </c>
      <c r="AV26" s="144">
        <v>43097</v>
      </c>
      <c r="AW26" s="95" t="s">
        <v>744</v>
      </c>
      <c r="AX26" s="96" t="s">
        <v>744</v>
      </c>
      <c r="AY26" s="97"/>
      <c r="AZ26" s="97" t="s">
        <v>745</v>
      </c>
      <c r="BA26" s="97">
        <v>20</v>
      </c>
      <c r="BB26" s="97">
        <v>10000</v>
      </c>
      <c r="BC26" s="98" t="s">
        <v>746</v>
      </c>
      <c r="BD26" s="99" t="s">
        <v>747</v>
      </c>
      <c r="BE26" s="97" t="s">
        <v>739</v>
      </c>
      <c r="BF26" s="90" t="s">
        <v>739</v>
      </c>
      <c r="BG26" s="84" t="s">
        <v>820</v>
      </c>
      <c r="BH26" s="100" t="s">
        <v>748</v>
      </c>
      <c r="BI26" s="101" t="str">
        <f>IF(ISERROR(VLOOKUP(BH26,[6]PLANOS!B:C,2,0)),"",VLOOKUP(BH26,[6]PLANOS!B:C,2,0))</f>
        <v>PCS-4P6pi</v>
      </c>
      <c r="BJ26" s="102">
        <v>50.1</v>
      </c>
      <c r="BK26" s="103">
        <f>IF(BJ26=0,"",IF(BJ26=VLOOKUP("FIXO",[6]ARBOR!$A:$C,3,0),0.0001,IF(BJ26&gt;VLOOKUP("FIXO",[6]ARBOR!$A:$C,3,0),"Maior que CAP!",IF((DOLLAR(BJ26+(VLOOKUP("FIXO",[6]ARBOR!$A:$C,3,0)*-TRUNC(BJ26/VLOOKUP("FIXO",[6]ARBOR!$A:$C,3,0)-1,4)),6))&lt;&gt;(DOLLAR(VLOOKUP("FIXO",[6]ARBOR!$A:$C,3,0),6)),-TRUNC(BJ26/VLOOKUP("FIXO",[6]ARBOR!$A:$C,3,0)-1,4)+0.0001,-TRUNC(BJ26/VLOOKUP("FIXO",[6]ARBOR!$A:$C,3,0)-1,4)))))</f>
        <v>0.33939999999999998</v>
      </c>
      <c r="BL26" s="104" t="str">
        <f>IF(ISERROR(IF(BK26="","",VLOOKUP(($BH26&amp;BK26&amp;"Template de desconto FLAT bundle - Fixo - Varejo - Ganho Tributário Cross"),[6]BENEFICIOS!$A:$E,5,0))),"Criar",IF(BK26="","",VLOOKUP(($BH26&amp;BK26&amp;"Template de desconto FLAT bundle - Fixo - Varejo - Ganho Tributário Cross"),[6]BENEFICIOS!$A:$E,5,0)))</f>
        <v>Criar</v>
      </c>
      <c r="BM26" s="105"/>
      <c r="BN26" s="106"/>
      <c r="BO26" s="143" t="s">
        <v>766</v>
      </c>
      <c r="BP26" s="108">
        <v>44.9</v>
      </c>
      <c r="BQ26" s="103">
        <f>IF(BP26=0,"",IF(BP26=VLOOKUP("PCS-30874g",[6]ARBOR!$A:$C,3,0),0.0001,IF(BP26&gt;VLOOKUP("PCS-30874g",[6]ARBOR!$A:$C,3,0),"Maior que CAP!",IF((DOLLAR(BP26+(VLOOKUP("PCS-30874g",[6]ARBOR!$A:$C,3,0)*-TRUNC(BP26/VLOOKUP("PCS-30874g",[6]ARBOR!$A:$C,3,0)-1,4)),6))&lt;&gt;(DOLLAR(VLOOKUP("PCS-30874g",[6]ARBOR!$A:$C,3,0),6)),-TRUNC(BP26/VLOOKUP("PCS-30874g",[6]ARBOR!$A:$C,3,0)-1,4)+0.0001,-TRUNC(BP26/VLOOKUP("PCS-30874g",[6]ARBOR!$A:$C,3,0)-1,4)))))</f>
        <v>0.53679999999999994</v>
      </c>
      <c r="BR26" s="104" t="str">
        <f>IF(ISERROR(IF(BQ26="","",VLOOKUP(($BH26&amp;BQ26&amp;"Template de desconto FLAT bundle - Velox XDSL - Varejo"),[6]BENEFICIOS!$A:$E,5,0))),"Criar",IF(BQ26="","",VLOOKUP(($BH26&amp;BQ26&amp;"Template de desconto FLAT bundle - Velox XDSL - Varejo"),[6]BENEFICIOS!$A:$E,5,0)))</f>
        <v>Criar</v>
      </c>
      <c r="BS26" s="143" t="s">
        <v>766</v>
      </c>
      <c r="BT26" s="108">
        <v>44.9</v>
      </c>
      <c r="BU26" s="103">
        <f>IF(BT26=0,"",IF(BT26=VLOOKUP("PCS-30577g",[6]ARBOR!$A:$C,3,0),0.0001,IF(BT26&gt;VLOOKUP("PCS-30577g",[6]ARBOR!$A:$C,3,0),"Maior que CAP!",IF((DOLLAR(BT26+(VLOOKUP("PCS-30577g",[6]ARBOR!$A:$C,3,0)*-TRUNC(BT26/VLOOKUP("PCS-30577g",[6]ARBOR!$A:$C,3,0)-1,4)),6))&lt;&gt;(DOLLAR(VLOOKUP("PCS-30577g",[6]ARBOR!$A:$C,3,0),6)),-TRUNC(BT26/VLOOKUP("PCS-30577g",[6]ARBOR!$A:$C,3,0)-1,4)+0.0001,-TRUNC(BT26/VLOOKUP("PCS-30577g",[6]ARBOR!$A:$C,3,0)-1,4)))))</f>
        <v>0.53679999999999994</v>
      </c>
      <c r="BV26" s="104" t="str">
        <f>IF(ISERROR(IF(BU26="","",VLOOKUP(($BH26&amp;BU26&amp;"Template de desconto FLAT bundle - Velox XDSL - Varejo"),[6]BENEFICIOS!$A:$E,5,0))),"Criar",IF(BU26="","",VLOOKUP(($BH26&amp;BU26&amp;"Template de desconto FLAT bundle - Velox XDSL - Varejo"),[6]BENEFICIOS!$A:$E,5,0)))</f>
        <v>Criar</v>
      </c>
      <c r="BW26" s="143" t="s">
        <v>766</v>
      </c>
      <c r="BX26" s="108">
        <v>44.9</v>
      </c>
      <c r="BY26" s="103">
        <f>IF(BX26=0,"",IF(BX26=VLOOKUP("PCS-30604g",[6]ARBOR!$A:$C,3,0),0.0001,IF(BX26&gt;VLOOKUP("PCS-30604g",[6]ARBOR!$A:$C,3,0),"Maior que CAP!",IF((DOLLAR(BX26+(VLOOKUP("PCS-30604g",[6]ARBOR!$A:$C,3,0)*-TRUNC(BX26/VLOOKUP("PCS-30604g",[6]ARBOR!$A:$C,3,0)-1,4)),6))&lt;&gt;(DOLLAR(VLOOKUP("PCS-30604g",[6]ARBOR!$A:$C,3,0),6)),-TRUNC(BX26/VLOOKUP("PCS-30604g",[6]ARBOR!$A:$C,3,0)-1,4)+0.0001,-TRUNC(BX26/VLOOKUP("PCS-30604g",[6]ARBOR!$A:$C,3,0)-1,4)))))</f>
        <v>0.53679999999999994</v>
      </c>
      <c r="BZ26" s="104" t="str">
        <f>IF(ISERROR(IF(BY26="","",VLOOKUP(($BH26&amp;BY26&amp;"Template de desconto FLAT bundle - Velox XDSL - Varejo"),[6]BENEFICIOS!$A:$E,5,0))),"Criar",IF(BY26="","",VLOOKUP(($BH26&amp;BY26&amp;"Template de desconto FLAT bundle - Velox XDSL - Varejo"),[6]BENEFICIOS!$A:$E,5,0)))</f>
        <v>Criar</v>
      </c>
      <c r="CA26" s="143" t="s">
        <v>766</v>
      </c>
      <c r="CB26" s="108">
        <v>44.9</v>
      </c>
      <c r="CC26" s="103">
        <f>IF(CB26=0,"",IF(CB26=VLOOKUP("PCS-30631g",[6]ARBOR!$A:$C,3,0),0.0001,IF(CB26&gt;VLOOKUP("PCS-30631g",[6]ARBOR!$A:$C,3,0),"Maior que CAP!",IF((DOLLAR(CB26+(VLOOKUP("PCS-30631g",[6]ARBOR!$A:$C,3,0)*-TRUNC(CB26/VLOOKUP("PCS-30631g",[6]ARBOR!$A:$C,3,0)-1,4)),6))&lt;&gt;(DOLLAR(VLOOKUP("PCS-30631g",[6]ARBOR!$A:$C,3,0),6)),-TRUNC(CB26/VLOOKUP("PCS-30631g",[6]ARBOR!$A:$C,3,0)-1,4)+0.0001,-TRUNC(CB26/VLOOKUP("PCS-30631g",[6]ARBOR!$A:$C,3,0)-1,4)))))</f>
        <v>0.54310000000000003</v>
      </c>
      <c r="CD26" s="104" t="str">
        <f>IF(ISERROR(IF(CC26="","",VLOOKUP(($BH26&amp;CC26&amp;"Template de desconto FLAT bundle - Velox XDSL - Varejo"),[6]BENEFICIOS!$A:$E,5,0))),"Criar",IF(CC26="","",VLOOKUP(($BH26&amp;CC26&amp;"Template de desconto FLAT bundle - Velox XDSL - Varejo"),[6]BENEFICIOS!$A:$E,5,0)))</f>
        <v>Criar</v>
      </c>
      <c r="CE26" s="107" t="s">
        <v>687</v>
      </c>
      <c r="CF26" s="108">
        <v>49.9</v>
      </c>
      <c r="CG26" s="103">
        <f>IF(CF26=0,"",IF(CF26=VLOOKUP("PCS-30658g",[6]ARBOR!$A:$C,3,0),0.0001,IF(CF26&gt;VLOOKUP("PCS-30658g",[6]ARBOR!$A:$C,3,0),"Maior que CAP!",IF((DOLLAR(CF26+(VLOOKUP("PCS-30658g",[6]ARBOR!$A:$C,3,0)*-TRUNC(CF26/VLOOKUP("PCS-30658g",[6]ARBOR!$A:$C,3,0)-1,4)),6))&lt;&gt;(DOLLAR(VLOOKUP("PCS-30658g",[6]ARBOR!$A:$C,3,0),6)),-TRUNC(CF26/VLOOKUP("PCS-30658g",[6]ARBOR!$A:$C,3,0)-1,4)+0.0001,-TRUNC(CF26/VLOOKUP("PCS-30658g",[6]ARBOR!$A:$C,3,0)-1,4)))))</f>
        <v>0.55569999999999997</v>
      </c>
      <c r="CH26" s="104" t="str">
        <f>IF(ISERROR(IF(CG26="","",VLOOKUP(($BH26&amp;CG26&amp;"Template de desconto FLAT bundle - Velox XDSL - Varejo"),[6]BENEFICIOS!$A:$E,5,0))),"Criar",IF(CG26="","",VLOOKUP(($BH26&amp;CG26&amp;"Template de desconto FLAT bundle - Velox XDSL - Varejo"),[6]BENEFICIOS!$A:$E,5,0)))</f>
        <v>Criar</v>
      </c>
      <c r="CI26" s="107" t="s">
        <v>687</v>
      </c>
      <c r="CJ26" s="108">
        <v>49.9</v>
      </c>
      <c r="CK26" s="103">
        <f>IF(CJ26=0,"",IF(CJ26=VLOOKUP("PCS-30685g",[6]ARBOR!$A:$C,3,0),0.0001,IF(CJ26&gt;VLOOKUP("PCS-30685g",[6]ARBOR!$A:$C,3,0),"Maior que CAP!",IF((DOLLAR(CJ26+(VLOOKUP("PCS-30685g",[6]ARBOR!$A:$C,3,0)*-TRUNC(CJ26/VLOOKUP("PCS-30685g",[6]ARBOR!$A:$C,3,0)-1,4)),6))&lt;&gt;(DOLLAR(VLOOKUP("PCS-30685g",[6]ARBOR!$A:$C,3,0),6)),-TRUNC(CJ26/VLOOKUP("PCS-30685g",[6]ARBOR!$A:$C,3,0)-1,4)+0.0001,-TRUNC(CJ26/VLOOKUP("PCS-30685g",[6]ARBOR!$A:$C,3,0)-1,4)))))</f>
        <v>0.60509999999999997</v>
      </c>
      <c r="CL26" s="104" t="str">
        <f>IF(ISERROR(IF(CK26="","",VLOOKUP(($BH26&amp;CK26&amp;"Template de desconto FLAT bundle - Velox XDSL - Varejo"),[6]BENEFICIOS!$A:$E,5,0))),"Criar",IF(CK26="","",VLOOKUP(($BH26&amp;CK26&amp;"Template de desconto FLAT bundle - Velox XDSL - Varejo"),[6]BENEFICIOS!$A:$E,5,0)))</f>
        <v>Criar</v>
      </c>
      <c r="CM26" s="107" t="s">
        <v>687</v>
      </c>
      <c r="CN26" s="108">
        <v>49.9</v>
      </c>
      <c r="CO26" s="103">
        <f>IF(CN26=0,"",IF(CN26=VLOOKUP("PCS-30712g",[6]ARBOR!$A:$C,3,0),0.0001,IF(CN26&gt;VLOOKUP("PCS-30712g",[6]ARBOR!$A:$C,3,0),"Maior que CAP!",IF((DOLLAR(CN26+(VLOOKUP("PCS-30712g",[6]ARBOR!$A:$C,3,0)*-TRUNC(CN26/VLOOKUP("PCS-30712g",[6]ARBOR!$A:$C,3,0)-1,4)),6))&lt;&gt;(DOLLAR(VLOOKUP("PCS-30712g",[6]ARBOR!$A:$C,3,0),6)),-TRUNC(CN26/VLOOKUP("PCS-30712g",[6]ARBOR!$A:$C,3,0)-1,4)+0.0001,-TRUNC(CN26/VLOOKUP("PCS-30712g",[6]ARBOR!$A:$C,3,0)-1,4)))))</f>
        <v>0.64459999999999995</v>
      </c>
      <c r="CP26" s="104" t="str">
        <f>IF(ISERROR(IF(CO26="","",VLOOKUP(($BH26&amp;CO26&amp;"Template de desconto FLAT bundle - Velox XDSL - Varejo"),[6]BENEFICIOS!$A:$E,5,0))),"Criar",IF(CO26="","",VLOOKUP(($BH26&amp;CO26&amp;"Template de desconto FLAT bundle - Velox XDSL - Varejo"),[6]BENEFICIOS!$A:$E,5,0)))</f>
        <v>Criar</v>
      </c>
      <c r="CQ26" s="107" t="s">
        <v>687</v>
      </c>
      <c r="CR26" s="108">
        <v>59.9</v>
      </c>
      <c r="CS26" s="103">
        <f>IF(CR26=0,"",IF(CR26=VLOOKUP("PCS-30739g",[6]ARBOR!$A:$C,3,0),0.0001,IF(CR26&gt;VLOOKUP("PCS-30739g",[6]ARBOR!$A:$C,3,0),"Maior que CAP!",IF((DOLLAR(CR26+(VLOOKUP("PCS-30739g",[6]ARBOR!$A:$C,3,0)*-TRUNC(CR26/VLOOKUP("PCS-30739g",[6]ARBOR!$A:$C,3,0)-1,4)),6))&lt;&gt;(DOLLAR(VLOOKUP("PCS-30739g",[6]ARBOR!$A:$C,3,0),6)),-TRUNC(CR26/VLOOKUP("PCS-30739g",[6]ARBOR!$A:$C,3,0)-1,4)+0.0001,-TRUNC(CR26/VLOOKUP("PCS-30739g",[6]ARBOR!$A:$C,3,0)-1,4)))))</f>
        <v>0.71560000000000001</v>
      </c>
      <c r="CT26" s="104" t="str">
        <f>IF(ISERROR(IF(CS26="","",VLOOKUP(($BH26&amp;CS26&amp;"Template de desconto FLAT bundle - Velox XDSL - Varejo"),[6]BENEFICIOS!$A:$E,5,0))),"Criar",IF(CS26="","",VLOOKUP(($BH26&amp;CS26&amp;"Template de desconto FLAT bundle - Velox XDSL - Varejo"),[6]BENEFICIOS!$A:$E,5,0)))</f>
        <v>Criar</v>
      </c>
      <c r="CU26" s="108"/>
      <c r="CV26" s="109"/>
      <c r="CW26" s="103"/>
      <c r="CX26" s="104"/>
      <c r="CY26" s="107" t="s">
        <v>687</v>
      </c>
      <c r="CZ26" s="108">
        <v>59.9</v>
      </c>
      <c r="DA26" s="103">
        <f>IF(CZ26=0,"",IF(CZ26=VLOOKUP("PCS-30766g",[6]ARBOR!$A:$C,3,0),0.0001,IF(CZ26&gt;VLOOKUP("PCS-30766g",[6]ARBOR!$A:$C,3,0),"Maior que CAP!",IF((DOLLAR(CZ26+(VLOOKUP("PCS-30766g",[6]ARBOR!$A:$C,3,0)*-TRUNC(CZ26/VLOOKUP("PCS-30766g",[6]ARBOR!$A:$C,3,0)-1,4)),6))&lt;&gt;(DOLLAR(VLOOKUP("PCS-30766g",[6]ARBOR!$A:$C,3,0),6)),-TRUNC(CZ26/VLOOKUP("PCS-30766g",[6]ARBOR!$A:$C,3,0)-1,4)+0.0001,-TRUNC(CZ26/VLOOKUP("PCS-30766g",[6]ARBOR!$A:$C,3,0)-1,4)))))</f>
        <v>0.78669999999999995</v>
      </c>
      <c r="DB26" s="104" t="str">
        <f>IF(ISERROR(IF(DA26="","",VLOOKUP(($BH26&amp;DA26&amp;"Template de desconto FLAT bundle - Velox XDSL - Varejo"),[6]BENEFICIOS!$A:$E,5,0))),"Criar",IF(DA26="","",VLOOKUP(($BH26&amp;DA26&amp;"Template de desconto FLAT bundle - Velox XDSL - Varejo"),[6]BENEFICIOS!$A:$E,5,0)))</f>
        <v>Criar</v>
      </c>
      <c r="DC26" s="108"/>
      <c r="DD26" s="109"/>
      <c r="DE26" s="103"/>
      <c r="DF26" s="104"/>
      <c r="DG26" s="107" t="s">
        <v>766</v>
      </c>
      <c r="DH26" s="108">
        <v>69.900000000000006</v>
      </c>
      <c r="DI26" s="103">
        <f>IF(DH26=0,"",IF(DH26=VLOOKUP("PCS-30793g",[6]ARBOR!$A:$C,3,0),0.0001,IF(DH26&gt;VLOOKUP("PCS-30793g",[6]ARBOR!$A:$C,3,0),"Maior que CAP!",IF((DOLLAR(DH26+(VLOOKUP("PCS-30793g",[6]ARBOR!$A:$C,3,0)*-TRUNC(DH26/VLOOKUP("PCS-30793g",[6]ARBOR!$A:$C,3,0)-1,4)),6))&lt;&gt;(DOLLAR(VLOOKUP("PCS-30793g",[6]ARBOR!$A:$C,3,0),6)),-TRUNC(DH26/VLOOKUP("PCS-30793g",[6]ARBOR!$A:$C,3,0)-1,4)+0.0001,-TRUNC(DH26/VLOOKUP("PCS-30793g",[6]ARBOR!$A:$C,3,0)-1,4)))))</f>
        <v>0.75109999999999999</v>
      </c>
      <c r="DJ26" s="104" t="str">
        <f>IF(ISERROR(IF(DI26="","",VLOOKUP(($BH26&amp;DI26&amp;"Template de desconto FLAT bundle - Velox XDSL - Varejo"),[6]BENEFICIOS!$A:$E,5,0))),"Criar",IF(DI26="","",VLOOKUP(($BH26&amp;DI26&amp;"Template de desconto FLAT bundle - Velox XDSL - Varejo"),[6]BENEFICIOS!$A:$E,5,0)))</f>
        <v>Criar</v>
      </c>
      <c r="DK26" s="108"/>
      <c r="DL26" s="109"/>
      <c r="DM26" s="103"/>
      <c r="DN26" s="104"/>
      <c r="DO26" s="107" t="s">
        <v>687</v>
      </c>
      <c r="DP26" s="108">
        <v>69.900000000000006</v>
      </c>
      <c r="DQ26" s="103">
        <f>IF(DP26=0,"",IF(DP26=VLOOKUP("PCS-30820g",[6]ARBOR!$A:$C,3,0),0.0001,IF(DP26&gt;VLOOKUP("PCS-30820g",[6]ARBOR!$A:$C,3,0),"Maior que CAP!",IF((DOLLAR(DP26+(VLOOKUP("PCS-30820g",[6]ARBOR!$A:$C,3,0)*-TRUNC(DP26/VLOOKUP("PCS-30820g",[6]ARBOR!$A:$C,3,0)-1,4)),6))&lt;&gt;(DOLLAR(VLOOKUP("PCS-30820g",[6]ARBOR!$A:$C,3,0),6)),-TRUNC(DP26/VLOOKUP("PCS-30820g",[6]ARBOR!$A:$C,3,0)-1,4)+0.0001,-TRUNC(DP26/VLOOKUP("PCS-30820g",[6]ARBOR!$A:$C,3,0)-1,4)))))</f>
        <v>0.75109999999999999</v>
      </c>
      <c r="DR26" s="104" t="str">
        <f>IF(ISERROR(IF(DQ26="","",VLOOKUP(($BH26&amp;DQ26&amp;"Template de desconto FLAT bundle - Velox XDSL - Varejo"),[6]BENEFICIOS!$A:$E,5,0))),"Criar",IF(DQ26="","",VLOOKUP(($BH26&amp;DQ26&amp;"Template de desconto FLAT bundle - Velox XDSL - Varejo"),[6]BENEFICIOS!$A:$E,5,0)))</f>
        <v>Criar</v>
      </c>
      <c r="DS26" s="108"/>
      <c r="DT26" s="109"/>
      <c r="DU26" s="103"/>
      <c r="DV26" s="104"/>
      <c r="DW26" s="110"/>
      <c r="DX26" s="103" t="str">
        <f>IF(DW26=0,"",IF(DW26=VLOOKUP("PCS-21448p2",[6]ARBOR!$A:$C,3,0),0.0001,IF(DW26&gt;VLOOKUP("PCS-21448p2",[6]ARBOR!$A:$C,3,0),"Maior que CAP!",IF((DOLLAR(DW26+(VLOOKUP("PCS-21448p2",[6]ARBOR!$A:$C,3,0)*-TRUNC(DW26/VLOOKUP("PCS-21448p2",[6]ARBOR!$A:$C,3,0)-1,4)),6))&lt;&gt;(DOLLAR(VLOOKUP("PCS-21448p2",[6]ARBOR!$A:$C,3,0),6)),-TRUNC(DW26/VLOOKUP("PCS-21448p2",[6]ARBOR!$A:$C,3,0)-1,4)+0.0001,-TRUNC(DW26/VLOOKUP("PCS-21448p2",[6]ARBOR!$A:$C,3,0)-1,4)))))</f>
        <v/>
      </c>
      <c r="DY26" s="104" t="str">
        <f>IF(ISERROR(IF(DX26="","",VLOOKUP(("Oi Conta Total Plug 10GB Downgrade"&amp;DX26&amp;"Template de desconto percentual BL Móvel - Internet Total - Varejo"),[6]BENEFICIOS!$A:$E,5,0))),"Criar",IF(DX26="","",VLOOKUP(("Oi Conta Total Plug 10GB Downgrade"&amp;DX26&amp;"Template de desconto percentual BL Móvel - Internet Total - Varejo"),[6]BENEFICIOS!$A:$E,5,0)))</f>
        <v/>
      </c>
      <c r="DZ26" s="110">
        <v>19.899999999999999</v>
      </c>
      <c r="EA26" s="111">
        <f>IF(DZ26=0,"",IF(DZ26=VLOOKUP("SVA",[6]ARBOR!$A:$C,3,0),0.0001,IF(DZ26&gt;VLOOKUP("SVA",[6]ARBOR!$A:$C,3,0),"Maior que CAP!",IF((DOLLAR(DZ26+(VLOOKUP("SVA",[6]ARBOR!$A:$C,3,0)*-TRUNC(DZ26/VLOOKUP("SVA",[6]ARBOR!$A:$C,3,0)-1,4)),6))&lt;&gt;(DOLLAR(VLOOKUP("SVA",[6]ARBOR!$A:$C,3,0),6)),-TRUNC(DZ26/VLOOKUP("SVA",[6]ARBOR!$A:$C,3,0)-1,4)+0.0001,-TRUNC(DZ26/VLOOKUP("SVA",[6]ARBOR!$A:$C,3,0)-1,4)))))</f>
        <v>7.1400000000000005E-2</v>
      </c>
      <c r="EB26" s="104" t="s">
        <v>767</v>
      </c>
      <c r="EC26" s="108"/>
      <c r="ED26" s="112"/>
      <c r="EE26" s="113"/>
      <c r="EF26" s="104"/>
      <c r="EG26" s="114">
        <f>IF(BI26="","",VLOOKUP(BI26,[6]ARBOR!A:C,3,0))</f>
        <v>479.46</v>
      </c>
      <c r="EH26" s="108">
        <v>15</v>
      </c>
      <c r="EI26" s="115">
        <f>IF(EH26="","",1-(EH26/VLOOKUP(BI26&amp;"ASS",[6]ARBOR!A:C,3,0)))</f>
        <v>0.34725848563968664</v>
      </c>
      <c r="EJ26" s="116" t="s">
        <v>750</v>
      </c>
      <c r="EK26" s="117" t="s">
        <v>751</v>
      </c>
      <c r="EL26" s="108">
        <v>154.36999999999998</v>
      </c>
      <c r="EM26" s="103">
        <f>IF(EL26=0,"",IF(EL26=EG26,0.0001,ROUND(1-((EL26+(VLOOKUP(BI26&amp;"ASS",[6]ARBOR!A:C,3,0)-EH26))/EG26),4)))</f>
        <v>0.66139999999999999</v>
      </c>
      <c r="EN26" s="104" t="str">
        <f>IF(ISERROR(IF(EM26="","",VLOOKUP(($BH26&amp;EM26&amp;"Template de desconto percentual FLAT Móvel - Conta Total - Varejo - Ganho Tributário Cross"),[6]BENEFICIOS!$A:$E,5,0))),"Criar",IF(EM26="","",VLOOKUP(($BH26&amp;EM26&amp;"Template de desconto percentual FLAT Móvel - Conta Total - Varejo - Ganho Tributário Cross"),[6]BENEFICIOS!$A:$E,5,0)))</f>
        <v>Criar</v>
      </c>
      <c r="EO26" s="118"/>
      <c r="EP26" s="103"/>
      <c r="EQ26" s="111"/>
      <c r="ER26" s="111"/>
      <c r="ES26" s="103"/>
      <c r="ET26" s="119"/>
      <c r="EU26" s="120" t="s">
        <v>770</v>
      </c>
      <c r="EV26" s="120" t="s">
        <v>793</v>
      </c>
      <c r="EW26" s="121"/>
      <c r="EX26" s="122"/>
      <c r="EY26" s="123"/>
      <c r="EZ26" s="121"/>
      <c r="FA26" s="122"/>
      <c r="FB26" s="123"/>
      <c r="FC26" s="121"/>
      <c r="FD26" s="122" t="str">
        <f>IF(FC26=0,"",IF(FC26=VLOOKUP("PCS-10357",[6]ARBOR!$A:$C,3,0),0.0001,IF(FC26&gt;VLOOKUP("PCS-10357",[6]ARBOR!$A:$C,3,0),"Maior que CAP!",ROUND(-1*(FC26/VLOOKUP("PCS-10357",[6]ARBOR!$A:$C,3,0)-1),4))))</f>
        <v/>
      </c>
      <c r="FE26" s="123" t="str">
        <f>IF(ISERROR(IF(FD26="","",VLOOKUP(("Oi Internet Pra Celular 1GB"&amp;FD26&amp;"Template Flat Instância Dados"),[6]BENEFICIOS!$A:$E,5,0))),"Criar",IF(FD26="","",VLOOKUP(("Oi Internet Pra Celular 1GB"&amp;FD26&amp;"Template Flat Instância Dados"),[6]BENEFICIOS!$A:$E,5,0)))</f>
        <v/>
      </c>
      <c r="FF26" s="121"/>
      <c r="FG26" s="122" t="str">
        <f>IF(FF26=0,"",IF(FF26=VLOOKUP("PCS-813565",[6]ARBOR!$A:$C,3,0),0.0001,IF(FF26&gt;VLOOKUP("PCS-813565",[6]ARBOR!$A:$C,3,0),"Maior que CAP!",ROUND(-1*(FF26/VLOOKUP("PCS-813565",[6]ARBOR!$A:$C,3,0)-1),4))))</f>
        <v/>
      </c>
      <c r="FH26" s="123" t="str">
        <f>IF(ISERROR(IF(FG26="","",VLOOKUP(("Oi Internet Pra Celular 2GB"&amp;FG26&amp;"Template Flat Instância Dados"),[6]BENEFICIOS!$A:$E,5,0))),"Criar",IF(FG26="","",VLOOKUP(("Oi Internet Pra Celular 2GB"&amp;FG26&amp;"Template Flat Instância Dados"),[6]BENEFICIOS!$A:$E,5,0)))</f>
        <v/>
      </c>
      <c r="FI26" s="121"/>
      <c r="FJ26" s="122" t="str">
        <f>IF(FI26=0,"",IF(FI26=VLOOKUP("PCS-7171B",[6]ARBOR!$A:$C,3,0),0.0001,IF(FI26&gt;VLOOKUP("PCS-7171B",[6]ARBOR!$A:$C,3,0),"Maior que CAP!",ROUND(-1*(FI26/VLOOKUP("PCS-7171B",[6]ARBOR!$A:$C,3,0)-1),4))))</f>
        <v/>
      </c>
      <c r="FK26" s="123" t="str">
        <f>IF(ISERROR(IF(FJ26="","",VLOOKUP(("Oi Internet Pra Celular 3GB"&amp;FJ26&amp;"Template Flat Instância Dados"),[6]BENEFICIOS!$A:$E,5,0))),"Criar",IF(FJ26="","",VLOOKUP(("Oi Internet Pra Celular 3GB"&amp;FJ26&amp;"Template Flat Instância Dados"),[6]BENEFICIOS!$A:$E,5,0)))</f>
        <v/>
      </c>
      <c r="FL26" s="121"/>
      <c r="FM26" s="122"/>
      <c r="FN26" s="123"/>
      <c r="FO26" s="121">
        <v>35.53</v>
      </c>
      <c r="FP26" s="122">
        <f>IF(FO26=0,"",IF(FO26=VLOOKUP("PCS-7171A",[6]ARBOR!$A:$C,3,0),0.0001,IF(FO26&gt;VLOOKUP("PCS-7171A",[6]ARBOR!$A:$C,3,0),"Maior que CAP!",ROUND(-1*(FO26/VLOOKUP("PCS-7171A",[6]ARBOR!$A:$C,3,0)-1),4))))</f>
        <v>0.81899999999999995</v>
      </c>
      <c r="FQ26" s="123" t="str">
        <f>IF(ISERROR(IF(FP26="","",VLOOKUP(("Oi Internet Pra Celular 10GB"&amp;FP26&amp;"Template Flat Instância Dados"),[6]BENEFICIOS!$A:$E,5,0))),"Criar",IF(FP26="","",VLOOKUP(("Oi Internet Pra Celular 10GB"&amp;FP26&amp;"Template Flat Instância Dados"),[6]BENEFICIOS!$A:$E,5,0)))</f>
        <v>Criar</v>
      </c>
      <c r="FR26" s="124">
        <v>0.74260000000000004</v>
      </c>
      <c r="FS26" s="125" t="s">
        <v>788</v>
      </c>
      <c r="FT26" s="87"/>
      <c r="FU26" s="126"/>
      <c r="FV26" s="127" t="s">
        <v>747</v>
      </c>
      <c r="FW26" s="88" t="s">
        <v>752</v>
      </c>
      <c r="FX26" s="128">
        <v>999</v>
      </c>
      <c r="FY26" s="88">
        <v>12</v>
      </c>
      <c r="FZ26" s="129" t="s">
        <v>753</v>
      </c>
      <c r="GA26" s="130" t="str">
        <f t="shared" si="1"/>
        <v>PCS-Fk83324</v>
      </c>
      <c r="GB26" s="131" t="str">
        <f t="shared" si="2"/>
        <v>PCS-SBL553142</v>
      </c>
      <c r="GC26" s="132" t="s">
        <v>754</v>
      </c>
      <c r="GD26" s="129" t="s">
        <v>755</v>
      </c>
      <c r="GE26" s="131" t="s">
        <v>756</v>
      </c>
      <c r="GF26" s="132" t="s">
        <v>757</v>
      </c>
      <c r="GG26" s="129" t="s">
        <v>758</v>
      </c>
      <c r="GH26" s="131" t="s">
        <v>759</v>
      </c>
      <c r="GI26" s="133" t="s">
        <v>760</v>
      </c>
      <c r="GJ26" s="134">
        <f>FO26+EL26+CN26+BJ26</f>
        <v>289.89999999999998</v>
      </c>
      <c r="GK26" s="135"/>
      <c r="GL26" s="136" t="s">
        <v>761</v>
      </c>
      <c r="GM26" s="137" t="s">
        <v>798</v>
      </c>
      <c r="GN26" s="136">
        <v>20.350000000000001</v>
      </c>
      <c r="GO26" s="138">
        <v>5.24</v>
      </c>
      <c r="GP26" s="115">
        <v>0.74250000000000005</v>
      </c>
      <c r="GQ26" s="136">
        <v>15.1</v>
      </c>
      <c r="GR26" s="136">
        <v>5.2500000000000018</v>
      </c>
      <c r="GS26" s="140"/>
      <c r="GT26" s="140"/>
      <c r="GU26" s="141" t="b">
        <v>0</v>
      </c>
      <c r="GV26" s="142">
        <v>1.0000000000001563E-2</v>
      </c>
      <c r="GW26" s="83" t="s">
        <v>821</v>
      </c>
      <c r="GX26" s="83" t="s">
        <v>764</v>
      </c>
    </row>
  </sheetData>
  <mergeCells count="36">
    <mergeCell ref="FR1:FS1"/>
    <mergeCell ref="FT1:FU1"/>
    <mergeCell ref="FV1:GB1"/>
    <mergeCell ref="GC1:GE1"/>
    <mergeCell ref="GF1:GH1"/>
    <mergeCell ref="GK1:GU1"/>
    <mergeCell ref="EZ1:FB1"/>
    <mergeCell ref="FC1:FE1"/>
    <mergeCell ref="FF1:FH1"/>
    <mergeCell ref="FI1:FK1"/>
    <mergeCell ref="FL1:FN1"/>
    <mergeCell ref="FO1:FQ1"/>
    <mergeCell ref="DW1:DY1"/>
    <mergeCell ref="DZ1:EF1"/>
    <mergeCell ref="EG1:EN1"/>
    <mergeCell ref="EO1:ET1"/>
    <mergeCell ref="EU1:EV1"/>
    <mergeCell ref="EW1:EY1"/>
    <mergeCell ref="CI1:CL1"/>
    <mergeCell ref="CM1:CP1"/>
    <mergeCell ref="CQ1:CX1"/>
    <mergeCell ref="CY1:DF1"/>
    <mergeCell ref="DG1:DN1"/>
    <mergeCell ref="DO1:DV1"/>
    <mergeCell ref="BJ1:BN1"/>
    <mergeCell ref="BO1:BR1"/>
    <mergeCell ref="BS1:BV1"/>
    <mergeCell ref="BW1:BZ1"/>
    <mergeCell ref="CA1:CD1"/>
    <mergeCell ref="CE1:CH1"/>
    <mergeCell ref="F1:AQ1"/>
    <mergeCell ref="AR1:AT1"/>
    <mergeCell ref="AU1:AV1"/>
    <mergeCell ref="AW1:BC1"/>
    <mergeCell ref="BD1:BF1"/>
    <mergeCell ref="BG1:BI1"/>
  </mergeCells>
  <conditionalFormatting sqref="BG2">
    <cfRule type="cellIs" dxfId="24" priority="25" operator="equal">
      <formula>"Falta(m) Dado(s)"</formula>
    </cfRule>
  </conditionalFormatting>
  <conditionalFormatting sqref="DG3">
    <cfRule type="cellIs" dxfId="23" priority="24" operator="equal">
      <formula>"Tratamento"</formula>
    </cfRule>
  </conditionalFormatting>
  <conditionalFormatting sqref="DG4">
    <cfRule type="cellIs" dxfId="22" priority="23" operator="equal">
      <formula>"Tratamento"</formula>
    </cfRule>
  </conditionalFormatting>
  <conditionalFormatting sqref="DG5">
    <cfRule type="cellIs" dxfId="21" priority="22" operator="equal">
      <formula>"Tratamento"</formula>
    </cfRule>
  </conditionalFormatting>
  <conditionalFormatting sqref="DG6">
    <cfRule type="cellIs" dxfId="20" priority="21" operator="equal">
      <formula>"Tratamento"</formula>
    </cfRule>
  </conditionalFormatting>
  <conditionalFormatting sqref="DG7">
    <cfRule type="cellIs" dxfId="19" priority="20" operator="equal">
      <formula>"Tratamento"</formula>
    </cfRule>
  </conditionalFormatting>
  <conditionalFormatting sqref="DG8">
    <cfRule type="cellIs" dxfId="18" priority="19" operator="equal">
      <formula>"Tratamento"</formula>
    </cfRule>
  </conditionalFormatting>
  <conditionalFormatting sqref="DG9">
    <cfRule type="cellIs" dxfId="17" priority="18" operator="equal">
      <formula>"Tratamento"</formula>
    </cfRule>
  </conditionalFormatting>
  <conditionalFormatting sqref="DG10">
    <cfRule type="cellIs" dxfId="16" priority="17" operator="equal">
      <formula>"Tratamento"</formula>
    </cfRule>
  </conditionalFormatting>
  <conditionalFormatting sqref="DG11">
    <cfRule type="cellIs" dxfId="15" priority="16" operator="equal">
      <formula>"Tratamento"</formula>
    </cfRule>
  </conditionalFormatting>
  <conditionalFormatting sqref="DG12">
    <cfRule type="cellIs" dxfId="14" priority="15" operator="equal">
      <formula>"Tratamento"</formula>
    </cfRule>
  </conditionalFormatting>
  <conditionalFormatting sqref="DG13">
    <cfRule type="cellIs" dxfId="13" priority="14" operator="equal">
      <formula>"Tratamento"</formula>
    </cfRule>
  </conditionalFormatting>
  <conditionalFormatting sqref="DG14">
    <cfRule type="cellIs" dxfId="12" priority="13" operator="equal">
      <formula>"Tratamento"</formula>
    </cfRule>
  </conditionalFormatting>
  <conditionalFormatting sqref="DG15">
    <cfRule type="cellIs" dxfId="11" priority="12" operator="equal">
      <formula>"Tratamento"</formula>
    </cfRule>
  </conditionalFormatting>
  <conditionalFormatting sqref="DG16">
    <cfRule type="cellIs" dxfId="10" priority="11" operator="equal">
      <formula>"Tratamento"</formula>
    </cfRule>
  </conditionalFormatting>
  <conditionalFormatting sqref="DG17">
    <cfRule type="cellIs" dxfId="9" priority="10" operator="equal">
      <formula>"Tratamento"</formula>
    </cfRule>
  </conditionalFormatting>
  <conditionalFormatting sqref="DG18">
    <cfRule type="cellIs" dxfId="8" priority="9" operator="equal">
      <formula>"Tratamento"</formula>
    </cfRule>
  </conditionalFormatting>
  <conditionalFormatting sqref="DG19">
    <cfRule type="cellIs" dxfId="7" priority="8" operator="equal">
      <formula>"Tratamento"</formula>
    </cfRule>
  </conditionalFormatting>
  <conditionalFormatting sqref="DG20">
    <cfRule type="cellIs" dxfId="6" priority="7" operator="equal">
      <formula>"Tratamento"</formula>
    </cfRule>
  </conditionalFormatting>
  <conditionalFormatting sqref="DG21">
    <cfRule type="cellIs" dxfId="5" priority="6" operator="equal">
      <formula>"Tratamento"</formula>
    </cfRule>
  </conditionalFormatting>
  <conditionalFormatting sqref="DG22">
    <cfRule type="cellIs" dxfId="4" priority="5" operator="equal">
      <formula>"Tratamento"</formula>
    </cfRule>
  </conditionalFormatting>
  <conditionalFormatting sqref="DG23">
    <cfRule type="cellIs" dxfId="3" priority="4" operator="equal">
      <formula>"Tratamento"</formula>
    </cfRule>
  </conditionalFormatting>
  <conditionalFormatting sqref="DG24">
    <cfRule type="cellIs" dxfId="2" priority="3" operator="equal">
      <formula>"Tratamento"</formula>
    </cfRule>
  </conditionalFormatting>
  <conditionalFormatting sqref="DG25">
    <cfRule type="cellIs" dxfId="1" priority="2" operator="equal">
      <formula>"Tratamento"</formula>
    </cfRule>
  </conditionalFormatting>
  <conditionalFormatting sqref="DG26">
    <cfRule type="cellIs" dxfId="0" priority="1" operator="equal">
      <formula>"Tratamento"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 Fidelidade</vt:lpstr>
      <vt:lpstr>Erro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Viana, Bruno</dc:creator>
  <cp:lastModifiedBy>Viana, Bruno</cp:lastModifiedBy>
  <dcterms:created xsi:type="dcterms:W3CDTF">2017-09-27T18:07:58Z</dcterms:created>
  <dcterms:modified xsi:type="dcterms:W3CDTF">2017-09-27T18:08:14Z</dcterms:modified>
</cp:coreProperties>
</file>